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ПРС(ЛП) ближ\"/>
    </mc:Choice>
  </mc:AlternateContent>
  <xr:revisionPtr revIDLastSave="0" documentId="13_ncr:1_{167FDD66-6292-4A7A-AA64-95BBDF21EE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Y194" i="1"/>
  <c r="Y198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Y178" i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8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BP187" i="1"/>
  <c r="BN187" i="1"/>
  <c r="BP189" i="1"/>
  <c r="BN189" i="1"/>
  <c r="BP212" i="1"/>
  <c r="BN212" i="1"/>
  <c r="Y214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BP196" i="1"/>
  <c r="BN196" i="1"/>
  <c r="BP197" i="1"/>
  <c r="BN197" i="1"/>
  <c r="Y215" i="1"/>
  <c r="Y251" i="1"/>
  <c r="Y255" i="1"/>
  <c r="Y256" i="1"/>
  <c r="Y261" i="1"/>
  <c r="BP258" i="1"/>
  <c r="BN258" i="1"/>
  <c r="BP260" i="1"/>
  <c r="BN260" i="1"/>
  <c r="Z276" i="1"/>
  <c r="Z283" i="1" s="1"/>
  <c r="Y279" i="1" l="1"/>
  <c r="Y278" i="1"/>
  <c r="Y280" i="1"/>
  <c r="Y281" i="1" l="1"/>
  <c r="B291" i="1" s="1"/>
  <c r="A291" i="1"/>
  <c r="C291" i="1" l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<sst xmlns="http://schemas.openxmlformats.org/spreadsheetml/2006/main" count="1252" uniqueCount="409">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</sst>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9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422" t="s">
        <v>0</v>
      </c>
      <c r="E1" s="331"/>
      <c r="F1" s="331"/>
      <c r="G1" s="12" t="s">
        <v>1</v>
      </c>
      <c r="H1" s="422" t="s">
        <v>2</v>
      </c>
      <c r="I1" s="331"/>
      <c r="J1" s="331"/>
      <c r="K1" s="331"/>
      <c r="L1" s="331"/>
      <c r="M1" s="331"/>
      <c r="N1" s="331"/>
      <c r="O1" s="331"/>
      <c r="P1" s="331"/>
      <c r="Q1" s="331"/>
      <c r="R1" s="444" t="s">
        <v>3</v>
      </c>
      <c r="S1" s="331"/>
      <c r="T1" s="3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0"/>
      <c r="R2" s="290"/>
      <c r="S2" s="290"/>
      <c r="T2" s="290"/>
      <c r="U2" s="290"/>
      <c r="V2" s="290"/>
      <c r="W2" s="290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0"/>
      <c r="Q3" s="290"/>
      <c r="R3" s="290"/>
      <c r="S3" s="290"/>
      <c r="T3" s="290"/>
      <c r="U3" s="290"/>
      <c r="V3" s="290"/>
      <c r="W3" s="290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401" t="s">
        <v>8</v>
      </c>
      <c r="B5" s="306"/>
      <c r="C5" s="279"/>
      <c r="D5" s="357"/>
      <c r="E5" s="359"/>
      <c r="F5" s="313" t="s">
        <v>9</v>
      </c>
      <c r="G5" s="279"/>
      <c r="H5" s="357"/>
      <c r="I5" s="358"/>
      <c r="J5" s="358"/>
      <c r="K5" s="358"/>
      <c r="L5" s="358"/>
      <c r="M5" s="359"/>
      <c r="N5" s="61"/>
      <c r="P5" s="24" t="s">
        <v>10</v>
      </c>
      <c r="Q5" s="322">
        <v>45936</v>
      </c>
      <c r="R5" s="323"/>
      <c r="T5" s="386" t="s">
        <v>11</v>
      </c>
      <c r="U5" s="348"/>
      <c r="V5" s="387" t="s">
        <v>12</v>
      </c>
      <c r="W5" s="323"/>
      <c r="AB5" s="51"/>
      <c r="AC5" s="51"/>
      <c r="AD5" s="51"/>
      <c r="AE5" s="51"/>
    </row>
    <row r="6" spans="1:32" s="264" customFormat="1" ht="24" customHeight="1" x14ac:dyDescent="0.2">
      <c r="A6" s="401" t="s">
        <v>13</v>
      </c>
      <c r="B6" s="306"/>
      <c r="C6" s="279"/>
      <c r="D6" s="361" t="s">
        <v>14</v>
      </c>
      <c r="E6" s="362"/>
      <c r="F6" s="362"/>
      <c r="G6" s="362"/>
      <c r="H6" s="362"/>
      <c r="I6" s="362"/>
      <c r="J6" s="362"/>
      <c r="K6" s="362"/>
      <c r="L6" s="362"/>
      <c r="M6" s="323"/>
      <c r="N6" s="62"/>
      <c r="P6" s="24" t="s">
        <v>15</v>
      </c>
      <c r="Q6" s="324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81" t="s">
        <v>16</v>
      </c>
      <c r="U6" s="348"/>
      <c r="V6" s="368" t="s">
        <v>17</v>
      </c>
      <c r="W6" s="36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427" t="str">
        <f>IFERROR(VLOOKUP(DeliveryAddress,Table,3,0),1)</f>
        <v>1</v>
      </c>
      <c r="E7" s="428"/>
      <c r="F7" s="428"/>
      <c r="G7" s="428"/>
      <c r="H7" s="428"/>
      <c r="I7" s="428"/>
      <c r="J7" s="428"/>
      <c r="K7" s="428"/>
      <c r="L7" s="428"/>
      <c r="M7" s="389"/>
      <c r="N7" s="63"/>
      <c r="P7" s="24"/>
      <c r="Q7" s="42"/>
      <c r="R7" s="42"/>
      <c r="T7" s="290"/>
      <c r="U7" s="348"/>
      <c r="V7" s="370"/>
      <c r="W7" s="371"/>
      <c r="AB7" s="51"/>
      <c r="AC7" s="51"/>
      <c r="AD7" s="51"/>
      <c r="AE7" s="51"/>
    </row>
    <row r="8" spans="1:32" s="264" customFormat="1" ht="25.5" customHeight="1" x14ac:dyDescent="0.2">
      <c r="A8" s="282" t="s">
        <v>18</v>
      </c>
      <c r="B8" s="283"/>
      <c r="C8" s="284"/>
      <c r="D8" s="435" t="s">
        <v>19</v>
      </c>
      <c r="E8" s="436"/>
      <c r="F8" s="436"/>
      <c r="G8" s="436"/>
      <c r="H8" s="436"/>
      <c r="I8" s="436"/>
      <c r="J8" s="436"/>
      <c r="K8" s="436"/>
      <c r="L8" s="436"/>
      <c r="M8" s="437"/>
      <c r="N8" s="64"/>
      <c r="P8" s="24" t="s">
        <v>20</v>
      </c>
      <c r="Q8" s="388">
        <v>0.41666666666666669</v>
      </c>
      <c r="R8" s="389"/>
      <c r="T8" s="290"/>
      <c r="U8" s="348"/>
      <c r="V8" s="370"/>
      <c r="W8" s="371"/>
      <c r="AB8" s="51"/>
      <c r="AC8" s="51"/>
      <c r="AD8" s="51"/>
      <c r="AE8" s="51"/>
    </row>
    <row r="9" spans="1:32" s="264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328"/>
      <c r="E9" s="329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262"/>
      <c r="P9" s="26" t="s">
        <v>21</v>
      </c>
      <c r="Q9" s="458"/>
      <c r="R9" s="319"/>
      <c r="T9" s="290"/>
      <c r="U9" s="348"/>
      <c r="V9" s="372"/>
      <c r="W9" s="37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328"/>
      <c r="E10" s="329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460" t="str">
        <f>IFERROR(VLOOKUP($D$10,Proxy,2,FALSE),"")</f>
        <v/>
      </c>
      <c r="I10" s="290"/>
      <c r="J10" s="290"/>
      <c r="K10" s="290"/>
      <c r="L10" s="290"/>
      <c r="M10" s="290"/>
      <c r="N10" s="263"/>
      <c r="P10" s="26" t="s">
        <v>22</v>
      </c>
      <c r="Q10" s="382"/>
      <c r="R10" s="383"/>
      <c r="U10" s="24" t="s">
        <v>23</v>
      </c>
      <c r="V10" s="447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59"/>
      <c r="R11" s="323"/>
      <c r="U11" s="24" t="s">
        <v>27</v>
      </c>
      <c r="V11" s="318" t="s">
        <v>28</v>
      </c>
      <c r="W11" s="31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91" t="s">
        <v>29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279"/>
      <c r="N12" s="65"/>
      <c r="P12" s="24" t="s">
        <v>30</v>
      </c>
      <c r="Q12" s="388"/>
      <c r="R12" s="389"/>
      <c r="S12" s="23"/>
      <c r="U12" s="24"/>
      <c r="V12" s="331"/>
      <c r="W12" s="290"/>
      <c r="AB12" s="51"/>
      <c r="AC12" s="51"/>
      <c r="AD12" s="51"/>
      <c r="AE12" s="51"/>
    </row>
    <row r="13" spans="1:32" s="264" customFormat="1" ht="23.25" customHeight="1" x14ac:dyDescent="0.2">
      <c r="A13" s="391" t="s">
        <v>31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279"/>
      <c r="N13" s="65"/>
      <c r="O13" s="26"/>
      <c r="P13" s="26" t="s">
        <v>32</v>
      </c>
      <c r="Q13" s="318"/>
      <c r="R13" s="31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91" t="s">
        <v>33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27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93" t="s">
        <v>34</v>
      </c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279"/>
      <c r="N15" s="66"/>
      <c r="P15" s="412" t="s">
        <v>35</v>
      </c>
      <c r="Q15" s="331"/>
      <c r="R15" s="331"/>
      <c r="S15" s="331"/>
      <c r="T15" s="3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3"/>
      <c r="Q16" s="413"/>
      <c r="R16" s="413"/>
      <c r="S16" s="413"/>
      <c r="T16" s="4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4" t="s">
        <v>36</v>
      </c>
      <c r="B17" s="294" t="s">
        <v>37</v>
      </c>
      <c r="C17" s="403" t="s">
        <v>38</v>
      </c>
      <c r="D17" s="294" t="s">
        <v>39</v>
      </c>
      <c r="E17" s="295"/>
      <c r="F17" s="294" t="s">
        <v>40</v>
      </c>
      <c r="G17" s="294" t="s">
        <v>41</v>
      </c>
      <c r="H17" s="294" t="s">
        <v>42</v>
      </c>
      <c r="I17" s="294" t="s">
        <v>43</v>
      </c>
      <c r="J17" s="294" t="s">
        <v>44</v>
      </c>
      <c r="K17" s="294" t="s">
        <v>45</v>
      </c>
      <c r="L17" s="294" t="s">
        <v>46</v>
      </c>
      <c r="M17" s="294" t="s">
        <v>47</v>
      </c>
      <c r="N17" s="294" t="s">
        <v>48</v>
      </c>
      <c r="O17" s="294" t="s">
        <v>49</v>
      </c>
      <c r="P17" s="294" t="s">
        <v>50</v>
      </c>
      <c r="Q17" s="442"/>
      <c r="R17" s="442"/>
      <c r="S17" s="442"/>
      <c r="T17" s="295"/>
      <c r="U17" s="278" t="s">
        <v>51</v>
      </c>
      <c r="V17" s="279"/>
      <c r="W17" s="294" t="s">
        <v>52</v>
      </c>
      <c r="X17" s="294" t="s">
        <v>53</v>
      </c>
      <c r="Y17" s="280" t="s">
        <v>54</v>
      </c>
      <c r="Z17" s="354" t="s">
        <v>55</v>
      </c>
      <c r="AA17" s="307" t="s">
        <v>56</v>
      </c>
      <c r="AB17" s="307" t="s">
        <v>57</v>
      </c>
      <c r="AC17" s="307" t="s">
        <v>58</v>
      </c>
      <c r="AD17" s="307" t="s">
        <v>59</v>
      </c>
      <c r="AE17" s="308"/>
      <c r="AF17" s="309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296"/>
      <c r="E18" s="297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6"/>
      <c r="Q18" s="443"/>
      <c r="R18" s="443"/>
      <c r="S18" s="443"/>
      <c r="T18" s="297"/>
      <c r="U18" s="70" t="s">
        <v>61</v>
      </c>
      <c r="V18" s="70" t="s">
        <v>62</v>
      </c>
      <c r="W18" s="299"/>
      <c r="X18" s="299"/>
      <c r="Y18" s="281"/>
      <c r="Z18" s="355"/>
      <c r="AA18" s="356"/>
      <c r="AB18" s="356"/>
      <c r="AC18" s="356"/>
      <c r="AD18" s="310"/>
      <c r="AE18" s="311"/>
      <c r="AF18" s="312"/>
      <c r="AG18" s="69"/>
      <c r="BD18" s="68"/>
    </row>
    <row r="19" spans="1:68" ht="27.75" customHeight="1" x14ac:dyDescent="0.2">
      <c r="A19" s="314" t="s">
        <v>63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48"/>
      <c r="AB19" s="48"/>
      <c r="AC19" s="48"/>
    </row>
    <row r="20" spans="1:68" ht="16.5" customHeight="1" x14ac:dyDescent="0.25">
      <c r="A20" s="289" t="s">
        <v>63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65"/>
      <c r="AB20" s="265"/>
      <c r="AC20" s="265"/>
    </row>
    <row r="21" spans="1:68" ht="14.25" customHeight="1" x14ac:dyDescent="0.25">
      <c r="A21" s="292" t="s">
        <v>64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3"/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304"/>
      <c r="P23" s="288" t="s">
        <v>73</v>
      </c>
      <c r="Q23" s="283"/>
      <c r="R23" s="283"/>
      <c r="S23" s="283"/>
      <c r="T23" s="283"/>
      <c r="U23" s="283"/>
      <c r="V23" s="284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90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304"/>
      <c r="P24" s="288" t="s">
        <v>73</v>
      </c>
      <c r="Q24" s="283"/>
      <c r="R24" s="283"/>
      <c r="S24" s="283"/>
      <c r="T24" s="283"/>
      <c r="U24" s="283"/>
      <c r="V24" s="284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14" t="s">
        <v>75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48"/>
      <c r="AB25" s="48"/>
      <c r="AC25" s="48"/>
    </row>
    <row r="26" spans="1:68" ht="16.5" customHeight="1" x14ac:dyDescent="0.25">
      <c r="A26" s="289" t="s">
        <v>76</v>
      </c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65"/>
      <c r="AB26" s="265"/>
      <c r="AC26" s="265"/>
    </row>
    <row r="27" spans="1:68" ht="14.25" customHeight="1" x14ac:dyDescent="0.25">
      <c r="A27" s="292" t="s">
        <v>77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4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154</v>
      </c>
      <c r="Y29" s="271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303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304"/>
      <c r="P30" s="288" t="s">
        <v>73</v>
      </c>
      <c r="Q30" s="283"/>
      <c r="R30" s="283"/>
      <c r="S30" s="283"/>
      <c r="T30" s="283"/>
      <c r="U30" s="283"/>
      <c r="V30" s="284"/>
      <c r="W30" s="37" t="s">
        <v>70</v>
      </c>
      <c r="X30" s="272">
        <f>IFERROR(SUM(X28:X29),"0")</f>
        <v>252</v>
      </c>
      <c r="Y30" s="272">
        <f>IFERROR(SUM(Y28:Y29),"0")</f>
        <v>252</v>
      </c>
      <c r="Z30" s="272">
        <f>IFERROR(IF(Z28="",0,Z28),"0")+IFERROR(IF(Z29="",0,Z29),"0")</f>
        <v>2.3713199999999999</v>
      </c>
      <c r="AA30" s="273"/>
      <c r="AB30" s="273"/>
      <c r="AC30" s="273"/>
    </row>
    <row r="31" spans="1:68" x14ac:dyDescent="0.2">
      <c r="A31" s="290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304"/>
      <c r="P31" s="288" t="s">
        <v>73</v>
      </c>
      <c r="Q31" s="283"/>
      <c r="R31" s="283"/>
      <c r="S31" s="283"/>
      <c r="T31" s="283"/>
      <c r="U31" s="283"/>
      <c r="V31" s="284"/>
      <c r="W31" s="37" t="s">
        <v>74</v>
      </c>
      <c r="X31" s="272">
        <f>IFERROR(SUMPRODUCT(X28:X29*H28:H29),"0")</f>
        <v>378</v>
      </c>
      <c r="Y31" s="272">
        <f>IFERROR(SUMPRODUCT(Y28:Y29*H28:H29),"0")</f>
        <v>378</v>
      </c>
      <c r="Z31" s="37"/>
      <c r="AA31" s="273"/>
      <c r="AB31" s="273"/>
      <c r="AC31" s="273"/>
    </row>
    <row r="32" spans="1:68" ht="16.5" customHeight="1" x14ac:dyDescent="0.25">
      <c r="A32" s="289" t="s">
        <v>89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65"/>
      <c r="AB32" s="265"/>
      <c r="AC32" s="265"/>
    </row>
    <row r="33" spans="1:68" ht="14.25" customHeight="1" x14ac:dyDescent="0.25">
      <c r="A33" s="292" t="s">
        <v>64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66"/>
      <c r="AB33" s="266"/>
      <c r="AC33" s="266"/>
    </row>
    <row r="34" spans="1:68" ht="27" customHeight="1" x14ac:dyDescent="0.25">
      <c r="A34" s="54" t="s">
        <v>90</v>
      </c>
      <c r="B34" s="54" t="s">
        <v>91</v>
      </c>
      <c r="C34" s="31">
        <v>4301071090</v>
      </c>
      <c r="D34" s="276">
        <v>4620207490075</v>
      </c>
      <c r="E34" s="277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33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156</v>
      </c>
      <c r="Y34" s="271">
        <f>IFERROR(IF(X34="","",X34),"")</f>
        <v>156</v>
      </c>
      <c r="Z34" s="36">
        <f>IFERROR(IF(X34="","",X34*0.0155),"")</f>
        <v>2.4180000000000001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915.72</v>
      </c>
      <c r="BN34" s="67">
        <f>IFERROR(Y34*I34,"0")</f>
        <v>915.72</v>
      </c>
      <c r="BO34" s="67">
        <f>IFERROR(X34/J34,"0")</f>
        <v>1.8571428571428572</v>
      </c>
      <c r="BP34" s="67">
        <f>IFERROR(Y34/J34,"0")</f>
        <v>1.8571428571428572</v>
      </c>
    </row>
    <row r="35" spans="1:68" ht="27" customHeight="1" x14ac:dyDescent="0.25">
      <c r="A35" s="54" t="s">
        <v>93</v>
      </c>
      <c r="B35" s="54" t="s">
        <v>94</v>
      </c>
      <c r="C35" s="31">
        <v>4301071092</v>
      </c>
      <c r="D35" s="276">
        <v>4620207490174</v>
      </c>
      <c r="E35" s="277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6">
        <v>4620207490044</v>
      </c>
      <c r="E36" s="277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3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156</v>
      </c>
      <c r="Y36" s="271">
        <f>IFERROR(IF(X36="","",X36),"")</f>
        <v>156</v>
      </c>
      <c r="Z36" s="36">
        <f>IFERROR(IF(X36="","",X36*0.0155),"")</f>
        <v>2.4180000000000001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915.72</v>
      </c>
      <c r="BN36" s="67">
        <f>IFERROR(Y36*I36,"0")</f>
        <v>915.72</v>
      </c>
      <c r="BO36" s="67">
        <f>IFERROR(X36/J36,"0")</f>
        <v>1.8571428571428572</v>
      </c>
      <c r="BP36" s="67">
        <f>IFERROR(Y36/J36,"0")</f>
        <v>1.8571428571428572</v>
      </c>
    </row>
    <row r="37" spans="1:68" x14ac:dyDescent="0.2">
      <c r="A37" s="303"/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304"/>
      <c r="P37" s="288" t="s">
        <v>73</v>
      </c>
      <c r="Q37" s="283"/>
      <c r="R37" s="283"/>
      <c r="S37" s="283"/>
      <c r="T37" s="283"/>
      <c r="U37" s="283"/>
      <c r="V37" s="284"/>
      <c r="W37" s="37" t="s">
        <v>70</v>
      </c>
      <c r="X37" s="272">
        <f>IFERROR(SUM(X34:X36),"0")</f>
        <v>312</v>
      </c>
      <c r="Y37" s="272">
        <f>IFERROR(SUM(Y34:Y36),"0")</f>
        <v>312</v>
      </c>
      <c r="Z37" s="272">
        <f>IFERROR(IF(Z34="",0,Z34),"0")+IFERROR(IF(Z35="",0,Z35),"0")+IFERROR(IF(Z36="",0,Z36),"0")</f>
        <v>4.8360000000000003</v>
      </c>
      <c r="AA37" s="273"/>
      <c r="AB37" s="273"/>
      <c r="AC37" s="273"/>
    </row>
    <row r="38" spans="1:68" x14ac:dyDescent="0.2">
      <c r="A38" s="290"/>
      <c r="B38" s="290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304"/>
      <c r="P38" s="288" t="s">
        <v>73</v>
      </c>
      <c r="Q38" s="283"/>
      <c r="R38" s="283"/>
      <c r="S38" s="283"/>
      <c r="T38" s="283"/>
      <c r="U38" s="283"/>
      <c r="V38" s="284"/>
      <c r="W38" s="37" t="s">
        <v>74</v>
      </c>
      <c r="X38" s="272">
        <f>IFERROR(SUMPRODUCT(X34:X36*H34:H36),"0")</f>
        <v>1747.1999999999998</v>
      </c>
      <c r="Y38" s="272">
        <f>IFERROR(SUMPRODUCT(Y34:Y36*H34:H36),"0")</f>
        <v>1747.1999999999998</v>
      </c>
      <c r="Z38" s="37"/>
      <c r="AA38" s="273"/>
      <c r="AB38" s="273"/>
      <c r="AC38" s="273"/>
    </row>
    <row r="39" spans="1:68" ht="16.5" customHeight="1" x14ac:dyDescent="0.25">
      <c r="A39" s="289" t="s">
        <v>99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65"/>
      <c r="AB39" s="265"/>
      <c r="AC39" s="265"/>
    </row>
    <row r="40" spans="1:68" ht="14.25" customHeight="1" x14ac:dyDescent="0.25">
      <c r="A40" s="292" t="s">
        <v>64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6">
        <v>4607111039385</v>
      </c>
      <c r="E41" s="277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108</v>
      </c>
      <c r="Y41" s="271">
        <f>IFERROR(IF(X41="","",X41),"")</f>
        <v>108</v>
      </c>
      <c r="Z41" s="36">
        <f>IFERROR(IF(X41="","",X41*0.0155),"")</f>
        <v>1.6739999999999999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788.4</v>
      </c>
      <c r="BN41" s="67">
        <f>IFERROR(Y41*I41,"0")</f>
        <v>788.4</v>
      </c>
      <c r="BO41" s="67">
        <f>IFERROR(X41/J41,"0")</f>
        <v>1.2857142857142858</v>
      </c>
      <c r="BP41" s="67">
        <f>IFERROR(Y41/J41,"0")</f>
        <v>1.2857142857142858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6">
        <v>4607111038982</v>
      </c>
      <c r="E42" s="277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6">
        <v>4607111039354</v>
      </c>
      <c r="E43" s="277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6">
        <v>4607111039330</v>
      </c>
      <c r="E44" s="277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3"/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304"/>
      <c r="P45" s="288" t="s">
        <v>73</v>
      </c>
      <c r="Q45" s="283"/>
      <c r="R45" s="283"/>
      <c r="S45" s="283"/>
      <c r="T45" s="283"/>
      <c r="U45" s="283"/>
      <c r="V45" s="284"/>
      <c r="W45" s="37" t="s">
        <v>70</v>
      </c>
      <c r="X45" s="272">
        <f>IFERROR(SUM(X41:X44),"0")</f>
        <v>108</v>
      </c>
      <c r="Y45" s="272">
        <f>IFERROR(SUM(Y41:Y44),"0")</f>
        <v>108</v>
      </c>
      <c r="Z45" s="272">
        <f>IFERROR(IF(Z41="",0,Z41),"0")+IFERROR(IF(Z42="",0,Z42),"0")+IFERROR(IF(Z43="",0,Z43),"0")+IFERROR(IF(Z44="",0,Z44),"0")</f>
        <v>1.6739999999999999</v>
      </c>
      <c r="AA45" s="273"/>
      <c r="AB45" s="273"/>
      <c r="AC45" s="273"/>
    </row>
    <row r="46" spans="1:68" x14ac:dyDescent="0.2">
      <c r="A46" s="290"/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304"/>
      <c r="P46" s="288" t="s">
        <v>73</v>
      </c>
      <c r="Q46" s="283"/>
      <c r="R46" s="283"/>
      <c r="S46" s="283"/>
      <c r="T46" s="283"/>
      <c r="U46" s="283"/>
      <c r="V46" s="284"/>
      <c r="W46" s="37" t="s">
        <v>74</v>
      </c>
      <c r="X46" s="272">
        <f>IFERROR(SUMPRODUCT(X41:X44*H41:H44),"0")</f>
        <v>756</v>
      </c>
      <c r="Y46" s="272">
        <f>IFERROR(SUMPRODUCT(Y41:Y44*H41:H44),"0")</f>
        <v>756</v>
      </c>
      <c r="Z46" s="37"/>
      <c r="AA46" s="273"/>
      <c r="AB46" s="273"/>
      <c r="AC46" s="273"/>
    </row>
    <row r="47" spans="1:68" ht="16.5" customHeight="1" x14ac:dyDescent="0.25">
      <c r="A47" s="289" t="s">
        <v>110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65"/>
      <c r="AB47" s="265"/>
      <c r="AC47" s="265"/>
    </row>
    <row r="48" spans="1:68" ht="14.25" customHeight="1" x14ac:dyDescent="0.25">
      <c r="A48" s="292" t="s">
        <v>64</v>
      </c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6">
        <v>4620207490822</v>
      </c>
      <c r="E49" s="277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3"/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304"/>
      <c r="P50" s="288" t="s">
        <v>73</v>
      </c>
      <c r="Q50" s="283"/>
      <c r="R50" s="283"/>
      <c r="S50" s="283"/>
      <c r="T50" s="283"/>
      <c r="U50" s="283"/>
      <c r="V50" s="284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90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304"/>
      <c r="P51" s="288" t="s">
        <v>73</v>
      </c>
      <c r="Q51" s="283"/>
      <c r="R51" s="283"/>
      <c r="S51" s="283"/>
      <c r="T51" s="283"/>
      <c r="U51" s="283"/>
      <c r="V51" s="284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92" t="s">
        <v>114</v>
      </c>
      <c r="B52" s="290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6">
        <v>4607111039743</v>
      </c>
      <c r="E53" s="277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3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304"/>
      <c r="P54" s="288" t="s">
        <v>73</v>
      </c>
      <c r="Q54" s="283"/>
      <c r="R54" s="283"/>
      <c r="S54" s="283"/>
      <c r="T54" s="283"/>
      <c r="U54" s="283"/>
      <c r="V54" s="284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90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304"/>
      <c r="P55" s="288" t="s">
        <v>73</v>
      </c>
      <c r="Q55" s="283"/>
      <c r="R55" s="283"/>
      <c r="S55" s="283"/>
      <c r="T55" s="283"/>
      <c r="U55" s="283"/>
      <c r="V55" s="284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92" t="s">
        <v>77</v>
      </c>
      <c r="B56" s="290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6">
        <v>4607111039712</v>
      </c>
      <c r="E57" s="277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2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3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304"/>
      <c r="P58" s="288" t="s">
        <v>73</v>
      </c>
      <c r="Q58" s="283"/>
      <c r="R58" s="283"/>
      <c r="S58" s="283"/>
      <c r="T58" s="283"/>
      <c r="U58" s="283"/>
      <c r="V58" s="284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304"/>
      <c r="P59" s="288" t="s">
        <v>73</v>
      </c>
      <c r="Q59" s="283"/>
      <c r="R59" s="283"/>
      <c r="S59" s="283"/>
      <c r="T59" s="283"/>
      <c r="U59" s="283"/>
      <c r="V59" s="284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92" t="s">
        <v>121</v>
      </c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6">
        <v>4607111037008</v>
      </c>
      <c r="E61" s="277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6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6">
        <v>4607111037398</v>
      </c>
      <c r="E62" s="277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3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304"/>
      <c r="P63" s="288" t="s">
        <v>73</v>
      </c>
      <c r="Q63" s="283"/>
      <c r="R63" s="283"/>
      <c r="S63" s="283"/>
      <c r="T63" s="283"/>
      <c r="U63" s="283"/>
      <c r="V63" s="284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90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304"/>
      <c r="P64" s="288" t="s">
        <v>73</v>
      </c>
      <c r="Q64" s="283"/>
      <c r="R64" s="283"/>
      <c r="S64" s="283"/>
      <c r="T64" s="283"/>
      <c r="U64" s="283"/>
      <c r="V64" s="284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92" t="s">
        <v>127</v>
      </c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6">
        <v>4607111039705</v>
      </c>
      <c r="E66" s="277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0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1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3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304"/>
      <c r="P69" s="288" t="s">
        <v>73</v>
      </c>
      <c r="Q69" s="283"/>
      <c r="R69" s="283"/>
      <c r="S69" s="283"/>
      <c r="T69" s="283"/>
      <c r="U69" s="283"/>
      <c r="V69" s="284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x14ac:dyDescent="0.2">
      <c r="A70" s="290"/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304"/>
      <c r="P70" s="288" t="s">
        <v>73</v>
      </c>
      <c r="Q70" s="283"/>
      <c r="R70" s="283"/>
      <c r="S70" s="283"/>
      <c r="T70" s="283"/>
      <c r="U70" s="283"/>
      <c r="V70" s="284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customHeight="1" x14ac:dyDescent="0.25">
      <c r="A71" s="289" t="s">
        <v>135</v>
      </c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65"/>
      <c r="AB71" s="265"/>
      <c r="AC71" s="265"/>
    </row>
    <row r="72" spans="1:68" ht="14.25" customHeight="1" x14ac:dyDescent="0.25">
      <c r="A72" s="292" t="s">
        <v>64</v>
      </c>
      <c r="B72" s="290"/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87</v>
      </c>
      <c r="M74" s="33" t="s">
        <v>69</v>
      </c>
      <c r="N74" s="33"/>
      <c r="O74" s="32">
        <v>180</v>
      </c>
      <c r="P74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0</v>
      </c>
      <c r="Y74" s="27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88</v>
      </c>
      <c r="AK74" s="71">
        <v>144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3"/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304"/>
      <c r="P75" s="288" t="s">
        <v>73</v>
      </c>
      <c r="Q75" s="283"/>
      <c r="R75" s="283"/>
      <c r="S75" s="283"/>
      <c r="T75" s="283"/>
      <c r="U75" s="283"/>
      <c r="V75" s="284"/>
      <c r="W75" s="37" t="s">
        <v>70</v>
      </c>
      <c r="X75" s="272">
        <f>IFERROR(SUM(X73:X74),"0")</f>
        <v>0</v>
      </c>
      <c r="Y75" s="272">
        <f>IFERROR(SUM(Y73:Y74),"0")</f>
        <v>0</v>
      </c>
      <c r="Z75" s="272">
        <f>IFERROR(IF(Z73="",0,Z73),"0")+IFERROR(IF(Z74="",0,Z74),"0")</f>
        <v>0</v>
      </c>
      <c r="AA75" s="273"/>
      <c r="AB75" s="273"/>
      <c r="AC75" s="273"/>
    </row>
    <row r="76" spans="1:68" x14ac:dyDescent="0.2">
      <c r="A76" s="290"/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304"/>
      <c r="P76" s="288" t="s">
        <v>73</v>
      </c>
      <c r="Q76" s="283"/>
      <c r="R76" s="283"/>
      <c r="S76" s="283"/>
      <c r="T76" s="283"/>
      <c r="U76" s="283"/>
      <c r="V76" s="284"/>
      <c r="W76" s="37" t="s">
        <v>74</v>
      </c>
      <c r="X76" s="272">
        <f>IFERROR(SUMPRODUCT(X73:X74*H73:H74),"0")</f>
        <v>0</v>
      </c>
      <c r="Y76" s="272">
        <f>IFERROR(SUMPRODUCT(Y73:Y74*H73:H74),"0")</f>
        <v>0</v>
      </c>
      <c r="Z76" s="37"/>
      <c r="AA76" s="273"/>
      <c r="AB76" s="273"/>
      <c r="AC76" s="273"/>
    </row>
    <row r="77" spans="1:68" ht="16.5" customHeight="1" x14ac:dyDescent="0.25">
      <c r="A77" s="289" t="s">
        <v>142</v>
      </c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65"/>
      <c r="AB77" s="265"/>
      <c r="AC77" s="265"/>
    </row>
    <row r="78" spans="1:68" ht="14.25" customHeight="1" x14ac:dyDescent="0.25">
      <c r="A78" s="292" t="s">
        <v>127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56</v>
      </c>
      <c r="Y79" s="27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303"/>
      <c r="B80" s="290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304"/>
      <c r="P80" s="288" t="s">
        <v>73</v>
      </c>
      <c r="Q80" s="283"/>
      <c r="R80" s="283"/>
      <c r="S80" s="283"/>
      <c r="T80" s="283"/>
      <c r="U80" s="283"/>
      <c r="V80" s="284"/>
      <c r="W80" s="37" t="s">
        <v>70</v>
      </c>
      <c r="X80" s="272">
        <f>IFERROR(SUM(X79:X79),"0")</f>
        <v>56</v>
      </c>
      <c r="Y80" s="272">
        <f>IFERROR(SUM(Y79:Y79),"0")</f>
        <v>56</v>
      </c>
      <c r="Z80" s="272">
        <f>IFERROR(IF(Z79="",0,Z79),"0")</f>
        <v>1.0012799999999999</v>
      </c>
      <c r="AA80" s="273"/>
      <c r="AB80" s="273"/>
      <c r="AC80" s="273"/>
    </row>
    <row r="81" spans="1:68" x14ac:dyDescent="0.2">
      <c r="A81" s="290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304"/>
      <c r="P81" s="288" t="s">
        <v>73</v>
      </c>
      <c r="Q81" s="283"/>
      <c r="R81" s="283"/>
      <c r="S81" s="283"/>
      <c r="T81" s="283"/>
      <c r="U81" s="283"/>
      <c r="V81" s="284"/>
      <c r="W81" s="37" t="s">
        <v>74</v>
      </c>
      <c r="X81" s="272">
        <f>IFERROR(SUMPRODUCT(X79:X79*H79:H79),"0")</f>
        <v>201.6</v>
      </c>
      <c r="Y81" s="272">
        <f>IFERROR(SUMPRODUCT(Y79:Y79*H79:H79),"0")</f>
        <v>201.6</v>
      </c>
      <c r="Z81" s="37"/>
      <c r="AA81" s="273"/>
      <c r="AB81" s="273"/>
      <c r="AC81" s="273"/>
    </row>
    <row r="82" spans="1:68" ht="16.5" customHeight="1" x14ac:dyDescent="0.25">
      <c r="A82" s="289" t="s">
        <v>146</v>
      </c>
      <c r="B82" s="290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65"/>
      <c r="AB82" s="265"/>
      <c r="AC82" s="265"/>
    </row>
    <row r="83" spans="1:68" ht="14.25" customHeight="1" x14ac:dyDescent="0.25">
      <c r="A83" s="292" t="s">
        <v>147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7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98</v>
      </c>
      <c r="Y84" s="271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33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84</v>
      </c>
      <c r="Y85" s="271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153</v>
      </c>
      <c r="AG85" s="67"/>
      <c r="AJ85" s="71" t="s">
        <v>88</v>
      </c>
      <c r="AK85" s="71">
        <v>70</v>
      </c>
      <c r="BB85" s="117" t="s">
        <v>84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x14ac:dyDescent="0.2">
      <c r="A86" s="303"/>
      <c r="B86" s="29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304"/>
      <c r="P86" s="288" t="s">
        <v>73</v>
      </c>
      <c r="Q86" s="283"/>
      <c r="R86" s="283"/>
      <c r="S86" s="283"/>
      <c r="T86" s="283"/>
      <c r="U86" s="283"/>
      <c r="V86" s="284"/>
      <c r="W86" s="37" t="s">
        <v>70</v>
      </c>
      <c r="X86" s="272">
        <f>IFERROR(SUM(X84:X85),"0")</f>
        <v>182</v>
      </c>
      <c r="Y86" s="272">
        <f>IFERROR(SUM(Y84:Y85),"0")</f>
        <v>182</v>
      </c>
      <c r="Z86" s="272">
        <f>IFERROR(IF(Z84="",0,Z84),"0")+IFERROR(IF(Z85="",0,Z85),"0")</f>
        <v>3.2541599999999997</v>
      </c>
      <c r="AA86" s="273"/>
      <c r="AB86" s="273"/>
      <c r="AC86" s="273"/>
    </row>
    <row r="87" spans="1:68" x14ac:dyDescent="0.2">
      <c r="A87" s="290"/>
      <c r="B87" s="290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304"/>
      <c r="P87" s="288" t="s">
        <v>73</v>
      </c>
      <c r="Q87" s="283"/>
      <c r="R87" s="283"/>
      <c r="S87" s="283"/>
      <c r="T87" s="283"/>
      <c r="U87" s="283"/>
      <c r="V87" s="284"/>
      <c r="W87" s="37" t="s">
        <v>74</v>
      </c>
      <c r="X87" s="272">
        <f>IFERROR(SUMPRODUCT(X84:X85*H84:H85),"0")</f>
        <v>655.20000000000005</v>
      </c>
      <c r="Y87" s="272">
        <f>IFERROR(SUMPRODUCT(Y84:Y85*H84:H85),"0")</f>
        <v>655.20000000000005</v>
      </c>
      <c r="Z87" s="37"/>
      <c r="AA87" s="273"/>
      <c r="AB87" s="273"/>
      <c r="AC87" s="273"/>
    </row>
    <row r="88" spans="1:68" ht="16.5" customHeight="1" x14ac:dyDescent="0.25">
      <c r="A88" s="289" t="s">
        <v>154</v>
      </c>
      <c r="B88" s="290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65"/>
      <c r="AB88" s="265"/>
      <c r="AC88" s="265"/>
    </row>
    <row r="89" spans="1:68" ht="14.25" customHeight="1" x14ac:dyDescent="0.25">
      <c r="A89" s="292" t="s">
        <v>127</v>
      </c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7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7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98</v>
      </c>
      <c r="Y91" s="27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87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98</v>
      </c>
      <c r="Y93" s="27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88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84</v>
      </c>
      <c r="Y95" s="271">
        <f t="shared" si="0"/>
        <v>84</v>
      </c>
      <c r="Z95" s="36">
        <f t="shared" si="1"/>
        <v>1.5019199999999999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380.45280000000002</v>
      </c>
      <c r="BN95" s="67">
        <f t="shared" si="3"/>
        <v>380.45280000000002</v>
      </c>
      <c r="BO95" s="67">
        <f t="shared" si="4"/>
        <v>1.2</v>
      </c>
      <c r="BP95" s="67">
        <f t="shared" si="5"/>
        <v>1.2</v>
      </c>
    </row>
    <row r="96" spans="1:68" x14ac:dyDescent="0.2">
      <c r="A96" s="303"/>
      <c r="B96" s="290"/>
      <c r="C96" s="290"/>
      <c r="D96" s="290"/>
      <c r="E96" s="290"/>
      <c r="F96" s="290"/>
      <c r="G96" s="290"/>
      <c r="H96" s="290"/>
      <c r="I96" s="290"/>
      <c r="J96" s="290"/>
      <c r="K96" s="290"/>
      <c r="L96" s="290"/>
      <c r="M96" s="290"/>
      <c r="N96" s="290"/>
      <c r="O96" s="304"/>
      <c r="P96" s="288" t="s">
        <v>73</v>
      </c>
      <c r="Q96" s="283"/>
      <c r="R96" s="283"/>
      <c r="S96" s="283"/>
      <c r="T96" s="283"/>
      <c r="U96" s="283"/>
      <c r="V96" s="284"/>
      <c r="W96" s="37" t="s">
        <v>70</v>
      </c>
      <c r="X96" s="272">
        <f>IFERROR(SUM(X90:X95),"0")</f>
        <v>280</v>
      </c>
      <c r="Y96" s="272">
        <f>IFERROR(SUM(Y90:Y95),"0")</f>
        <v>280</v>
      </c>
      <c r="Z96" s="272">
        <f>IFERROR(IF(Z90="",0,Z90),"0")+IFERROR(IF(Z91="",0,Z91),"0")+IFERROR(IF(Z92="",0,Z92),"0")+IFERROR(IF(Z93="",0,Z93),"0")+IFERROR(IF(Z94="",0,Z94),"0")+IFERROR(IF(Z95="",0,Z95),"0")</f>
        <v>5.0064000000000002</v>
      </c>
      <c r="AA96" s="273"/>
      <c r="AB96" s="273"/>
      <c r="AC96" s="273"/>
    </row>
    <row r="97" spans="1:68" x14ac:dyDescent="0.2">
      <c r="A97" s="290"/>
      <c r="B97" s="290"/>
      <c r="C97" s="290"/>
      <c r="D97" s="290"/>
      <c r="E97" s="290"/>
      <c r="F97" s="290"/>
      <c r="G97" s="290"/>
      <c r="H97" s="290"/>
      <c r="I97" s="290"/>
      <c r="J97" s="290"/>
      <c r="K97" s="290"/>
      <c r="L97" s="290"/>
      <c r="M97" s="290"/>
      <c r="N97" s="290"/>
      <c r="O97" s="304"/>
      <c r="P97" s="288" t="s">
        <v>73</v>
      </c>
      <c r="Q97" s="283"/>
      <c r="R97" s="283"/>
      <c r="S97" s="283"/>
      <c r="T97" s="283"/>
      <c r="U97" s="283"/>
      <c r="V97" s="284"/>
      <c r="W97" s="37" t="s">
        <v>74</v>
      </c>
      <c r="X97" s="272">
        <f>IFERROR(SUMPRODUCT(X90:X95*H90:H95),"0")</f>
        <v>917.28</v>
      </c>
      <c r="Y97" s="272">
        <f>IFERROR(SUMPRODUCT(Y90:Y95*H90:H95),"0")</f>
        <v>917.28</v>
      </c>
      <c r="Z97" s="37"/>
      <c r="AA97" s="273"/>
      <c r="AB97" s="273"/>
      <c r="AC97" s="273"/>
    </row>
    <row r="98" spans="1:68" ht="16.5" customHeight="1" x14ac:dyDescent="0.25">
      <c r="A98" s="289" t="s">
        <v>169</v>
      </c>
      <c r="B98" s="290"/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65"/>
      <c r="AB98" s="265"/>
      <c r="AC98" s="265"/>
    </row>
    <row r="99" spans="1:68" ht="14.25" customHeight="1" x14ac:dyDescent="0.25">
      <c r="A99" s="292" t="s">
        <v>121</v>
      </c>
      <c r="B99" s="290"/>
      <c r="C99" s="290"/>
      <c r="D99" s="290"/>
      <c r="E99" s="290"/>
      <c r="F99" s="290"/>
      <c r="G99" s="290"/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70</v>
      </c>
      <c r="Y100" s="271">
        <f>IFERROR(IF(X100="","",X100),"")</f>
        <v>70</v>
      </c>
      <c r="Z100" s="36">
        <f>IFERROR(IF(X100="","",X100*0.00936),"")</f>
        <v>0.6552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174.38400000000001</v>
      </c>
      <c r="BN100" s="67">
        <f>IFERROR(Y100*I100,"0")</f>
        <v>174.38400000000001</v>
      </c>
      <c r="BO100" s="67">
        <f>IFERROR(X100/J100,"0")</f>
        <v>0.55555555555555558</v>
      </c>
      <c r="BP100" s="67">
        <f>IFERROR(Y100/J100,"0")</f>
        <v>0.55555555555555558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4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3"/>
      <c r="B102" s="290"/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304"/>
      <c r="P102" s="288" t="s">
        <v>73</v>
      </c>
      <c r="Q102" s="283"/>
      <c r="R102" s="283"/>
      <c r="S102" s="283"/>
      <c r="T102" s="283"/>
      <c r="U102" s="283"/>
      <c r="V102" s="284"/>
      <c r="W102" s="37" t="s">
        <v>70</v>
      </c>
      <c r="X102" s="272">
        <f>IFERROR(SUM(X100:X101),"0")</f>
        <v>70</v>
      </c>
      <c r="Y102" s="272">
        <f>IFERROR(SUM(Y100:Y101),"0")</f>
        <v>70</v>
      </c>
      <c r="Z102" s="272">
        <f>IFERROR(IF(Z100="",0,Z100),"0")+IFERROR(IF(Z101="",0,Z101),"0")</f>
        <v>0.6552</v>
      </c>
      <c r="AA102" s="273"/>
      <c r="AB102" s="273"/>
      <c r="AC102" s="273"/>
    </row>
    <row r="103" spans="1:68" x14ac:dyDescent="0.2">
      <c r="A103" s="290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304"/>
      <c r="P103" s="288" t="s">
        <v>73</v>
      </c>
      <c r="Q103" s="283"/>
      <c r="R103" s="283"/>
      <c r="S103" s="283"/>
      <c r="T103" s="283"/>
      <c r="U103" s="283"/>
      <c r="V103" s="284"/>
      <c r="W103" s="37" t="s">
        <v>74</v>
      </c>
      <c r="X103" s="272">
        <f>IFERROR(SUMPRODUCT(X100:X101*H100:H101),"0")</f>
        <v>151.20000000000002</v>
      </c>
      <c r="Y103" s="272">
        <f>IFERROR(SUMPRODUCT(Y100:Y101*H100:H101),"0")</f>
        <v>151.20000000000002</v>
      </c>
      <c r="Z103" s="37"/>
      <c r="AA103" s="273"/>
      <c r="AB103" s="273"/>
      <c r="AC103" s="273"/>
    </row>
    <row r="104" spans="1:68" ht="16.5" customHeight="1" x14ac:dyDescent="0.25">
      <c r="A104" s="289" t="s">
        <v>175</v>
      </c>
      <c r="B104" s="290"/>
      <c r="C104" s="290"/>
      <c r="D104" s="290"/>
      <c r="E104" s="290"/>
      <c r="F104" s="290"/>
      <c r="G104" s="290"/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65"/>
      <c r="AB104" s="265"/>
      <c r="AC104" s="265"/>
    </row>
    <row r="105" spans="1:68" ht="14.25" customHeight="1" x14ac:dyDescent="0.25">
      <c r="A105" s="292" t="s">
        <v>64</v>
      </c>
      <c r="B105" s="290"/>
      <c r="C105" s="290"/>
      <c r="D105" s="290"/>
      <c r="E105" s="290"/>
      <c r="F105" s="290"/>
      <c r="G105" s="290"/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4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72</v>
      </c>
      <c r="Y107" s="271">
        <f t="shared" si="6"/>
        <v>72</v>
      </c>
      <c r="Z107" s="36">
        <f t="shared" si="7"/>
        <v>1.1160000000000001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483.81119999999999</v>
      </c>
      <c r="BN107" s="67">
        <f t="shared" si="9"/>
        <v>483.81119999999999</v>
      </c>
      <c r="BO107" s="67">
        <f t="shared" si="10"/>
        <v>0.8571428571428571</v>
      </c>
      <c r="BP107" s="67">
        <f t="shared" si="11"/>
        <v>0.8571428571428571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36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144</v>
      </c>
      <c r="Y108" s="27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88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72</v>
      </c>
      <c r="Y109" s="271">
        <f t="shared" si="6"/>
        <v>72</v>
      </c>
      <c r="Z109" s="36">
        <f t="shared" si="7"/>
        <v>1.1160000000000001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483.81119999999999</v>
      </c>
      <c r="BN109" s="67">
        <f t="shared" si="9"/>
        <v>483.81119999999999</v>
      </c>
      <c r="BO109" s="67">
        <f t="shared" si="10"/>
        <v>0.8571428571428571</v>
      </c>
      <c r="BP109" s="67">
        <f t="shared" si="11"/>
        <v>0.8571428571428571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120</v>
      </c>
      <c r="Y110" s="271">
        <f t="shared" si="6"/>
        <v>120</v>
      </c>
      <c r="Z110" s="36">
        <f t="shared" si="7"/>
        <v>1.8599999999999999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876</v>
      </c>
      <c r="BN110" s="67">
        <f t="shared" si="9"/>
        <v>876</v>
      </c>
      <c r="BO110" s="67">
        <f t="shared" si="10"/>
        <v>1.4285714285714286</v>
      </c>
      <c r="BP110" s="67">
        <f t="shared" si="11"/>
        <v>1.4285714285714286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6">
        <v>4620207491102</v>
      </c>
      <c r="E111" s="277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51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290"/>
      <c r="C112" s="290"/>
      <c r="D112" s="290"/>
      <c r="E112" s="290"/>
      <c r="F112" s="290"/>
      <c r="G112" s="290"/>
      <c r="H112" s="290"/>
      <c r="I112" s="290"/>
      <c r="J112" s="290"/>
      <c r="K112" s="290"/>
      <c r="L112" s="290"/>
      <c r="M112" s="290"/>
      <c r="N112" s="290"/>
      <c r="O112" s="304"/>
      <c r="P112" s="288" t="s">
        <v>73</v>
      </c>
      <c r="Q112" s="283"/>
      <c r="R112" s="283"/>
      <c r="S112" s="283"/>
      <c r="T112" s="283"/>
      <c r="U112" s="283"/>
      <c r="V112" s="284"/>
      <c r="W112" s="37" t="s">
        <v>70</v>
      </c>
      <c r="X112" s="272">
        <f>IFERROR(SUM(X106:X111),"0")</f>
        <v>408</v>
      </c>
      <c r="Y112" s="272">
        <f>IFERROR(SUM(Y106:Y111),"0")</f>
        <v>408</v>
      </c>
      <c r="Z112" s="272">
        <f>IFERROR(IF(Z106="",0,Z106),"0")+IFERROR(IF(Z107="",0,Z107),"0")+IFERROR(IF(Z108="",0,Z108),"0")+IFERROR(IF(Z109="",0,Z109),"0")+IFERROR(IF(Z110="",0,Z110),"0")+IFERROR(IF(Z111="",0,Z111),"0")</f>
        <v>6.3239999999999998</v>
      </c>
      <c r="AA112" s="273"/>
      <c r="AB112" s="273"/>
      <c r="AC112" s="273"/>
    </row>
    <row r="113" spans="1:68" x14ac:dyDescent="0.2">
      <c r="A113" s="290"/>
      <c r="B113" s="290"/>
      <c r="C113" s="290"/>
      <c r="D113" s="290"/>
      <c r="E113" s="290"/>
      <c r="F113" s="290"/>
      <c r="G113" s="290"/>
      <c r="H113" s="290"/>
      <c r="I113" s="290"/>
      <c r="J113" s="290"/>
      <c r="K113" s="290"/>
      <c r="L113" s="290"/>
      <c r="M113" s="290"/>
      <c r="N113" s="290"/>
      <c r="O113" s="304"/>
      <c r="P113" s="288" t="s">
        <v>73</v>
      </c>
      <c r="Q113" s="283"/>
      <c r="R113" s="283"/>
      <c r="S113" s="283"/>
      <c r="T113" s="283"/>
      <c r="U113" s="283"/>
      <c r="V113" s="284"/>
      <c r="W113" s="37" t="s">
        <v>74</v>
      </c>
      <c r="X113" s="272">
        <f>IFERROR(SUMPRODUCT(X106:X111*H106:H111),"0")</f>
        <v>2769.6</v>
      </c>
      <c r="Y113" s="272">
        <f>IFERROR(SUMPRODUCT(Y106:Y111*H106:H111),"0")</f>
        <v>2769.6</v>
      </c>
      <c r="Z113" s="37"/>
      <c r="AA113" s="273"/>
      <c r="AB113" s="273"/>
      <c r="AC113" s="273"/>
    </row>
    <row r="114" spans="1:68" ht="14.25" customHeight="1" x14ac:dyDescent="0.25">
      <c r="A114" s="292" t="s">
        <v>127</v>
      </c>
      <c r="B114" s="290"/>
      <c r="C114" s="290"/>
      <c r="D114" s="290"/>
      <c r="E114" s="290"/>
      <c r="F114" s="290"/>
      <c r="G114" s="290"/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6">
        <v>4620207490983</v>
      </c>
      <c r="E115" s="277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92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3"/>
      <c r="B116" s="290"/>
      <c r="C116" s="290"/>
      <c r="D116" s="290"/>
      <c r="E116" s="290"/>
      <c r="F116" s="290"/>
      <c r="G116" s="290"/>
      <c r="H116" s="290"/>
      <c r="I116" s="290"/>
      <c r="J116" s="290"/>
      <c r="K116" s="290"/>
      <c r="L116" s="290"/>
      <c r="M116" s="290"/>
      <c r="N116" s="290"/>
      <c r="O116" s="304"/>
      <c r="P116" s="288" t="s">
        <v>73</v>
      </c>
      <c r="Q116" s="283"/>
      <c r="R116" s="283"/>
      <c r="S116" s="283"/>
      <c r="T116" s="283"/>
      <c r="U116" s="283"/>
      <c r="V116" s="284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90"/>
      <c r="B117" s="290"/>
      <c r="C117" s="290"/>
      <c r="D117" s="290"/>
      <c r="E117" s="290"/>
      <c r="F117" s="290"/>
      <c r="G117" s="290"/>
      <c r="H117" s="290"/>
      <c r="I117" s="290"/>
      <c r="J117" s="290"/>
      <c r="K117" s="290"/>
      <c r="L117" s="290"/>
      <c r="M117" s="290"/>
      <c r="N117" s="290"/>
      <c r="O117" s="304"/>
      <c r="P117" s="288" t="s">
        <v>73</v>
      </c>
      <c r="Q117" s="283"/>
      <c r="R117" s="283"/>
      <c r="S117" s="283"/>
      <c r="T117" s="283"/>
      <c r="U117" s="283"/>
      <c r="V117" s="284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92" t="s">
        <v>195</v>
      </c>
      <c r="B118" s="290"/>
      <c r="C118" s="290"/>
      <c r="D118" s="290"/>
      <c r="E118" s="290"/>
      <c r="F118" s="290"/>
      <c r="G118" s="290"/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6">
        <v>4620207491140</v>
      </c>
      <c r="E119" s="277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410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3"/>
      <c r="B120" s="290"/>
      <c r="C120" s="290"/>
      <c r="D120" s="290"/>
      <c r="E120" s="290"/>
      <c r="F120" s="290"/>
      <c r="G120" s="290"/>
      <c r="H120" s="290"/>
      <c r="I120" s="290"/>
      <c r="J120" s="290"/>
      <c r="K120" s="290"/>
      <c r="L120" s="290"/>
      <c r="M120" s="290"/>
      <c r="N120" s="290"/>
      <c r="O120" s="304"/>
      <c r="P120" s="288" t="s">
        <v>73</v>
      </c>
      <c r="Q120" s="283"/>
      <c r="R120" s="283"/>
      <c r="S120" s="283"/>
      <c r="T120" s="283"/>
      <c r="U120" s="283"/>
      <c r="V120" s="284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90"/>
      <c r="B121" s="290"/>
      <c r="C121" s="290"/>
      <c r="D121" s="290"/>
      <c r="E121" s="290"/>
      <c r="F121" s="290"/>
      <c r="G121" s="290"/>
      <c r="H121" s="290"/>
      <c r="I121" s="290"/>
      <c r="J121" s="290"/>
      <c r="K121" s="290"/>
      <c r="L121" s="290"/>
      <c r="M121" s="290"/>
      <c r="N121" s="290"/>
      <c r="O121" s="304"/>
      <c r="P121" s="288" t="s">
        <v>73</v>
      </c>
      <c r="Q121" s="283"/>
      <c r="R121" s="283"/>
      <c r="S121" s="283"/>
      <c r="T121" s="283"/>
      <c r="U121" s="283"/>
      <c r="V121" s="284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289" t="s">
        <v>200</v>
      </c>
      <c r="B122" s="290"/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65"/>
      <c r="AB122" s="265"/>
      <c r="AC122" s="265"/>
    </row>
    <row r="123" spans="1:68" ht="14.25" customHeight="1" x14ac:dyDescent="0.25">
      <c r="A123" s="292" t="s">
        <v>127</v>
      </c>
      <c r="B123" s="290"/>
      <c r="C123" s="290"/>
      <c r="D123" s="290"/>
      <c r="E123" s="290"/>
      <c r="F123" s="290"/>
      <c r="G123" s="290"/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6">
        <v>4607111034014</v>
      </c>
      <c r="E124" s="277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8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140</v>
      </c>
      <c r="Y124" s="271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6">
        <v>4607111033994</v>
      </c>
      <c r="E125" s="277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3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140</v>
      </c>
      <c r="Y125" s="271">
        <f>IFERROR(IF(X125="","",X125),"")</f>
        <v>140</v>
      </c>
      <c r="Z125" s="36">
        <f>IFERROR(IF(X125="","",X125*0.01788),"")</f>
        <v>2.5032000000000001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518.50400000000002</v>
      </c>
      <c r="BN125" s="67">
        <f>IFERROR(Y125*I125,"0")</f>
        <v>518.50400000000002</v>
      </c>
      <c r="BO125" s="67">
        <f>IFERROR(X125/J125,"0")</f>
        <v>2</v>
      </c>
      <c r="BP125" s="67">
        <f>IFERROR(Y125/J125,"0")</f>
        <v>2</v>
      </c>
    </row>
    <row r="126" spans="1:68" x14ac:dyDescent="0.2">
      <c r="A126" s="303"/>
      <c r="B126" s="290"/>
      <c r="C126" s="290"/>
      <c r="D126" s="290"/>
      <c r="E126" s="290"/>
      <c r="F126" s="290"/>
      <c r="G126" s="290"/>
      <c r="H126" s="290"/>
      <c r="I126" s="290"/>
      <c r="J126" s="290"/>
      <c r="K126" s="290"/>
      <c r="L126" s="290"/>
      <c r="M126" s="290"/>
      <c r="N126" s="290"/>
      <c r="O126" s="304"/>
      <c r="P126" s="288" t="s">
        <v>73</v>
      </c>
      <c r="Q126" s="283"/>
      <c r="R126" s="283"/>
      <c r="S126" s="283"/>
      <c r="T126" s="283"/>
      <c r="U126" s="283"/>
      <c r="V126" s="284"/>
      <c r="W126" s="37" t="s">
        <v>70</v>
      </c>
      <c r="X126" s="272">
        <f>IFERROR(SUM(X124:X125),"0")</f>
        <v>280</v>
      </c>
      <c r="Y126" s="272">
        <f>IFERROR(SUM(Y124:Y125),"0")</f>
        <v>280</v>
      </c>
      <c r="Z126" s="272">
        <f>IFERROR(IF(Z124="",0,Z124),"0")+IFERROR(IF(Z125="",0,Z125),"0")</f>
        <v>5.0064000000000002</v>
      </c>
      <c r="AA126" s="273"/>
      <c r="AB126" s="273"/>
      <c r="AC126" s="273"/>
    </row>
    <row r="127" spans="1:68" x14ac:dyDescent="0.2">
      <c r="A127" s="290"/>
      <c r="B127" s="290"/>
      <c r="C127" s="290"/>
      <c r="D127" s="290"/>
      <c r="E127" s="290"/>
      <c r="F127" s="290"/>
      <c r="G127" s="290"/>
      <c r="H127" s="290"/>
      <c r="I127" s="290"/>
      <c r="J127" s="290"/>
      <c r="K127" s="290"/>
      <c r="L127" s="290"/>
      <c r="M127" s="290"/>
      <c r="N127" s="290"/>
      <c r="O127" s="304"/>
      <c r="P127" s="288" t="s">
        <v>73</v>
      </c>
      <c r="Q127" s="283"/>
      <c r="R127" s="283"/>
      <c r="S127" s="283"/>
      <c r="T127" s="283"/>
      <c r="U127" s="283"/>
      <c r="V127" s="284"/>
      <c r="W127" s="37" t="s">
        <v>74</v>
      </c>
      <c r="X127" s="272">
        <f>IFERROR(SUMPRODUCT(X124:X125*H124:H125),"0")</f>
        <v>840</v>
      </c>
      <c r="Y127" s="272">
        <f>IFERROR(SUMPRODUCT(Y124:Y125*H124:H125),"0")</f>
        <v>840</v>
      </c>
      <c r="Z127" s="37"/>
      <c r="AA127" s="273"/>
      <c r="AB127" s="273"/>
      <c r="AC127" s="273"/>
    </row>
    <row r="128" spans="1:68" ht="16.5" customHeight="1" x14ac:dyDescent="0.25">
      <c r="A128" s="289" t="s">
        <v>206</v>
      </c>
      <c r="B128" s="290"/>
      <c r="C128" s="290"/>
      <c r="D128" s="290"/>
      <c r="E128" s="290"/>
      <c r="F128" s="290"/>
      <c r="G128" s="290"/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65"/>
      <c r="AB128" s="265"/>
      <c r="AC128" s="265"/>
    </row>
    <row r="129" spans="1:68" ht="14.25" customHeight="1" x14ac:dyDescent="0.25">
      <c r="A129" s="292" t="s">
        <v>127</v>
      </c>
      <c r="B129" s="290"/>
      <c r="C129" s="290"/>
      <c r="D129" s="290"/>
      <c r="E129" s="290"/>
      <c r="F129" s="290"/>
      <c r="G129" s="290"/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6">
        <v>4607111039095</v>
      </c>
      <c r="E130" s="277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6">
        <v>4607111034199</v>
      </c>
      <c r="E131" s="277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87</v>
      </c>
      <c r="M131" s="33" t="s">
        <v>69</v>
      </c>
      <c r="N131" s="33"/>
      <c r="O131" s="32">
        <v>180</v>
      </c>
      <c r="P131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126</v>
      </c>
      <c r="Y131" s="27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212</v>
      </c>
      <c r="AG131" s="67"/>
      <c r="AJ131" s="71" t="s">
        <v>88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03"/>
      <c r="B132" s="290"/>
      <c r="C132" s="290"/>
      <c r="D132" s="290"/>
      <c r="E132" s="290"/>
      <c r="F132" s="290"/>
      <c r="G132" s="290"/>
      <c r="H132" s="290"/>
      <c r="I132" s="290"/>
      <c r="J132" s="290"/>
      <c r="K132" s="290"/>
      <c r="L132" s="290"/>
      <c r="M132" s="290"/>
      <c r="N132" s="290"/>
      <c r="O132" s="304"/>
      <c r="P132" s="288" t="s">
        <v>73</v>
      </c>
      <c r="Q132" s="283"/>
      <c r="R132" s="283"/>
      <c r="S132" s="283"/>
      <c r="T132" s="283"/>
      <c r="U132" s="283"/>
      <c r="V132" s="284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90"/>
      <c r="B133" s="290"/>
      <c r="C133" s="290"/>
      <c r="D133" s="290"/>
      <c r="E133" s="290"/>
      <c r="F133" s="290"/>
      <c r="G133" s="290"/>
      <c r="H133" s="290"/>
      <c r="I133" s="290"/>
      <c r="J133" s="290"/>
      <c r="K133" s="290"/>
      <c r="L133" s="290"/>
      <c r="M133" s="290"/>
      <c r="N133" s="290"/>
      <c r="O133" s="304"/>
      <c r="P133" s="288" t="s">
        <v>73</v>
      </c>
      <c r="Q133" s="283"/>
      <c r="R133" s="283"/>
      <c r="S133" s="283"/>
      <c r="T133" s="283"/>
      <c r="U133" s="283"/>
      <c r="V133" s="284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customHeight="1" x14ac:dyDescent="0.25">
      <c r="A134" s="289" t="s">
        <v>213</v>
      </c>
      <c r="B134" s="290"/>
      <c r="C134" s="290"/>
      <c r="D134" s="290"/>
      <c r="E134" s="290"/>
      <c r="F134" s="290"/>
      <c r="G134" s="290"/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65"/>
      <c r="AB134" s="265"/>
      <c r="AC134" s="265"/>
    </row>
    <row r="135" spans="1:68" ht="14.25" customHeight="1" x14ac:dyDescent="0.25">
      <c r="A135" s="292" t="s">
        <v>127</v>
      </c>
      <c r="B135" s="290"/>
      <c r="C135" s="290"/>
      <c r="D135" s="290"/>
      <c r="E135" s="290"/>
      <c r="F135" s="290"/>
      <c r="G135" s="290"/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6">
        <v>4620207490914</v>
      </c>
      <c r="E136" s="277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0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84</v>
      </c>
      <c r="Y136" s="271">
        <f>IFERROR(IF(X136="","",X136),"")</f>
        <v>84</v>
      </c>
      <c r="Z136" s="36">
        <f>IFERROR(IF(X136="","",X136*0.01788),"")</f>
        <v>1.5019199999999999</v>
      </c>
      <c r="AA136" s="56"/>
      <c r="AB136" s="57"/>
      <c r="AC136" s="158" t="s">
        <v>203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225.12</v>
      </c>
      <c r="BN136" s="67">
        <f>IFERROR(Y136*I136,"0")</f>
        <v>225.12</v>
      </c>
      <c r="BO136" s="67">
        <f>IFERROR(X136/J136,"0")</f>
        <v>1.2</v>
      </c>
      <c r="BP136" s="67">
        <f>IFERROR(Y136/J136,"0")</f>
        <v>1.2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6">
        <v>4620207490853</v>
      </c>
      <c r="E137" s="277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40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03"/>
      <c r="B138" s="290"/>
      <c r="C138" s="290"/>
      <c r="D138" s="290"/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304"/>
      <c r="P138" s="288" t="s">
        <v>73</v>
      </c>
      <c r="Q138" s="283"/>
      <c r="R138" s="283"/>
      <c r="S138" s="283"/>
      <c r="T138" s="283"/>
      <c r="U138" s="283"/>
      <c r="V138" s="284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1.5019199999999999</v>
      </c>
      <c r="AA138" s="273"/>
      <c r="AB138" s="273"/>
      <c r="AC138" s="273"/>
    </row>
    <row r="139" spans="1:68" x14ac:dyDescent="0.2">
      <c r="A139" s="290"/>
      <c r="B139" s="290"/>
      <c r="C139" s="290"/>
      <c r="D139" s="290"/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304"/>
      <c r="P139" s="288" t="s">
        <v>73</v>
      </c>
      <c r="Q139" s="283"/>
      <c r="R139" s="283"/>
      <c r="S139" s="283"/>
      <c r="T139" s="283"/>
      <c r="U139" s="283"/>
      <c r="V139" s="284"/>
      <c r="W139" s="37" t="s">
        <v>74</v>
      </c>
      <c r="X139" s="272">
        <f>IFERROR(SUMPRODUCT(X136:X137*H136:H137),"0")</f>
        <v>201.6</v>
      </c>
      <c r="Y139" s="272">
        <f>IFERROR(SUMPRODUCT(Y136:Y137*H136:H137),"0")</f>
        <v>201.6</v>
      </c>
      <c r="Z139" s="37"/>
      <c r="AA139" s="273"/>
      <c r="AB139" s="273"/>
      <c r="AC139" s="273"/>
    </row>
    <row r="140" spans="1:68" ht="16.5" customHeight="1" x14ac:dyDescent="0.25">
      <c r="A140" s="289" t="s">
        <v>218</v>
      </c>
      <c r="B140" s="290"/>
      <c r="C140" s="290"/>
      <c r="D140" s="290"/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65"/>
      <c r="AB140" s="265"/>
      <c r="AC140" s="265"/>
    </row>
    <row r="141" spans="1:68" ht="14.25" customHeight="1" x14ac:dyDescent="0.25">
      <c r="A141" s="292" t="s">
        <v>127</v>
      </c>
      <c r="B141" s="290"/>
      <c r="C141" s="290"/>
      <c r="D141" s="290"/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6">
        <v>4607111035806</v>
      </c>
      <c r="E142" s="277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84</v>
      </c>
      <c r="Y142" s="271">
        <f>IFERROR(IF(X142="","",X142),"")</f>
        <v>84</v>
      </c>
      <c r="Z142" s="36">
        <f>IFERROR(IF(X142="","",X142*0.01788),"")</f>
        <v>1.5019199999999999</v>
      </c>
      <c r="AA142" s="56"/>
      <c r="AB142" s="57"/>
      <c r="AC142" s="162" t="s">
        <v>221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311.10239999999999</v>
      </c>
      <c r="BN142" s="67">
        <f>IFERROR(Y142*I142,"0")</f>
        <v>311.10239999999999</v>
      </c>
      <c r="BO142" s="67">
        <f>IFERROR(X142/J142,"0")</f>
        <v>1.2</v>
      </c>
      <c r="BP142" s="67">
        <f>IFERROR(Y142/J142,"0")</f>
        <v>1.2</v>
      </c>
    </row>
    <row r="143" spans="1:68" x14ac:dyDescent="0.2">
      <c r="A143" s="303"/>
      <c r="B143" s="290"/>
      <c r="C143" s="290"/>
      <c r="D143" s="290"/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304"/>
      <c r="P143" s="288" t="s">
        <v>73</v>
      </c>
      <c r="Q143" s="283"/>
      <c r="R143" s="283"/>
      <c r="S143" s="283"/>
      <c r="T143" s="283"/>
      <c r="U143" s="283"/>
      <c r="V143" s="284"/>
      <c r="W143" s="37" t="s">
        <v>70</v>
      </c>
      <c r="X143" s="272">
        <f>IFERROR(SUM(X142:X142),"0")</f>
        <v>84</v>
      </c>
      <c r="Y143" s="272">
        <f>IFERROR(SUM(Y142:Y142),"0")</f>
        <v>84</v>
      </c>
      <c r="Z143" s="272">
        <f>IFERROR(IF(Z142="",0,Z142),"0")</f>
        <v>1.5019199999999999</v>
      </c>
      <c r="AA143" s="273"/>
      <c r="AB143" s="273"/>
      <c r="AC143" s="273"/>
    </row>
    <row r="144" spans="1:68" x14ac:dyDescent="0.2">
      <c r="A144" s="290"/>
      <c r="B144" s="290"/>
      <c r="C144" s="290"/>
      <c r="D144" s="290"/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304"/>
      <c r="P144" s="288" t="s">
        <v>73</v>
      </c>
      <c r="Q144" s="283"/>
      <c r="R144" s="283"/>
      <c r="S144" s="283"/>
      <c r="T144" s="283"/>
      <c r="U144" s="283"/>
      <c r="V144" s="284"/>
      <c r="W144" s="37" t="s">
        <v>74</v>
      </c>
      <c r="X144" s="272">
        <f>IFERROR(SUMPRODUCT(X142:X142*H142:H142),"0")</f>
        <v>252</v>
      </c>
      <c r="Y144" s="272">
        <f>IFERROR(SUMPRODUCT(Y142:Y142*H142:H142),"0")</f>
        <v>252</v>
      </c>
      <c r="Z144" s="37"/>
      <c r="AA144" s="273"/>
      <c r="AB144" s="273"/>
      <c r="AC144" s="273"/>
    </row>
    <row r="145" spans="1:68" ht="16.5" customHeight="1" x14ac:dyDescent="0.25">
      <c r="A145" s="289" t="s">
        <v>222</v>
      </c>
      <c r="B145" s="290"/>
      <c r="C145" s="290"/>
      <c r="D145" s="290"/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65"/>
      <c r="AB145" s="265"/>
      <c r="AC145" s="265"/>
    </row>
    <row r="146" spans="1:68" ht="14.25" customHeight="1" x14ac:dyDescent="0.25">
      <c r="A146" s="292" t="s">
        <v>127</v>
      </c>
      <c r="B146" s="290"/>
      <c r="C146" s="290"/>
      <c r="D146" s="290"/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6">
        <v>4607111039613</v>
      </c>
      <c r="E147" s="277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45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3"/>
      <c r="B148" s="290"/>
      <c r="C148" s="290"/>
      <c r="D148" s="290"/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304"/>
      <c r="P148" s="288" t="s">
        <v>73</v>
      </c>
      <c r="Q148" s="283"/>
      <c r="R148" s="283"/>
      <c r="S148" s="283"/>
      <c r="T148" s="283"/>
      <c r="U148" s="283"/>
      <c r="V148" s="284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90"/>
      <c r="B149" s="290"/>
      <c r="C149" s="290"/>
      <c r="D149" s="290"/>
      <c r="E149" s="290"/>
      <c r="F149" s="290"/>
      <c r="G149" s="290"/>
      <c r="H149" s="290"/>
      <c r="I149" s="290"/>
      <c r="J149" s="290"/>
      <c r="K149" s="290"/>
      <c r="L149" s="290"/>
      <c r="M149" s="290"/>
      <c r="N149" s="290"/>
      <c r="O149" s="304"/>
      <c r="P149" s="288" t="s">
        <v>73</v>
      </c>
      <c r="Q149" s="283"/>
      <c r="R149" s="283"/>
      <c r="S149" s="283"/>
      <c r="T149" s="283"/>
      <c r="U149" s="283"/>
      <c r="V149" s="284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89" t="s">
        <v>225</v>
      </c>
      <c r="B150" s="290"/>
      <c r="C150" s="290"/>
      <c r="D150" s="290"/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65"/>
      <c r="AB150" s="265"/>
      <c r="AC150" s="265"/>
    </row>
    <row r="151" spans="1:68" ht="14.25" customHeight="1" x14ac:dyDescent="0.25">
      <c r="A151" s="292" t="s">
        <v>195</v>
      </c>
      <c r="B151" s="290"/>
      <c r="C151" s="290"/>
      <c r="D151" s="290"/>
      <c r="E151" s="290"/>
      <c r="F151" s="290"/>
      <c r="G151" s="290"/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6">
        <v>4607111035646</v>
      </c>
      <c r="E152" s="277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81</v>
      </c>
      <c r="M152" s="33" t="s">
        <v>69</v>
      </c>
      <c r="N152" s="33"/>
      <c r="O152" s="32">
        <v>180</v>
      </c>
      <c r="P152" s="44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83</v>
      </c>
      <c r="AK152" s="71">
        <v>6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3"/>
      <c r="B153" s="290"/>
      <c r="C153" s="290"/>
      <c r="D153" s="290"/>
      <c r="E153" s="290"/>
      <c r="F153" s="290"/>
      <c r="G153" s="290"/>
      <c r="H153" s="290"/>
      <c r="I153" s="290"/>
      <c r="J153" s="290"/>
      <c r="K153" s="290"/>
      <c r="L153" s="290"/>
      <c r="M153" s="290"/>
      <c r="N153" s="290"/>
      <c r="O153" s="304"/>
      <c r="P153" s="288" t="s">
        <v>73</v>
      </c>
      <c r="Q153" s="283"/>
      <c r="R153" s="283"/>
      <c r="S153" s="283"/>
      <c r="T153" s="283"/>
      <c r="U153" s="283"/>
      <c r="V153" s="284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90"/>
      <c r="B154" s="290"/>
      <c r="C154" s="290"/>
      <c r="D154" s="290"/>
      <c r="E154" s="290"/>
      <c r="F154" s="290"/>
      <c r="G154" s="290"/>
      <c r="H154" s="290"/>
      <c r="I154" s="290"/>
      <c r="J154" s="290"/>
      <c r="K154" s="290"/>
      <c r="L154" s="290"/>
      <c r="M154" s="290"/>
      <c r="N154" s="290"/>
      <c r="O154" s="304"/>
      <c r="P154" s="288" t="s">
        <v>73</v>
      </c>
      <c r="Q154" s="283"/>
      <c r="R154" s="283"/>
      <c r="S154" s="283"/>
      <c r="T154" s="283"/>
      <c r="U154" s="283"/>
      <c r="V154" s="284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89" t="s">
        <v>230</v>
      </c>
      <c r="B155" s="290"/>
      <c r="C155" s="290"/>
      <c r="D155" s="290"/>
      <c r="E155" s="290"/>
      <c r="F155" s="290"/>
      <c r="G155" s="290"/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65"/>
      <c r="AB155" s="265"/>
      <c r="AC155" s="265"/>
    </row>
    <row r="156" spans="1:68" ht="14.25" customHeight="1" x14ac:dyDescent="0.25">
      <c r="A156" s="292" t="s">
        <v>127</v>
      </c>
      <c r="B156" s="290"/>
      <c r="C156" s="290"/>
      <c r="D156" s="290"/>
      <c r="E156" s="290"/>
      <c r="F156" s="290"/>
      <c r="G156" s="290"/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6">
        <v>4607111036568</v>
      </c>
      <c r="E157" s="277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4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3"/>
      <c r="B158" s="290"/>
      <c r="C158" s="290"/>
      <c r="D158" s="290"/>
      <c r="E158" s="290"/>
      <c r="F158" s="290"/>
      <c r="G158" s="290"/>
      <c r="H158" s="290"/>
      <c r="I158" s="290"/>
      <c r="J158" s="290"/>
      <c r="K158" s="290"/>
      <c r="L158" s="290"/>
      <c r="M158" s="290"/>
      <c r="N158" s="290"/>
      <c r="O158" s="304"/>
      <c r="P158" s="288" t="s">
        <v>73</v>
      </c>
      <c r="Q158" s="283"/>
      <c r="R158" s="283"/>
      <c r="S158" s="283"/>
      <c r="T158" s="283"/>
      <c r="U158" s="283"/>
      <c r="V158" s="284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90"/>
      <c r="B159" s="290"/>
      <c r="C159" s="290"/>
      <c r="D159" s="290"/>
      <c r="E159" s="290"/>
      <c r="F159" s="290"/>
      <c r="G159" s="290"/>
      <c r="H159" s="290"/>
      <c r="I159" s="290"/>
      <c r="J159" s="290"/>
      <c r="K159" s="290"/>
      <c r="L159" s="290"/>
      <c r="M159" s="290"/>
      <c r="N159" s="290"/>
      <c r="O159" s="304"/>
      <c r="P159" s="288" t="s">
        <v>73</v>
      </c>
      <c r="Q159" s="283"/>
      <c r="R159" s="283"/>
      <c r="S159" s="283"/>
      <c r="T159" s="283"/>
      <c r="U159" s="283"/>
      <c r="V159" s="284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14" t="s">
        <v>234</v>
      </c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48"/>
      <c r="AB160" s="48"/>
      <c r="AC160" s="48"/>
    </row>
    <row r="161" spans="1:68" ht="16.5" customHeight="1" x14ac:dyDescent="0.25">
      <c r="A161" s="289" t="s">
        <v>235</v>
      </c>
      <c r="B161" s="290"/>
      <c r="C161" s="290"/>
      <c r="D161" s="290"/>
      <c r="E161" s="290"/>
      <c r="F161" s="290"/>
      <c r="G161" s="290"/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65"/>
      <c r="AB161" s="265"/>
      <c r="AC161" s="265"/>
    </row>
    <row r="162" spans="1:68" ht="14.25" customHeight="1" x14ac:dyDescent="0.25">
      <c r="A162" s="292" t="s">
        <v>64</v>
      </c>
      <c r="B162" s="290"/>
      <c r="C162" s="290"/>
      <c r="D162" s="290"/>
      <c r="E162" s="290"/>
      <c r="F162" s="290"/>
      <c r="G162" s="290"/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6">
        <v>4607111036384</v>
      </c>
      <c r="E163" s="277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8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6">
        <v>4607111036216</v>
      </c>
      <c r="E164" s="277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3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03"/>
      <c r="B165" s="290"/>
      <c r="C165" s="290"/>
      <c r="D165" s="290"/>
      <c r="E165" s="290"/>
      <c r="F165" s="290"/>
      <c r="G165" s="290"/>
      <c r="H165" s="290"/>
      <c r="I165" s="290"/>
      <c r="J165" s="290"/>
      <c r="K165" s="290"/>
      <c r="L165" s="290"/>
      <c r="M165" s="290"/>
      <c r="N165" s="290"/>
      <c r="O165" s="304"/>
      <c r="P165" s="288" t="s">
        <v>73</v>
      </c>
      <c r="Q165" s="283"/>
      <c r="R165" s="283"/>
      <c r="S165" s="283"/>
      <c r="T165" s="283"/>
      <c r="U165" s="283"/>
      <c r="V165" s="284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x14ac:dyDescent="0.2">
      <c r="A166" s="290"/>
      <c r="B166" s="290"/>
      <c r="C166" s="290"/>
      <c r="D166" s="290"/>
      <c r="E166" s="290"/>
      <c r="F166" s="290"/>
      <c r="G166" s="290"/>
      <c r="H166" s="290"/>
      <c r="I166" s="290"/>
      <c r="J166" s="290"/>
      <c r="K166" s="290"/>
      <c r="L166" s="290"/>
      <c r="M166" s="290"/>
      <c r="N166" s="290"/>
      <c r="O166" s="304"/>
      <c r="P166" s="288" t="s">
        <v>73</v>
      </c>
      <c r="Q166" s="283"/>
      <c r="R166" s="283"/>
      <c r="S166" s="283"/>
      <c r="T166" s="283"/>
      <c r="U166" s="283"/>
      <c r="V166" s="284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customHeight="1" x14ac:dyDescent="0.2">
      <c r="A167" s="314" t="s">
        <v>243</v>
      </c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48"/>
      <c r="AB167" s="48"/>
      <c r="AC167" s="48"/>
    </row>
    <row r="168" spans="1:68" ht="16.5" customHeight="1" x14ac:dyDescent="0.25">
      <c r="A168" s="289" t="s">
        <v>244</v>
      </c>
      <c r="B168" s="290"/>
      <c r="C168" s="290"/>
      <c r="D168" s="290"/>
      <c r="E168" s="290"/>
      <c r="F168" s="290"/>
      <c r="G168" s="290"/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65"/>
      <c r="AB168" s="265"/>
      <c r="AC168" s="265"/>
    </row>
    <row r="169" spans="1:68" ht="14.25" customHeight="1" x14ac:dyDescent="0.25">
      <c r="A169" s="292" t="s">
        <v>77</v>
      </c>
      <c r="B169" s="290"/>
      <c r="C169" s="290"/>
      <c r="D169" s="290"/>
      <c r="E169" s="290"/>
      <c r="F169" s="290"/>
      <c r="G169" s="290"/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6">
        <v>4607111035691</v>
      </c>
      <c r="E170" s="277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4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224</v>
      </c>
      <c r="Y170" s="271">
        <f>IFERROR(IF(X170="","",X170),"")</f>
        <v>224</v>
      </c>
      <c r="Z170" s="36">
        <f>IFERROR(IF(X170="","",X170*0.01788),"")</f>
        <v>4.0051199999999998</v>
      </c>
      <c r="AA170" s="56"/>
      <c r="AB170" s="57"/>
      <c r="AC170" s="174" t="s">
        <v>247</v>
      </c>
      <c r="AG170" s="67"/>
      <c r="AJ170" s="71" t="s">
        <v>88</v>
      </c>
      <c r="AK170" s="71">
        <v>70</v>
      </c>
      <c r="BB170" s="175" t="s">
        <v>84</v>
      </c>
      <c r="BM170" s="67">
        <f>IFERROR(X170*I170,"0")</f>
        <v>758.91200000000003</v>
      </c>
      <c r="BN170" s="67">
        <f>IFERROR(Y170*I170,"0")</f>
        <v>758.91200000000003</v>
      </c>
      <c r="BO170" s="67">
        <f>IFERROR(X170/J170,"0")</f>
        <v>3.2</v>
      </c>
      <c r="BP170" s="67">
        <f>IFERROR(Y170/J170,"0")</f>
        <v>3.2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6">
        <v>4607111035721</v>
      </c>
      <c r="E171" s="277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42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0</v>
      </c>
      <c r="Y171" s="271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6">
        <v>4607111038487</v>
      </c>
      <c r="E172" s="277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45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0</v>
      </c>
      <c r="Y172" s="271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290"/>
      <c r="C173" s="290"/>
      <c r="D173" s="290"/>
      <c r="E173" s="290"/>
      <c r="F173" s="290"/>
      <c r="G173" s="290"/>
      <c r="H173" s="290"/>
      <c r="I173" s="290"/>
      <c r="J173" s="290"/>
      <c r="K173" s="290"/>
      <c r="L173" s="290"/>
      <c r="M173" s="290"/>
      <c r="N173" s="290"/>
      <c r="O173" s="304"/>
      <c r="P173" s="288" t="s">
        <v>73</v>
      </c>
      <c r="Q173" s="283"/>
      <c r="R173" s="283"/>
      <c r="S173" s="283"/>
      <c r="T173" s="283"/>
      <c r="U173" s="283"/>
      <c r="V173" s="284"/>
      <c r="W173" s="37" t="s">
        <v>70</v>
      </c>
      <c r="X173" s="272">
        <f>IFERROR(SUM(X170:X172),"0")</f>
        <v>224</v>
      </c>
      <c r="Y173" s="272">
        <f>IFERROR(SUM(Y170:Y172),"0")</f>
        <v>224</v>
      </c>
      <c r="Z173" s="272">
        <f>IFERROR(IF(Z170="",0,Z170),"0")+IFERROR(IF(Z171="",0,Z171),"0")+IFERROR(IF(Z172="",0,Z172),"0")</f>
        <v>4.0051199999999998</v>
      </c>
      <c r="AA173" s="273"/>
      <c r="AB173" s="273"/>
      <c r="AC173" s="273"/>
    </row>
    <row r="174" spans="1:68" x14ac:dyDescent="0.2">
      <c r="A174" s="290"/>
      <c r="B174" s="290"/>
      <c r="C174" s="290"/>
      <c r="D174" s="290"/>
      <c r="E174" s="290"/>
      <c r="F174" s="290"/>
      <c r="G174" s="290"/>
      <c r="H174" s="290"/>
      <c r="I174" s="290"/>
      <c r="J174" s="290"/>
      <c r="K174" s="290"/>
      <c r="L174" s="290"/>
      <c r="M174" s="290"/>
      <c r="N174" s="290"/>
      <c r="O174" s="304"/>
      <c r="P174" s="288" t="s">
        <v>73</v>
      </c>
      <c r="Q174" s="283"/>
      <c r="R174" s="283"/>
      <c r="S174" s="283"/>
      <c r="T174" s="283"/>
      <c r="U174" s="283"/>
      <c r="V174" s="284"/>
      <c r="W174" s="37" t="s">
        <v>74</v>
      </c>
      <c r="X174" s="272">
        <f>IFERROR(SUMPRODUCT(X170:X172*H170:H172),"0")</f>
        <v>672</v>
      </c>
      <c r="Y174" s="272">
        <f>IFERROR(SUMPRODUCT(Y170:Y172*H170:H172),"0")</f>
        <v>672</v>
      </c>
      <c r="Z174" s="37"/>
      <c r="AA174" s="273"/>
      <c r="AB174" s="273"/>
      <c r="AC174" s="273"/>
    </row>
    <row r="175" spans="1:68" ht="14.25" customHeight="1" x14ac:dyDescent="0.25">
      <c r="A175" s="292" t="s">
        <v>254</v>
      </c>
      <c r="B175" s="290"/>
      <c r="C175" s="290"/>
      <c r="D175" s="290"/>
      <c r="E175" s="290"/>
      <c r="F175" s="290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6">
        <v>4680115885875</v>
      </c>
      <c r="E176" s="277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333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3"/>
      <c r="B177" s="290"/>
      <c r="C177" s="290"/>
      <c r="D177" s="290"/>
      <c r="E177" s="290"/>
      <c r="F177" s="290"/>
      <c r="G177" s="290"/>
      <c r="H177" s="290"/>
      <c r="I177" s="290"/>
      <c r="J177" s="290"/>
      <c r="K177" s="290"/>
      <c r="L177" s="290"/>
      <c r="M177" s="290"/>
      <c r="N177" s="290"/>
      <c r="O177" s="304"/>
      <c r="P177" s="288" t="s">
        <v>73</v>
      </c>
      <c r="Q177" s="283"/>
      <c r="R177" s="283"/>
      <c r="S177" s="283"/>
      <c r="T177" s="283"/>
      <c r="U177" s="283"/>
      <c r="V177" s="284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90"/>
      <c r="B178" s="290"/>
      <c r="C178" s="290"/>
      <c r="D178" s="290"/>
      <c r="E178" s="290"/>
      <c r="F178" s="290"/>
      <c r="G178" s="290"/>
      <c r="H178" s="290"/>
      <c r="I178" s="290"/>
      <c r="J178" s="290"/>
      <c r="K178" s="290"/>
      <c r="L178" s="290"/>
      <c r="M178" s="290"/>
      <c r="N178" s="290"/>
      <c r="O178" s="304"/>
      <c r="P178" s="288" t="s">
        <v>73</v>
      </c>
      <c r="Q178" s="283"/>
      <c r="R178" s="283"/>
      <c r="S178" s="283"/>
      <c r="T178" s="283"/>
      <c r="U178" s="283"/>
      <c r="V178" s="284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14" t="s">
        <v>262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48"/>
      <c r="AB179" s="48"/>
      <c r="AC179" s="48"/>
    </row>
    <row r="180" spans="1:68" ht="16.5" customHeight="1" x14ac:dyDescent="0.25">
      <c r="A180" s="289" t="s">
        <v>263</v>
      </c>
      <c r="B180" s="290"/>
      <c r="C180" s="290"/>
      <c r="D180" s="290"/>
      <c r="E180" s="290"/>
      <c r="F180" s="290"/>
      <c r="G180" s="290"/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65"/>
      <c r="AB180" s="265"/>
      <c r="AC180" s="265"/>
    </row>
    <row r="181" spans="1:68" ht="14.25" customHeight="1" x14ac:dyDescent="0.25">
      <c r="A181" s="292" t="s">
        <v>77</v>
      </c>
      <c r="B181" s="290"/>
      <c r="C181" s="290"/>
      <c r="D181" s="290"/>
      <c r="E181" s="290"/>
      <c r="F181" s="290"/>
      <c r="G181" s="290"/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6">
        <v>4620207491133</v>
      </c>
      <c r="E182" s="277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409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03"/>
      <c r="B183" s="290"/>
      <c r="C183" s="290"/>
      <c r="D183" s="290"/>
      <c r="E183" s="290"/>
      <c r="F183" s="290"/>
      <c r="G183" s="290"/>
      <c r="H183" s="290"/>
      <c r="I183" s="290"/>
      <c r="J183" s="290"/>
      <c r="K183" s="290"/>
      <c r="L183" s="290"/>
      <c r="M183" s="290"/>
      <c r="N183" s="290"/>
      <c r="O183" s="304"/>
      <c r="P183" s="288" t="s">
        <v>73</v>
      </c>
      <c r="Q183" s="283"/>
      <c r="R183" s="283"/>
      <c r="S183" s="283"/>
      <c r="T183" s="283"/>
      <c r="U183" s="283"/>
      <c r="V183" s="284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x14ac:dyDescent="0.2">
      <c r="A184" s="290"/>
      <c r="B184" s="290"/>
      <c r="C184" s="290"/>
      <c r="D184" s="290"/>
      <c r="E184" s="290"/>
      <c r="F184" s="290"/>
      <c r="G184" s="290"/>
      <c r="H184" s="290"/>
      <c r="I184" s="290"/>
      <c r="J184" s="290"/>
      <c r="K184" s="290"/>
      <c r="L184" s="290"/>
      <c r="M184" s="290"/>
      <c r="N184" s="290"/>
      <c r="O184" s="304"/>
      <c r="P184" s="288" t="s">
        <v>73</v>
      </c>
      <c r="Q184" s="283"/>
      <c r="R184" s="283"/>
      <c r="S184" s="283"/>
      <c r="T184" s="283"/>
      <c r="U184" s="283"/>
      <c r="V184" s="284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customHeight="1" x14ac:dyDescent="0.25">
      <c r="A185" s="292" t="s">
        <v>127</v>
      </c>
      <c r="B185" s="290"/>
      <c r="C185" s="290"/>
      <c r="D185" s="290"/>
      <c r="E185" s="290"/>
      <c r="F185" s="290"/>
      <c r="G185" s="290"/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6">
        <v>4620207490198</v>
      </c>
      <c r="E186" s="277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6">
        <v>4620207490235</v>
      </c>
      <c r="E187" s="277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6">
        <v>4620207490259</v>
      </c>
      <c r="E188" s="277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6">
        <v>4620207490143</v>
      </c>
      <c r="E189" s="277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3"/>
      <c r="B190" s="290"/>
      <c r="C190" s="290"/>
      <c r="D190" s="290"/>
      <c r="E190" s="290"/>
      <c r="F190" s="290"/>
      <c r="G190" s="290"/>
      <c r="H190" s="290"/>
      <c r="I190" s="290"/>
      <c r="J190" s="290"/>
      <c r="K190" s="290"/>
      <c r="L190" s="290"/>
      <c r="M190" s="290"/>
      <c r="N190" s="290"/>
      <c r="O190" s="304"/>
      <c r="P190" s="288" t="s">
        <v>73</v>
      </c>
      <c r="Q190" s="283"/>
      <c r="R190" s="283"/>
      <c r="S190" s="283"/>
      <c r="T190" s="283"/>
      <c r="U190" s="283"/>
      <c r="V190" s="284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x14ac:dyDescent="0.2">
      <c r="A191" s="290"/>
      <c r="B191" s="290"/>
      <c r="C191" s="290"/>
      <c r="D191" s="290"/>
      <c r="E191" s="290"/>
      <c r="F191" s="290"/>
      <c r="G191" s="290"/>
      <c r="H191" s="290"/>
      <c r="I191" s="290"/>
      <c r="J191" s="290"/>
      <c r="K191" s="290"/>
      <c r="L191" s="290"/>
      <c r="M191" s="290"/>
      <c r="N191" s="290"/>
      <c r="O191" s="304"/>
      <c r="P191" s="288" t="s">
        <v>73</v>
      </c>
      <c r="Q191" s="283"/>
      <c r="R191" s="283"/>
      <c r="S191" s="283"/>
      <c r="T191" s="283"/>
      <c r="U191" s="283"/>
      <c r="V191" s="284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customHeight="1" x14ac:dyDescent="0.25">
      <c r="A192" s="289" t="s">
        <v>279</v>
      </c>
      <c r="B192" s="290"/>
      <c r="C192" s="290"/>
      <c r="D192" s="290"/>
      <c r="E192" s="290"/>
      <c r="F192" s="290"/>
      <c r="G192" s="290"/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65"/>
      <c r="AB192" s="265"/>
      <c r="AC192" s="265"/>
    </row>
    <row r="193" spans="1:68" ht="14.25" customHeight="1" x14ac:dyDescent="0.25">
      <c r="A193" s="292" t="s">
        <v>64</v>
      </c>
      <c r="B193" s="290"/>
      <c r="C193" s="290"/>
      <c r="D193" s="290"/>
      <c r="E193" s="290"/>
      <c r="F193" s="290"/>
      <c r="G193" s="290"/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6">
        <v>4607111035912</v>
      </c>
      <c r="E194" s="277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1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6">
        <v>4607111035929</v>
      </c>
      <c r="E195" s="277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2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6">
        <v>4607111035882</v>
      </c>
      <c r="E196" s="277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81</v>
      </c>
      <c r="M196" s="33" t="s">
        <v>69</v>
      </c>
      <c r="N196" s="33"/>
      <c r="O196" s="32">
        <v>180</v>
      </c>
      <c r="P196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83</v>
      </c>
      <c r="AK196" s="71">
        <v>12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6">
        <v>4607111035905</v>
      </c>
      <c r="E197" s="277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06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3"/>
      <c r="B198" s="290"/>
      <c r="C198" s="290"/>
      <c r="D198" s="290"/>
      <c r="E198" s="290"/>
      <c r="F198" s="290"/>
      <c r="G198" s="290"/>
      <c r="H198" s="290"/>
      <c r="I198" s="290"/>
      <c r="J198" s="290"/>
      <c r="K198" s="290"/>
      <c r="L198" s="290"/>
      <c r="M198" s="290"/>
      <c r="N198" s="290"/>
      <c r="O198" s="304"/>
      <c r="P198" s="288" t="s">
        <v>73</v>
      </c>
      <c r="Q198" s="283"/>
      <c r="R198" s="283"/>
      <c r="S198" s="283"/>
      <c r="T198" s="283"/>
      <c r="U198" s="283"/>
      <c r="V198" s="284"/>
      <c r="W198" s="37" t="s">
        <v>70</v>
      </c>
      <c r="X198" s="272">
        <f>IFERROR(SUM(X194:X197),"0")</f>
        <v>0</v>
      </c>
      <c r="Y198" s="272">
        <f>IFERROR(SUM(Y194:Y197),"0")</f>
        <v>0</v>
      </c>
      <c r="Z198" s="272">
        <f>IFERROR(IF(Z194="",0,Z194),"0")+IFERROR(IF(Z195="",0,Z195),"0")+IFERROR(IF(Z196="",0,Z196),"0")+IFERROR(IF(Z197="",0,Z197),"0")</f>
        <v>0</v>
      </c>
      <c r="AA198" s="273"/>
      <c r="AB198" s="273"/>
      <c r="AC198" s="273"/>
    </row>
    <row r="199" spans="1:68" x14ac:dyDescent="0.2">
      <c r="A199" s="290"/>
      <c r="B199" s="290"/>
      <c r="C199" s="290"/>
      <c r="D199" s="290"/>
      <c r="E199" s="290"/>
      <c r="F199" s="290"/>
      <c r="G199" s="290"/>
      <c r="H199" s="290"/>
      <c r="I199" s="290"/>
      <c r="J199" s="290"/>
      <c r="K199" s="290"/>
      <c r="L199" s="290"/>
      <c r="M199" s="290"/>
      <c r="N199" s="290"/>
      <c r="O199" s="304"/>
      <c r="P199" s="288" t="s">
        <v>73</v>
      </c>
      <c r="Q199" s="283"/>
      <c r="R199" s="283"/>
      <c r="S199" s="283"/>
      <c r="T199" s="283"/>
      <c r="U199" s="283"/>
      <c r="V199" s="284"/>
      <c r="W199" s="37" t="s">
        <v>74</v>
      </c>
      <c r="X199" s="272">
        <f>IFERROR(SUMPRODUCT(X194:X197*H194:H197),"0")</f>
        <v>0</v>
      </c>
      <c r="Y199" s="272">
        <f>IFERROR(SUMPRODUCT(Y194:Y197*H194:H197),"0")</f>
        <v>0</v>
      </c>
      <c r="Z199" s="37"/>
      <c r="AA199" s="273"/>
      <c r="AB199" s="273"/>
      <c r="AC199" s="273"/>
    </row>
    <row r="200" spans="1:68" ht="16.5" customHeight="1" x14ac:dyDescent="0.25">
      <c r="A200" s="289" t="s">
        <v>293</v>
      </c>
      <c r="B200" s="290"/>
      <c r="C200" s="290"/>
      <c r="D200" s="290"/>
      <c r="E200" s="290"/>
      <c r="F200" s="290"/>
      <c r="G200" s="290"/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65"/>
      <c r="AB200" s="265"/>
      <c r="AC200" s="265"/>
    </row>
    <row r="201" spans="1:68" ht="14.25" customHeight="1" x14ac:dyDescent="0.25">
      <c r="A201" s="292" t="s">
        <v>64</v>
      </c>
      <c r="B201" s="290"/>
      <c r="C201" s="290"/>
      <c r="D201" s="290"/>
      <c r="E201" s="290"/>
      <c r="F201" s="290"/>
      <c r="G201" s="290"/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6">
        <v>4620207491096</v>
      </c>
      <c r="E202" s="277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87</v>
      </c>
      <c r="M202" s="33" t="s">
        <v>69</v>
      </c>
      <c r="N202" s="33"/>
      <c r="O202" s="32">
        <v>180</v>
      </c>
      <c r="P202" s="298" t="s">
        <v>296</v>
      </c>
      <c r="Q202" s="286"/>
      <c r="R202" s="286"/>
      <c r="S202" s="286"/>
      <c r="T202" s="287"/>
      <c r="U202" s="34"/>
      <c r="V202" s="34"/>
      <c r="W202" s="35" t="s">
        <v>70</v>
      </c>
      <c r="X202" s="270">
        <v>180</v>
      </c>
      <c r="Y202" s="271">
        <f>IFERROR(IF(X202="","",X202),"")</f>
        <v>180</v>
      </c>
      <c r="Z202" s="36">
        <f>IFERROR(IF(X202="","",X202*0.0155),"")</f>
        <v>2.79</v>
      </c>
      <c r="AA202" s="56"/>
      <c r="AB202" s="57"/>
      <c r="AC202" s="200" t="s">
        <v>297</v>
      </c>
      <c r="AG202" s="67"/>
      <c r="AJ202" s="71" t="s">
        <v>88</v>
      </c>
      <c r="AK202" s="71">
        <v>84</v>
      </c>
      <c r="BB202" s="201" t="s">
        <v>1</v>
      </c>
      <c r="BM202" s="67">
        <f>IFERROR(X202*I202,"0")</f>
        <v>941.40000000000009</v>
      </c>
      <c r="BN202" s="67">
        <f>IFERROR(Y202*I202,"0")</f>
        <v>941.40000000000009</v>
      </c>
      <c r="BO202" s="67">
        <f>IFERROR(X202/J202,"0")</f>
        <v>2.1428571428571428</v>
      </c>
      <c r="BP202" s="67">
        <f>IFERROR(Y202/J202,"0")</f>
        <v>2.1428571428571428</v>
      </c>
    </row>
    <row r="203" spans="1:68" x14ac:dyDescent="0.2">
      <c r="A203" s="303"/>
      <c r="B203" s="290"/>
      <c r="C203" s="290"/>
      <c r="D203" s="290"/>
      <c r="E203" s="290"/>
      <c r="F203" s="290"/>
      <c r="G203" s="290"/>
      <c r="H203" s="290"/>
      <c r="I203" s="290"/>
      <c r="J203" s="290"/>
      <c r="K203" s="290"/>
      <c r="L203" s="290"/>
      <c r="M203" s="290"/>
      <c r="N203" s="290"/>
      <c r="O203" s="304"/>
      <c r="P203" s="288" t="s">
        <v>73</v>
      </c>
      <c r="Q203" s="283"/>
      <c r="R203" s="283"/>
      <c r="S203" s="283"/>
      <c r="T203" s="283"/>
      <c r="U203" s="283"/>
      <c r="V203" s="284"/>
      <c r="W203" s="37" t="s">
        <v>70</v>
      </c>
      <c r="X203" s="272">
        <f>IFERROR(SUM(X202:X202),"0")</f>
        <v>180</v>
      </c>
      <c r="Y203" s="272">
        <f>IFERROR(SUM(Y202:Y202),"0")</f>
        <v>180</v>
      </c>
      <c r="Z203" s="272">
        <f>IFERROR(IF(Z202="",0,Z202),"0")</f>
        <v>2.79</v>
      </c>
      <c r="AA203" s="273"/>
      <c r="AB203" s="273"/>
      <c r="AC203" s="273"/>
    </row>
    <row r="204" spans="1:68" x14ac:dyDescent="0.2">
      <c r="A204" s="290"/>
      <c r="B204" s="290"/>
      <c r="C204" s="290"/>
      <c r="D204" s="290"/>
      <c r="E204" s="290"/>
      <c r="F204" s="290"/>
      <c r="G204" s="290"/>
      <c r="H204" s="290"/>
      <c r="I204" s="290"/>
      <c r="J204" s="290"/>
      <c r="K204" s="290"/>
      <c r="L204" s="290"/>
      <c r="M204" s="290"/>
      <c r="N204" s="290"/>
      <c r="O204" s="304"/>
      <c r="P204" s="288" t="s">
        <v>73</v>
      </c>
      <c r="Q204" s="283"/>
      <c r="R204" s="283"/>
      <c r="S204" s="283"/>
      <c r="T204" s="283"/>
      <c r="U204" s="283"/>
      <c r="V204" s="284"/>
      <c r="W204" s="37" t="s">
        <v>74</v>
      </c>
      <c r="X204" s="272">
        <f>IFERROR(SUMPRODUCT(X202:X202*H202:H202),"0")</f>
        <v>900</v>
      </c>
      <c r="Y204" s="272">
        <f>IFERROR(SUMPRODUCT(Y202:Y202*H202:H202),"0")</f>
        <v>900</v>
      </c>
      <c r="Z204" s="37"/>
      <c r="AA204" s="273"/>
      <c r="AB204" s="273"/>
      <c r="AC204" s="273"/>
    </row>
    <row r="205" spans="1:68" ht="16.5" customHeight="1" x14ac:dyDescent="0.25">
      <c r="A205" s="289" t="s">
        <v>298</v>
      </c>
      <c r="B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65"/>
      <c r="AB205" s="265"/>
      <c r="AC205" s="265"/>
    </row>
    <row r="206" spans="1:68" ht="14.25" customHeight="1" x14ac:dyDescent="0.25">
      <c r="A206" s="292" t="s">
        <v>64</v>
      </c>
      <c r="B206" s="290"/>
      <c r="C206" s="290"/>
      <c r="D206" s="290"/>
      <c r="E206" s="290"/>
      <c r="F206" s="290"/>
      <c r="G206" s="290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6">
        <v>4620207490709</v>
      </c>
      <c r="E207" s="277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0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86"/>
      <c r="R207" s="286"/>
      <c r="S207" s="286"/>
      <c r="T207" s="287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03"/>
      <c r="B208" s="290"/>
      <c r="C208" s="290"/>
      <c r="D208" s="290"/>
      <c r="E208" s="290"/>
      <c r="F208" s="290"/>
      <c r="G208" s="290"/>
      <c r="H208" s="290"/>
      <c r="I208" s="290"/>
      <c r="J208" s="290"/>
      <c r="K208" s="290"/>
      <c r="L208" s="290"/>
      <c r="M208" s="290"/>
      <c r="N208" s="290"/>
      <c r="O208" s="304"/>
      <c r="P208" s="288" t="s">
        <v>73</v>
      </c>
      <c r="Q208" s="283"/>
      <c r="R208" s="283"/>
      <c r="S208" s="283"/>
      <c r="T208" s="283"/>
      <c r="U208" s="283"/>
      <c r="V208" s="284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90"/>
      <c r="B209" s="290"/>
      <c r="C209" s="290"/>
      <c r="D209" s="290"/>
      <c r="E209" s="290"/>
      <c r="F209" s="290"/>
      <c r="G209" s="290"/>
      <c r="H209" s="290"/>
      <c r="I209" s="290"/>
      <c r="J209" s="290"/>
      <c r="K209" s="290"/>
      <c r="L209" s="290"/>
      <c r="M209" s="290"/>
      <c r="N209" s="290"/>
      <c r="O209" s="304"/>
      <c r="P209" s="288" t="s">
        <v>73</v>
      </c>
      <c r="Q209" s="283"/>
      <c r="R209" s="283"/>
      <c r="S209" s="283"/>
      <c r="T209" s="283"/>
      <c r="U209" s="283"/>
      <c r="V209" s="284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92" t="s">
        <v>127</v>
      </c>
      <c r="B210" s="290"/>
      <c r="C210" s="290"/>
      <c r="D210" s="290"/>
      <c r="E210" s="290"/>
      <c r="F210" s="290"/>
      <c r="G210" s="290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6">
        <v>4620207490570</v>
      </c>
      <c r="E211" s="277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6">
        <v>4620207490549</v>
      </c>
      <c r="E212" s="277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7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6">
        <v>4620207490501</v>
      </c>
      <c r="E213" s="277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45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03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304"/>
      <c r="P214" s="288" t="s">
        <v>73</v>
      </c>
      <c r="Q214" s="283"/>
      <c r="R214" s="283"/>
      <c r="S214" s="283"/>
      <c r="T214" s="283"/>
      <c r="U214" s="283"/>
      <c r="V214" s="284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x14ac:dyDescent="0.2">
      <c r="A215" s="290"/>
      <c r="B215" s="290"/>
      <c r="C215" s="290"/>
      <c r="D215" s="290"/>
      <c r="E215" s="290"/>
      <c r="F215" s="290"/>
      <c r="G215" s="290"/>
      <c r="H215" s="290"/>
      <c r="I215" s="290"/>
      <c r="J215" s="290"/>
      <c r="K215" s="290"/>
      <c r="L215" s="290"/>
      <c r="M215" s="290"/>
      <c r="N215" s="290"/>
      <c r="O215" s="304"/>
      <c r="P215" s="288" t="s">
        <v>73</v>
      </c>
      <c r="Q215" s="283"/>
      <c r="R215" s="283"/>
      <c r="S215" s="283"/>
      <c r="T215" s="283"/>
      <c r="U215" s="283"/>
      <c r="V215" s="284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customHeight="1" x14ac:dyDescent="0.25">
      <c r="A216" s="289" t="s">
        <v>309</v>
      </c>
      <c r="B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65"/>
      <c r="AB216" s="265"/>
      <c r="AC216" s="265"/>
    </row>
    <row r="217" spans="1:68" ht="14.25" customHeight="1" x14ac:dyDescent="0.25">
      <c r="A217" s="292" t="s">
        <v>64</v>
      </c>
      <c r="B217" s="290"/>
      <c r="C217" s="290"/>
      <c r="D217" s="290"/>
      <c r="E217" s="290"/>
      <c r="F217" s="290"/>
      <c r="G217" s="290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6">
        <v>4607111039019</v>
      </c>
      <c r="E218" s="277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60</v>
      </c>
      <c r="Y218" s="271">
        <f>IFERROR(IF(X218="","",X218),"")</f>
        <v>60</v>
      </c>
      <c r="Z218" s="36">
        <f>IFERROR(IF(X218="","",X218*0.0155),"")</f>
        <v>0.92999999999999994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432.36</v>
      </c>
      <c r="BN218" s="67">
        <f>IFERROR(Y218*I218,"0")</f>
        <v>432.36</v>
      </c>
      <c r="BO218" s="67">
        <f>IFERROR(X218/J218,"0")</f>
        <v>0.7142857142857143</v>
      </c>
      <c r="BP218" s="67">
        <f>IFERROR(Y218/J218,"0")</f>
        <v>0.7142857142857143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19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108</v>
      </c>
      <c r="Y219" s="271">
        <f>IFERROR(IF(X219="","",X219),"")</f>
        <v>108</v>
      </c>
      <c r="Z219" s="36">
        <f>IFERROR(IF(X219="","",X219*0.0155),"")</f>
        <v>1.6739999999999999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720.36</v>
      </c>
      <c r="BN219" s="67">
        <f>IFERROR(Y219*I219,"0")</f>
        <v>720.36</v>
      </c>
      <c r="BO219" s="67">
        <f>IFERROR(X219/J219,"0")</f>
        <v>1.2857142857142858</v>
      </c>
      <c r="BP219" s="67">
        <f>IFERROR(Y219/J219,"0")</f>
        <v>1.2857142857142858</v>
      </c>
    </row>
    <row r="220" spans="1:68" x14ac:dyDescent="0.2">
      <c r="A220" s="303"/>
      <c r="B220" s="290"/>
      <c r="C220" s="290"/>
      <c r="D220" s="290"/>
      <c r="E220" s="290"/>
      <c r="F220" s="290"/>
      <c r="G220" s="290"/>
      <c r="H220" s="290"/>
      <c r="I220" s="290"/>
      <c r="J220" s="290"/>
      <c r="K220" s="290"/>
      <c r="L220" s="290"/>
      <c r="M220" s="290"/>
      <c r="N220" s="290"/>
      <c r="O220" s="304"/>
      <c r="P220" s="288" t="s">
        <v>73</v>
      </c>
      <c r="Q220" s="283"/>
      <c r="R220" s="283"/>
      <c r="S220" s="283"/>
      <c r="T220" s="283"/>
      <c r="U220" s="283"/>
      <c r="V220" s="284"/>
      <c r="W220" s="37" t="s">
        <v>70</v>
      </c>
      <c r="X220" s="272">
        <f>IFERROR(SUM(X218:X219),"0")</f>
        <v>168</v>
      </c>
      <c r="Y220" s="272">
        <f>IFERROR(SUM(Y218:Y219),"0")</f>
        <v>168</v>
      </c>
      <c r="Z220" s="272">
        <f>IFERROR(IF(Z218="",0,Z218),"0")+IFERROR(IF(Z219="",0,Z219),"0")</f>
        <v>2.6040000000000001</v>
      </c>
      <c r="AA220" s="273"/>
      <c r="AB220" s="273"/>
      <c r="AC220" s="273"/>
    </row>
    <row r="221" spans="1:68" x14ac:dyDescent="0.2">
      <c r="A221" s="290"/>
      <c r="B221" s="290"/>
      <c r="C221" s="290"/>
      <c r="D221" s="290"/>
      <c r="E221" s="290"/>
      <c r="F221" s="290"/>
      <c r="G221" s="290"/>
      <c r="H221" s="290"/>
      <c r="I221" s="290"/>
      <c r="J221" s="290"/>
      <c r="K221" s="290"/>
      <c r="L221" s="290"/>
      <c r="M221" s="290"/>
      <c r="N221" s="290"/>
      <c r="O221" s="304"/>
      <c r="P221" s="288" t="s">
        <v>73</v>
      </c>
      <c r="Q221" s="283"/>
      <c r="R221" s="283"/>
      <c r="S221" s="283"/>
      <c r="T221" s="283"/>
      <c r="U221" s="283"/>
      <c r="V221" s="284"/>
      <c r="W221" s="37" t="s">
        <v>74</v>
      </c>
      <c r="X221" s="272">
        <f>IFERROR(SUMPRODUCT(X218:X219*H218:H219),"0")</f>
        <v>1104</v>
      </c>
      <c r="Y221" s="272">
        <f>IFERROR(SUMPRODUCT(Y218:Y219*H218:H219),"0")</f>
        <v>1104</v>
      </c>
      <c r="Z221" s="37"/>
      <c r="AA221" s="273"/>
      <c r="AB221" s="273"/>
      <c r="AC221" s="273"/>
    </row>
    <row r="222" spans="1:68" ht="27.75" customHeight="1" x14ac:dyDescent="0.2">
      <c r="A222" s="314" t="s">
        <v>316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48"/>
      <c r="AB222" s="48"/>
      <c r="AC222" s="48"/>
    </row>
    <row r="223" spans="1:68" ht="16.5" customHeight="1" x14ac:dyDescent="0.25">
      <c r="A223" s="289" t="s">
        <v>317</v>
      </c>
      <c r="B223" s="290"/>
      <c r="C223" s="290"/>
      <c r="D223" s="290"/>
      <c r="E223" s="290"/>
      <c r="F223" s="290"/>
      <c r="G223" s="290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65"/>
      <c r="AB223" s="265"/>
      <c r="AC223" s="265"/>
    </row>
    <row r="224" spans="1:68" ht="14.25" customHeight="1" x14ac:dyDescent="0.25">
      <c r="A224" s="292" t="s">
        <v>64</v>
      </c>
      <c r="B224" s="290"/>
      <c r="C224" s="290"/>
      <c r="D224" s="290"/>
      <c r="E224" s="290"/>
      <c r="F224" s="290"/>
      <c r="G224" s="290"/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66"/>
      <c r="AB224" s="266"/>
      <c r="AC224" s="266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86"/>
      <c r="R225" s="286"/>
      <c r="S225" s="286"/>
      <c r="T225" s="287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03"/>
      <c r="B226" s="290"/>
      <c r="C226" s="290"/>
      <c r="D226" s="290"/>
      <c r="E226" s="290"/>
      <c r="F226" s="290"/>
      <c r="G226" s="290"/>
      <c r="H226" s="290"/>
      <c r="I226" s="290"/>
      <c r="J226" s="290"/>
      <c r="K226" s="290"/>
      <c r="L226" s="290"/>
      <c r="M226" s="290"/>
      <c r="N226" s="290"/>
      <c r="O226" s="304"/>
      <c r="P226" s="288" t="s">
        <v>73</v>
      </c>
      <c r="Q226" s="283"/>
      <c r="R226" s="283"/>
      <c r="S226" s="283"/>
      <c r="T226" s="283"/>
      <c r="U226" s="283"/>
      <c r="V226" s="284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90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290"/>
      <c r="M227" s="290"/>
      <c r="N227" s="290"/>
      <c r="O227" s="304"/>
      <c r="P227" s="288" t="s">
        <v>73</v>
      </c>
      <c r="Q227" s="283"/>
      <c r="R227" s="283"/>
      <c r="S227" s="283"/>
      <c r="T227" s="283"/>
      <c r="U227" s="283"/>
      <c r="V227" s="284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14" t="s">
        <v>321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48"/>
      <c r="AB228" s="48"/>
      <c r="AC228" s="48"/>
    </row>
    <row r="229" spans="1:68" ht="16.5" customHeight="1" x14ac:dyDescent="0.25">
      <c r="A229" s="289" t="s">
        <v>322</v>
      </c>
      <c r="B229" s="290"/>
      <c r="C229" s="290"/>
      <c r="D229" s="290"/>
      <c r="E229" s="290"/>
      <c r="F229" s="290"/>
      <c r="G229" s="290"/>
      <c r="H229" s="290"/>
      <c r="I229" s="290"/>
      <c r="J229" s="290"/>
      <c r="K229" s="290"/>
      <c r="L229" s="290"/>
      <c r="M229" s="290"/>
      <c r="N229" s="290"/>
      <c r="O229" s="290"/>
      <c r="P229" s="290"/>
      <c r="Q229" s="290"/>
      <c r="R229" s="290"/>
      <c r="S229" s="290"/>
      <c r="T229" s="290"/>
      <c r="U229" s="290"/>
      <c r="V229" s="290"/>
      <c r="W229" s="290"/>
      <c r="X229" s="290"/>
      <c r="Y229" s="290"/>
      <c r="Z229" s="290"/>
      <c r="AA229" s="265"/>
      <c r="AB229" s="265"/>
      <c r="AC229" s="265"/>
    </row>
    <row r="230" spans="1:68" ht="14.25" customHeight="1" x14ac:dyDescent="0.25">
      <c r="A230" s="292" t="s">
        <v>64</v>
      </c>
      <c r="B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86"/>
      <c r="R231" s="286"/>
      <c r="S231" s="286"/>
      <c r="T231" s="287"/>
      <c r="U231" s="34"/>
      <c r="V231" s="34"/>
      <c r="W231" s="35" t="s">
        <v>70</v>
      </c>
      <c r="X231" s="270">
        <v>0</v>
      </c>
      <c r="Y231" s="271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242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03"/>
      <c r="B232" s="290"/>
      <c r="C232" s="290"/>
      <c r="D232" s="290"/>
      <c r="E232" s="290"/>
      <c r="F232" s="290"/>
      <c r="G232" s="290"/>
      <c r="H232" s="290"/>
      <c r="I232" s="290"/>
      <c r="J232" s="290"/>
      <c r="K232" s="290"/>
      <c r="L232" s="290"/>
      <c r="M232" s="290"/>
      <c r="N232" s="290"/>
      <c r="O232" s="304"/>
      <c r="P232" s="288" t="s">
        <v>73</v>
      </c>
      <c r="Q232" s="283"/>
      <c r="R232" s="283"/>
      <c r="S232" s="283"/>
      <c r="T232" s="283"/>
      <c r="U232" s="283"/>
      <c r="V232" s="284"/>
      <c r="W232" s="37" t="s">
        <v>70</v>
      </c>
      <c r="X232" s="272">
        <f>IFERROR(SUM(X231:X231),"0")</f>
        <v>0</v>
      </c>
      <c r="Y232" s="272">
        <f>IFERROR(SUM(Y231:Y231),"0")</f>
        <v>0</v>
      </c>
      <c r="Z232" s="272">
        <f>IFERROR(IF(Z231="",0,Z231),"0")</f>
        <v>0</v>
      </c>
      <c r="AA232" s="273"/>
      <c r="AB232" s="273"/>
      <c r="AC232" s="273"/>
    </row>
    <row r="233" spans="1:68" x14ac:dyDescent="0.2">
      <c r="A233" s="290"/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304"/>
      <c r="P233" s="288" t="s">
        <v>73</v>
      </c>
      <c r="Q233" s="283"/>
      <c r="R233" s="283"/>
      <c r="S233" s="283"/>
      <c r="T233" s="283"/>
      <c r="U233" s="283"/>
      <c r="V233" s="284"/>
      <c r="W233" s="37" t="s">
        <v>74</v>
      </c>
      <c r="X233" s="272">
        <f>IFERROR(SUMPRODUCT(X231:X231*H231:H231),"0")</f>
        <v>0</v>
      </c>
      <c r="Y233" s="272">
        <f>IFERROR(SUMPRODUCT(Y231:Y231*H231:H231),"0")</f>
        <v>0</v>
      </c>
      <c r="Z233" s="37"/>
      <c r="AA233" s="273"/>
      <c r="AB233" s="273"/>
      <c r="AC233" s="273"/>
    </row>
    <row r="234" spans="1:68" ht="27.75" customHeight="1" x14ac:dyDescent="0.2">
      <c r="A234" s="314" t="s">
        <v>325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48"/>
      <c r="AB234" s="48"/>
      <c r="AC234" s="48"/>
    </row>
    <row r="235" spans="1:68" ht="16.5" customHeight="1" x14ac:dyDescent="0.25">
      <c r="A235" s="289" t="s">
        <v>326</v>
      </c>
      <c r="B235" s="290"/>
      <c r="C235" s="290"/>
      <c r="D235" s="290"/>
      <c r="E235" s="290"/>
      <c r="F235" s="290"/>
      <c r="G235" s="290"/>
      <c r="H235" s="290"/>
      <c r="I235" s="290"/>
      <c r="J235" s="290"/>
      <c r="K235" s="290"/>
      <c r="L235" s="290"/>
      <c r="M235" s="290"/>
      <c r="N235" s="290"/>
      <c r="O235" s="290"/>
      <c r="P235" s="290"/>
      <c r="Q235" s="290"/>
      <c r="R235" s="290"/>
      <c r="S235" s="290"/>
      <c r="T235" s="290"/>
      <c r="U235" s="290"/>
      <c r="V235" s="290"/>
      <c r="W235" s="290"/>
      <c r="X235" s="290"/>
      <c r="Y235" s="290"/>
      <c r="Z235" s="290"/>
      <c r="AA235" s="265"/>
      <c r="AB235" s="265"/>
      <c r="AC235" s="265"/>
    </row>
    <row r="236" spans="1:68" ht="14.25" customHeight="1" x14ac:dyDescent="0.25">
      <c r="A236" s="292" t="s">
        <v>327</v>
      </c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290"/>
      <c r="Q236" s="290"/>
      <c r="R236" s="290"/>
      <c r="S236" s="290"/>
      <c r="T236" s="290"/>
      <c r="U236" s="290"/>
      <c r="V236" s="290"/>
      <c r="W236" s="290"/>
      <c r="X236" s="290"/>
      <c r="Y236" s="290"/>
      <c r="Z236" s="290"/>
      <c r="AA236" s="266"/>
      <c r="AB236" s="266"/>
      <c r="AC236" s="266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86"/>
      <c r="R237" s="286"/>
      <c r="S237" s="286"/>
      <c r="T237" s="287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03"/>
      <c r="B238" s="290"/>
      <c r="C238" s="290"/>
      <c r="D238" s="290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304"/>
      <c r="P238" s="288" t="s">
        <v>73</v>
      </c>
      <c r="Q238" s="283"/>
      <c r="R238" s="283"/>
      <c r="S238" s="283"/>
      <c r="T238" s="283"/>
      <c r="U238" s="283"/>
      <c r="V238" s="284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90"/>
      <c r="B239" s="290"/>
      <c r="C239" s="290"/>
      <c r="D239" s="290"/>
      <c r="E239" s="290"/>
      <c r="F239" s="290"/>
      <c r="G239" s="290"/>
      <c r="H239" s="290"/>
      <c r="I239" s="290"/>
      <c r="J239" s="290"/>
      <c r="K239" s="290"/>
      <c r="L239" s="290"/>
      <c r="M239" s="290"/>
      <c r="N239" s="290"/>
      <c r="O239" s="304"/>
      <c r="P239" s="288" t="s">
        <v>73</v>
      </c>
      <c r="Q239" s="283"/>
      <c r="R239" s="283"/>
      <c r="S239" s="283"/>
      <c r="T239" s="283"/>
      <c r="U239" s="283"/>
      <c r="V239" s="284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92" t="s">
        <v>127</v>
      </c>
      <c r="B240" s="290"/>
      <c r="C240" s="290"/>
      <c r="D240" s="290"/>
      <c r="E240" s="290"/>
      <c r="F240" s="290"/>
      <c r="G240" s="290"/>
      <c r="H240" s="290"/>
      <c r="I240" s="290"/>
      <c r="J240" s="290"/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66"/>
      <c r="AB240" s="266"/>
      <c r="AC240" s="266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86"/>
      <c r="R241" s="286"/>
      <c r="S241" s="286"/>
      <c r="T241" s="287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03"/>
      <c r="B242" s="290"/>
      <c r="C242" s="290"/>
      <c r="D242" s="290"/>
      <c r="E242" s="290"/>
      <c r="F242" s="290"/>
      <c r="G242" s="290"/>
      <c r="H242" s="290"/>
      <c r="I242" s="290"/>
      <c r="J242" s="290"/>
      <c r="K242" s="290"/>
      <c r="L242" s="290"/>
      <c r="M242" s="290"/>
      <c r="N242" s="290"/>
      <c r="O242" s="304"/>
      <c r="P242" s="288" t="s">
        <v>73</v>
      </c>
      <c r="Q242" s="283"/>
      <c r="R242" s="283"/>
      <c r="S242" s="283"/>
      <c r="T242" s="283"/>
      <c r="U242" s="283"/>
      <c r="V242" s="284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90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290"/>
      <c r="M243" s="290"/>
      <c r="N243" s="290"/>
      <c r="O243" s="304"/>
      <c r="P243" s="288" t="s">
        <v>73</v>
      </c>
      <c r="Q243" s="283"/>
      <c r="R243" s="283"/>
      <c r="S243" s="283"/>
      <c r="T243" s="283"/>
      <c r="U243" s="283"/>
      <c r="V243" s="284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14" t="s">
        <v>333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  <c r="AA244" s="48"/>
      <c r="AB244" s="48"/>
      <c r="AC244" s="48"/>
    </row>
    <row r="245" spans="1:68" ht="16.5" customHeight="1" x14ac:dyDescent="0.25">
      <c r="A245" s="289" t="s">
        <v>333</v>
      </c>
      <c r="B245" s="290"/>
      <c r="C245" s="290"/>
      <c r="D245" s="290"/>
      <c r="E245" s="290"/>
      <c r="F245" s="290"/>
      <c r="G245" s="290"/>
      <c r="H245" s="290"/>
      <c r="I245" s="290"/>
      <c r="J245" s="290"/>
      <c r="K245" s="290"/>
      <c r="L245" s="290"/>
      <c r="M245" s="290"/>
      <c r="N245" s="290"/>
      <c r="O245" s="290"/>
      <c r="P245" s="290"/>
      <c r="Q245" s="290"/>
      <c r="R245" s="290"/>
      <c r="S245" s="290"/>
      <c r="T245" s="290"/>
      <c r="U245" s="290"/>
      <c r="V245" s="290"/>
      <c r="W245" s="290"/>
      <c r="X245" s="290"/>
      <c r="Y245" s="290"/>
      <c r="Z245" s="290"/>
      <c r="AA245" s="265"/>
      <c r="AB245" s="265"/>
      <c r="AC245" s="265"/>
    </row>
    <row r="246" spans="1:68" ht="14.25" customHeight="1" x14ac:dyDescent="0.25">
      <c r="A246" s="292" t="s">
        <v>64</v>
      </c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0"/>
      <c r="M246" s="290"/>
      <c r="N246" s="290"/>
      <c r="O246" s="290"/>
      <c r="P246" s="290"/>
      <c r="Q246" s="290"/>
      <c r="R246" s="290"/>
      <c r="S246" s="290"/>
      <c r="T246" s="290"/>
      <c r="U246" s="290"/>
      <c r="V246" s="290"/>
      <c r="W246" s="290"/>
      <c r="X246" s="290"/>
      <c r="Y246" s="290"/>
      <c r="Z246" s="290"/>
      <c r="AA246" s="266"/>
      <c r="AB246" s="266"/>
      <c r="AC246" s="266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9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45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3"/>
      <c r="B250" s="290"/>
      <c r="C250" s="290"/>
      <c r="D250" s="290"/>
      <c r="E250" s="290"/>
      <c r="F250" s="290"/>
      <c r="G250" s="290"/>
      <c r="H250" s="290"/>
      <c r="I250" s="290"/>
      <c r="J250" s="290"/>
      <c r="K250" s="290"/>
      <c r="L250" s="290"/>
      <c r="M250" s="290"/>
      <c r="N250" s="290"/>
      <c r="O250" s="304"/>
      <c r="P250" s="288" t="s">
        <v>73</v>
      </c>
      <c r="Q250" s="283"/>
      <c r="R250" s="283"/>
      <c r="S250" s="283"/>
      <c r="T250" s="283"/>
      <c r="U250" s="283"/>
      <c r="V250" s="284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90"/>
      <c r="B251" s="290"/>
      <c r="C251" s="290"/>
      <c r="D251" s="290"/>
      <c r="E251" s="290"/>
      <c r="F251" s="290"/>
      <c r="G251" s="290"/>
      <c r="H251" s="290"/>
      <c r="I251" s="290"/>
      <c r="J251" s="290"/>
      <c r="K251" s="290"/>
      <c r="L251" s="290"/>
      <c r="M251" s="290"/>
      <c r="N251" s="290"/>
      <c r="O251" s="304"/>
      <c r="P251" s="288" t="s">
        <v>73</v>
      </c>
      <c r="Q251" s="283"/>
      <c r="R251" s="283"/>
      <c r="S251" s="283"/>
      <c r="T251" s="283"/>
      <c r="U251" s="283"/>
      <c r="V251" s="284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92" t="s">
        <v>77</v>
      </c>
      <c r="B252" s="290"/>
      <c r="C252" s="290"/>
      <c r="D252" s="290"/>
      <c r="E252" s="290"/>
      <c r="F252" s="290"/>
      <c r="G252" s="290"/>
      <c r="H252" s="290"/>
      <c r="I252" s="290"/>
      <c r="J252" s="290"/>
      <c r="K252" s="290"/>
      <c r="L252" s="290"/>
      <c r="M252" s="290"/>
      <c r="N252" s="290"/>
      <c r="O252" s="290"/>
      <c r="P252" s="290"/>
      <c r="Q252" s="290"/>
      <c r="R252" s="290"/>
      <c r="S252" s="290"/>
      <c r="T252" s="290"/>
      <c r="U252" s="290"/>
      <c r="V252" s="290"/>
      <c r="W252" s="290"/>
      <c r="X252" s="290"/>
      <c r="Y252" s="290"/>
      <c r="Z252" s="290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3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68</v>
      </c>
      <c r="M254" s="33" t="s">
        <v>69</v>
      </c>
      <c r="N254" s="33"/>
      <c r="O254" s="32">
        <v>180</v>
      </c>
      <c r="P254" s="36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03"/>
      <c r="B255" s="290"/>
      <c r="C255" s="290"/>
      <c r="D255" s="290"/>
      <c r="E255" s="290"/>
      <c r="F255" s="290"/>
      <c r="G255" s="290"/>
      <c r="H255" s="290"/>
      <c r="I255" s="290"/>
      <c r="J255" s="290"/>
      <c r="K255" s="290"/>
      <c r="L255" s="290"/>
      <c r="M255" s="290"/>
      <c r="N255" s="290"/>
      <c r="O255" s="304"/>
      <c r="P255" s="288" t="s">
        <v>73</v>
      </c>
      <c r="Q255" s="283"/>
      <c r="R255" s="283"/>
      <c r="S255" s="283"/>
      <c r="T255" s="283"/>
      <c r="U255" s="283"/>
      <c r="V255" s="284"/>
      <c r="W255" s="37" t="s">
        <v>70</v>
      </c>
      <c r="X255" s="272">
        <f>IFERROR(SUM(X253:X254),"0")</f>
        <v>0</v>
      </c>
      <c r="Y255" s="272">
        <f>IFERROR(SUM(Y253:Y254),"0")</f>
        <v>0</v>
      </c>
      <c r="Z255" s="272">
        <f>IFERROR(IF(Z253="",0,Z253),"0")+IFERROR(IF(Z254="",0,Z254),"0")</f>
        <v>0</v>
      </c>
      <c r="AA255" s="273"/>
      <c r="AB255" s="273"/>
      <c r="AC255" s="273"/>
    </row>
    <row r="256" spans="1:68" x14ac:dyDescent="0.2">
      <c r="A256" s="290"/>
      <c r="B256" s="290"/>
      <c r="C256" s="290"/>
      <c r="D256" s="290"/>
      <c r="E256" s="290"/>
      <c r="F256" s="290"/>
      <c r="G256" s="290"/>
      <c r="H256" s="290"/>
      <c r="I256" s="290"/>
      <c r="J256" s="290"/>
      <c r="K256" s="290"/>
      <c r="L256" s="290"/>
      <c r="M256" s="290"/>
      <c r="N256" s="290"/>
      <c r="O256" s="304"/>
      <c r="P256" s="288" t="s">
        <v>73</v>
      </c>
      <c r="Q256" s="283"/>
      <c r="R256" s="283"/>
      <c r="S256" s="283"/>
      <c r="T256" s="283"/>
      <c r="U256" s="283"/>
      <c r="V256" s="284"/>
      <c r="W256" s="37" t="s">
        <v>74</v>
      </c>
      <c r="X256" s="272">
        <f>IFERROR(SUMPRODUCT(X253:X254*H253:H254),"0")</f>
        <v>0</v>
      </c>
      <c r="Y256" s="272">
        <f>IFERROR(SUMPRODUCT(Y253:Y254*H253:H254),"0")</f>
        <v>0</v>
      </c>
      <c r="Z256" s="37"/>
      <c r="AA256" s="273"/>
      <c r="AB256" s="273"/>
      <c r="AC256" s="273"/>
    </row>
    <row r="257" spans="1:68" ht="14.25" customHeight="1" x14ac:dyDescent="0.25">
      <c r="A257" s="292" t="s">
        <v>121</v>
      </c>
      <c r="B257" s="290"/>
      <c r="C257" s="290"/>
      <c r="D257" s="290"/>
      <c r="E257" s="290"/>
      <c r="F257" s="290"/>
      <c r="G257" s="290"/>
      <c r="H257" s="290"/>
      <c r="I257" s="290"/>
      <c r="J257" s="290"/>
      <c r="K257" s="290"/>
      <c r="L257" s="290"/>
      <c r="M257" s="290"/>
      <c r="N257" s="290"/>
      <c r="O257" s="290"/>
      <c r="P257" s="290"/>
      <c r="Q257" s="290"/>
      <c r="R257" s="290"/>
      <c r="S257" s="290"/>
      <c r="T257" s="290"/>
      <c r="U257" s="290"/>
      <c r="V257" s="290"/>
      <c r="W257" s="290"/>
      <c r="X257" s="290"/>
      <c r="Y257" s="290"/>
      <c r="Z257" s="290"/>
      <c r="AA257" s="266"/>
      <c r="AB257" s="266"/>
      <c r="AC257" s="266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1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83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3"/>
      <c r="B261" s="290"/>
      <c r="C261" s="290"/>
      <c r="D261" s="290"/>
      <c r="E261" s="290"/>
      <c r="F261" s="290"/>
      <c r="G261" s="290"/>
      <c r="H261" s="290"/>
      <c r="I261" s="290"/>
      <c r="J261" s="290"/>
      <c r="K261" s="290"/>
      <c r="L261" s="290"/>
      <c r="M261" s="290"/>
      <c r="N261" s="290"/>
      <c r="O261" s="304"/>
      <c r="P261" s="288" t="s">
        <v>73</v>
      </c>
      <c r="Q261" s="283"/>
      <c r="R261" s="283"/>
      <c r="S261" s="283"/>
      <c r="T261" s="283"/>
      <c r="U261" s="283"/>
      <c r="V261" s="284"/>
      <c r="W261" s="37" t="s">
        <v>70</v>
      </c>
      <c r="X261" s="272">
        <f>IFERROR(SUM(X258:X260),"0")</f>
        <v>0</v>
      </c>
      <c r="Y261" s="272">
        <f>IFERROR(SUM(Y258:Y260),"0")</f>
        <v>0</v>
      </c>
      <c r="Z261" s="272">
        <f>IFERROR(IF(Z258="",0,Z258),"0")+IFERROR(IF(Z259="",0,Z259),"0")+IFERROR(IF(Z260="",0,Z260),"0")</f>
        <v>0</v>
      </c>
      <c r="AA261" s="273"/>
      <c r="AB261" s="273"/>
      <c r="AC261" s="273"/>
    </row>
    <row r="262" spans="1:68" x14ac:dyDescent="0.2">
      <c r="A262" s="290"/>
      <c r="B262" s="290"/>
      <c r="C262" s="290"/>
      <c r="D262" s="290"/>
      <c r="E262" s="290"/>
      <c r="F262" s="290"/>
      <c r="G262" s="290"/>
      <c r="H262" s="290"/>
      <c r="I262" s="290"/>
      <c r="J262" s="290"/>
      <c r="K262" s="290"/>
      <c r="L262" s="290"/>
      <c r="M262" s="290"/>
      <c r="N262" s="290"/>
      <c r="O262" s="304"/>
      <c r="P262" s="288" t="s">
        <v>73</v>
      </c>
      <c r="Q262" s="283"/>
      <c r="R262" s="283"/>
      <c r="S262" s="283"/>
      <c r="T262" s="283"/>
      <c r="U262" s="283"/>
      <c r="V262" s="284"/>
      <c r="W262" s="37" t="s">
        <v>74</v>
      </c>
      <c r="X262" s="272">
        <f>IFERROR(SUMPRODUCT(X258:X260*H258:H260),"0")</f>
        <v>0</v>
      </c>
      <c r="Y262" s="272">
        <f>IFERROR(SUMPRODUCT(Y258:Y260*H258:H260),"0")</f>
        <v>0</v>
      </c>
      <c r="Z262" s="37"/>
      <c r="AA262" s="273"/>
      <c r="AB262" s="273"/>
      <c r="AC262" s="273"/>
    </row>
    <row r="263" spans="1:68" ht="14.25" customHeight="1" x14ac:dyDescent="0.25">
      <c r="A263" s="292" t="s">
        <v>127</v>
      </c>
      <c r="B263" s="290"/>
      <c r="C263" s="290"/>
      <c r="D263" s="290"/>
      <c r="E263" s="290"/>
      <c r="F263" s="290"/>
      <c r="G263" s="290"/>
      <c r="H263" s="290"/>
      <c r="I263" s="290"/>
      <c r="J263" s="290"/>
      <c r="K263" s="290"/>
      <c r="L263" s="290"/>
      <c r="M263" s="290"/>
      <c r="N263" s="290"/>
      <c r="O263" s="290"/>
      <c r="P263" s="290"/>
      <c r="Q263" s="290"/>
      <c r="R263" s="290"/>
      <c r="S263" s="290"/>
      <c r="T263" s="290"/>
      <c r="U263" s="290"/>
      <c r="V263" s="290"/>
      <c r="W263" s="290"/>
      <c r="X263" s="290"/>
      <c r="Y263" s="290"/>
      <c r="Z263" s="290"/>
      <c r="AA263" s="266"/>
      <c r="AB263" s="266"/>
      <c r="AC263" s="266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9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4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87</v>
      </c>
      <c r="M270" s="33" t="s">
        <v>69</v>
      </c>
      <c r="N270" s="33"/>
      <c r="O270" s="32">
        <v>180</v>
      </c>
      <c r="P270" s="33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88</v>
      </c>
      <c r="AK270" s="71">
        <v>126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3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42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8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6">
        <v>4640242181349</v>
      </c>
      <c r="E275" s="277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44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303"/>
      <c r="B276" s="290"/>
      <c r="C276" s="290"/>
      <c r="D276" s="290"/>
      <c r="E276" s="290"/>
      <c r="F276" s="290"/>
      <c r="G276" s="290"/>
      <c r="H276" s="290"/>
      <c r="I276" s="290"/>
      <c r="J276" s="290"/>
      <c r="K276" s="290"/>
      <c r="L276" s="290"/>
      <c r="M276" s="290"/>
      <c r="N276" s="290"/>
      <c r="O276" s="304"/>
      <c r="P276" s="288" t="s">
        <v>73</v>
      </c>
      <c r="Q276" s="283"/>
      <c r="R276" s="283"/>
      <c r="S276" s="283"/>
      <c r="T276" s="283"/>
      <c r="U276" s="283"/>
      <c r="V276" s="284"/>
      <c r="W276" s="37" t="s">
        <v>70</v>
      </c>
      <c r="X276" s="272">
        <f>IFERROR(SUM(X264:X275),"0")</f>
        <v>0</v>
      </c>
      <c r="Y276" s="272">
        <f>IFERROR(SUM(Y264:Y275),"0")</f>
        <v>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273"/>
      <c r="AB276" s="273"/>
      <c r="AC276" s="273"/>
    </row>
    <row r="277" spans="1:68" x14ac:dyDescent="0.2">
      <c r="A277" s="290"/>
      <c r="B277" s="290"/>
      <c r="C277" s="290"/>
      <c r="D277" s="290"/>
      <c r="E277" s="290"/>
      <c r="F277" s="290"/>
      <c r="G277" s="290"/>
      <c r="H277" s="290"/>
      <c r="I277" s="290"/>
      <c r="J277" s="290"/>
      <c r="K277" s="290"/>
      <c r="L277" s="290"/>
      <c r="M277" s="290"/>
      <c r="N277" s="290"/>
      <c r="O277" s="304"/>
      <c r="P277" s="288" t="s">
        <v>73</v>
      </c>
      <c r="Q277" s="283"/>
      <c r="R277" s="283"/>
      <c r="S277" s="283"/>
      <c r="T277" s="283"/>
      <c r="U277" s="283"/>
      <c r="V277" s="284"/>
      <c r="W277" s="37" t="s">
        <v>74</v>
      </c>
      <c r="X277" s="272">
        <f>IFERROR(SUMPRODUCT(X264:X275*H264:H275),"0")</f>
        <v>0</v>
      </c>
      <c r="Y277" s="272">
        <f>IFERROR(SUMPRODUCT(Y264:Y275*H264:H275),"0")</f>
        <v>0</v>
      </c>
      <c r="Z277" s="37"/>
      <c r="AA277" s="273"/>
      <c r="AB277" s="273"/>
      <c r="AC277" s="273"/>
    </row>
    <row r="278" spans="1:68" ht="15" customHeight="1" x14ac:dyDescent="0.2">
      <c r="A278" s="347"/>
      <c r="B278" s="290"/>
      <c r="C278" s="290"/>
      <c r="D278" s="290"/>
      <c r="E278" s="290"/>
      <c r="F278" s="290"/>
      <c r="G278" s="290"/>
      <c r="H278" s="290"/>
      <c r="I278" s="290"/>
      <c r="J278" s="290"/>
      <c r="K278" s="290"/>
      <c r="L278" s="290"/>
      <c r="M278" s="290"/>
      <c r="N278" s="290"/>
      <c r="O278" s="348"/>
      <c r="P278" s="305" t="s">
        <v>380</v>
      </c>
      <c r="Q278" s="306"/>
      <c r="R278" s="306"/>
      <c r="S278" s="306"/>
      <c r="T278" s="306"/>
      <c r="U278" s="306"/>
      <c r="V278" s="279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11923.68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11923.68</v>
      </c>
      <c r="Z278" s="37"/>
      <c r="AA278" s="273"/>
      <c r="AB278" s="273"/>
      <c r="AC278" s="273"/>
    </row>
    <row r="279" spans="1:68" x14ac:dyDescent="0.2">
      <c r="A279" s="290"/>
      <c r="B279" s="290"/>
      <c r="C279" s="290"/>
      <c r="D279" s="290"/>
      <c r="E279" s="290"/>
      <c r="F279" s="290"/>
      <c r="G279" s="290"/>
      <c r="H279" s="290"/>
      <c r="I279" s="290"/>
      <c r="J279" s="290"/>
      <c r="K279" s="290"/>
      <c r="L279" s="290"/>
      <c r="M279" s="290"/>
      <c r="N279" s="290"/>
      <c r="O279" s="348"/>
      <c r="P279" s="305" t="s">
        <v>381</v>
      </c>
      <c r="Q279" s="306"/>
      <c r="R279" s="306"/>
      <c r="S279" s="306"/>
      <c r="T279" s="306"/>
      <c r="U279" s="306"/>
      <c r="V279" s="279"/>
      <c r="W279" s="37" t="s">
        <v>74</v>
      </c>
      <c r="X279" s="272">
        <f>IFERROR(SUM(BM22:BM275),"0")</f>
        <v>13173.351200000003</v>
      </c>
      <c r="Y279" s="272">
        <f>IFERROR(SUM(BN22:BN275),"0")</f>
        <v>13173.351200000003</v>
      </c>
      <c r="Z279" s="37"/>
      <c r="AA279" s="273"/>
      <c r="AB279" s="273"/>
      <c r="AC279" s="273"/>
    </row>
    <row r="280" spans="1:68" x14ac:dyDescent="0.2">
      <c r="A280" s="290"/>
      <c r="B280" s="290"/>
      <c r="C280" s="290"/>
      <c r="D280" s="290"/>
      <c r="E280" s="290"/>
      <c r="F280" s="290"/>
      <c r="G280" s="290"/>
      <c r="H280" s="290"/>
      <c r="I280" s="290"/>
      <c r="J280" s="290"/>
      <c r="K280" s="290"/>
      <c r="L280" s="290"/>
      <c r="M280" s="290"/>
      <c r="N280" s="290"/>
      <c r="O280" s="348"/>
      <c r="P280" s="305" t="s">
        <v>382</v>
      </c>
      <c r="Q280" s="306"/>
      <c r="R280" s="306"/>
      <c r="S280" s="306"/>
      <c r="T280" s="306"/>
      <c r="U280" s="306"/>
      <c r="V280" s="279"/>
      <c r="W280" s="37" t="s">
        <v>383</v>
      </c>
      <c r="X280" s="38">
        <f>ROUNDUP(SUM(BO22:BO275),0)</f>
        <v>36</v>
      </c>
      <c r="Y280" s="38">
        <f>ROUNDUP(SUM(BP22:BP275),0)</f>
        <v>36</v>
      </c>
      <c r="Z280" s="37"/>
      <c r="AA280" s="273"/>
      <c r="AB280" s="273"/>
      <c r="AC280" s="273"/>
    </row>
    <row r="281" spans="1:68" x14ac:dyDescent="0.2">
      <c r="A281" s="290"/>
      <c r="B281" s="290"/>
      <c r="C281" s="290"/>
      <c r="D281" s="290"/>
      <c r="E281" s="290"/>
      <c r="F281" s="290"/>
      <c r="G281" s="290"/>
      <c r="H281" s="290"/>
      <c r="I281" s="290"/>
      <c r="J281" s="290"/>
      <c r="K281" s="290"/>
      <c r="L281" s="290"/>
      <c r="M281" s="290"/>
      <c r="N281" s="290"/>
      <c r="O281" s="348"/>
      <c r="P281" s="305" t="s">
        <v>384</v>
      </c>
      <c r="Q281" s="306"/>
      <c r="R281" s="306"/>
      <c r="S281" s="306"/>
      <c r="T281" s="306"/>
      <c r="U281" s="306"/>
      <c r="V281" s="279"/>
      <c r="W281" s="37" t="s">
        <v>74</v>
      </c>
      <c r="X281" s="272">
        <f>GrossWeightTotal+PalletQtyTotal*25</f>
        <v>14073.351200000003</v>
      </c>
      <c r="Y281" s="272">
        <f>GrossWeightTotalR+PalletQtyTotalR*25</f>
        <v>14073.351200000003</v>
      </c>
      <c r="Z281" s="37"/>
      <c r="AA281" s="273"/>
      <c r="AB281" s="273"/>
      <c r="AC281" s="273"/>
    </row>
    <row r="282" spans="1:68" x14ac:dyDescent="0.2">
      <c r="A282" s="290"/>
      <c r="B282" s="290"/>
      <c r="C282" s="290"/>
      <c r="D282" s="290"/>
      <c r="E282" s="290"/>
      <c r="F282" s="290"/>
      <c r="G282" s="290"/>
      <c r="H282" s="290"/>
      <c r="I282" s="290"/>
      <c r="J282" s="290"/>
      <c r="K282" s="290"/>
      <c r="L282" s="290"/>
      <c r="M282" s="290"/>
      <c r="N282" s="290"/>
      <c r="O282" s="348"/>
      <c r="P282" s="305" t="s">
        <v>385</v>
      </c>
      <c r="Q282" s="306"/>
      <c r="R282" s="306"/>
      <c r="S282" s="306"/>
      <c r="T282" s="306"/>
      <c r="U282" s="306"/>
      <c r="V282" s="279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2814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2814</v>
      </c>
      <c r="Z282" s="37"/>
      <c r="AA282" s="273"/>
      <c r="AB282" s="273"/>
      <c r="AC282" s="273"/>
    </row>
    <row r="283" spans="1:68" ht="14.25" customHeight="1" x14ac:dyDescent="0.2">
      <c r="A283" s="290"/>
      <c r="B283" s="290"/>
      <c r="C283" s="290"/>
      <c r="D283" s="290"/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348"/>
      <c r="P283" s="305" t="s">
        <v>386</v>
      </c>
      <c r="Q283" s="306"/>
      <c r="R283" s="306"/>
      <c r="S283" s="306"/>
      <c r="T283" s="306"/>
      <c r="U283" s="306"/>
      <c r="V283" s="279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44.78459999999999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74" t="s">
        <v>75</v>
      </c>
      <c r="D285" s="301"/>
      <c r="E285" s="301"/>
      <c r="F285" s="301"/>
      <c r="G285" s="301"/>
      <c r="H285" s="301"/>
      <c r="I285" s="301"/>
      <c r="J285" s="301"/>
      <c r="K285" s="301"/>
      <c r="L285" s="301"/>
      <c r="M285" s="301"/>
      <c r="N285" s="301"/>
      <c r="O285" s="301"/>
      <c r="P285" s="301"/>
      <c r="Q285" s="301"/>
      <c r="R285" s="301"/>
      <c r="S285" s="301"/>
      <c r="T285" s="302"/>
      <c r="U285" s="267" t="s">
        <v>234</v>
      </c>
      <c r="V285" s="267" t="s">
        <v>243</v>
      </c>
      <c r="W285" s="274" t="s">
        <v>262</v>
      </c>
      <c r="X285" s="301"/>
      <c r="Y285" s="301"/>
      <c r="Z285" s="301"/>
      <c r="AA285" s="302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352" t="s">
        <v>389</v>
      </c>
      <c r="B286" s="274" t="s">
        <v>63</v>
      </c>
      <c r="C286" s="274" t="s">
        <v>76</v>
      </c>
      <c r="D286" s="274" t="s">
        <v>89</v>
      </c>
      <c r="E286" s="274" t="s">
        <v>99</v>
      </c>
      <c r="F286" s="274" t="s">
        <v>110</v>
      </c>
      <c r="G286" s="274" t="s">
        <v>135</v>
      </c>
      <c r="H286" s="274" t="s">
        <v>142</v>
      </c>
      <c r="I286" s="274" t="s">
        <v>146</v>
      </c>
      <c r="J286" s="274" t="s">
        <v>154</v>
      </c>
      <c r="K286" s="274" t="s">
        <v>169</v>
      </c>
      <c r="L286" s="274" t="s">
        <v>175</v>
      </c>
      <c r="M286" s="274" t="s">
        <v>200</v>
      </c>
      <c r="N286" s="268"/>
      <c r="O286" s="274" t="s">
        <v>206</v>
      </c>
      <c r="P286" s="274" t="s">
        <v>213</v>
      </c>
      <c r="Q286" s="274" t="s">
        <v>218</v>
      </c>
      <c r="R286" s="274" t="s">
        <v>222</v>
      </c>
      <c r="S286" s="274" t="s">
        <v>225</v>
      </c>
      <c r="T286" s="274" t="s">
        <v>230</v>
      </c>
      <c r="U286" s="274" t="s">
        <v>235</v>
      </c>
      <c r="V286" s="274" t="s">
        <v>244</v>
      </c>
      <c r="W286" s="274" t="s">
        <v>263</v>
      </c>
      <c r="X286" s="274" t="s">
        <v>279</v>
      </c>
      <c r="Y286" s="274" t="s">
        <v>293</v>
      </c>
      <c r="Z286" s="274" t="s">
        <v>298</v>
      </c>
      <c r="AA286" s="274" t="s">
        <v>309</v>
      </c>
      <c r="AB286" s="274" t="s">
        <v>317</v>
      </c>
      <c r="AC286" s="274" t="s">
        <v>322</v>
      </c>
      <c r="AD286" s="274" t="s">
        <v>326</v>
      </c>
      <c r="AE286" s="274" t="s">
        <v>333</v>
      </c>
      <c r="AF286" s="268"/>
    </row>
    <row r="287" spans="1:68" ht="13.5" customHeight="1" thickBot="1" x14ac:dyDescent="0.25">
      <c r="A287" s="353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68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  <c r="AC287" s="275"/>
      <c r="AD287" s="275"/>
      <c r="AE287" s="275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378</v>
      </c>
      <c r="D288" s="46">
        <f>IFERROR(X34*H34,"0")+IFERROR(X35*H35,"0")+IFERROR(X36*H36,"0")</f>
        <v>1747.1999999999998</v>
      </c>
      <c r="E288" s="46">
        <f>IFERROR(X41*H41,"0")+IFERROR(X42*H42,"0")+IFERROR(X43*H43,"0")+IFERROR(X44*H44,"0")</f>
        <v>756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0</v>
      </c>
      <c r="H288" s="46">
        <f>IFERROR(X79*H79,"0")</f>
        <v>201.6</v>
      </c>
      <c r="I288" s="46">
        <f>IFERROR(X84*H84,"0")+IFERROR(X85*H85,"0")</f>
        <v>655.20000000000005</v>
      </c>
      <c r="J288" s="46">
        <f>IFERROR(X90*H90,"0")+IFERROR(X91*H91,"0")+IFERROR(X92*H92,"0")+IFERROR(X93*H93,"0")+IFERROR(X94*H94,"0")+IFERROR(X95*H95,"0")</f>
        <v>917.28</v>
      </c>
      <c r="K288" s="46">
        <f>IFERROR(X100*H100,"0")+IFERROR(X101*H101,"0")</f>
        <v>151.20000000000002</v>
      </c>
      <c r="L288" s="46">
        <f>IFERROR(X106*H106,"0")+IFERROR(X107*H107,"0")+IFERROR(X108*H108,"0")+IFERROR(X109*H109,"0")+IFERROR(X110*H110,"0")+IFERROR(X111*H111,"0")+IFERROR(X115*H115,"0")+IFERROR(X119*H119,"0")</f>
        <v>2769.6</v>
      </c>
      <c r="M288" s="46">
        <f>IFERROR(X124*H124,"0")+IFERROR(X125*H125,"0")</f>
        <v>840</v>
      </c>
      <c r="N288" s="268"/>
      <c r="O288" s="46">
        <f>IFERROR(X130*H130,"0")+IFERROR(X131*H131,"0")</f>
        <v>378</v>
      </c>
      <c r="P288" s="46">
        <f>IFERROR(X136*H136,"0")+IFERROR(X137*H137,"0")</f>
        <v>201.6</v>
      </c>
      <c r="Q288" s="46">
        <f>IFERROR(X142*H142,"0")</f>
        <v>252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672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</f>
        <v>0</v>
      </c>
      <c r="Y288" s="46">
        <f>IFERROR(X202*H202,"0")</f>
        <v>900</v>
      </c>
      <c r="Z288" s="46">
        <f>IFERROR(X207*H207,"0")+IFERROR(X211*H211,"0")+IFERROR(X212*H212,"0")+IFERROR(X213*H213,"0")</f>
        <v>0</v>
      </c>
      <c r="AA288" s="46">
        <f>IFERROR(X218*H218,"0")+IFERROR(X219*H219,"0")</f>
        <v>1104</v>
      </c>
      <c r="AB288" s="46">
        <f>IFERROR(X225*H225,"0")</f>
        <v>0</v>
      </c>
      <c r="AC288" s="46">
        <f>IFERROR(X231*H231,"0")</f>
        <v>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7276.8</v>
      </c>
      <c r="B291" s="60">
        <f>SUMPRODUCT(--(BB:BB="ПГП"),--(W:W="кор"),H:H,Y:Y)+SUMPRODUCT(--(BB:BB="ПГП"),--(W:W="кг"),Y:Y)</f>
        <v>4646.88</v>
      </c>
      <c r="C291" s="60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 X61:X62 X66:X68 X90 X92 X111 X115 X119 X157 X163 X176 X186 X188:X189 X194:X195 X197 X207 X211:X213 X218:X219 X225 X237 X241 X247:X249 X254 X264 X271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73 X79 X84 X91 X94:X95 X100:X101 X106:X107 X109:X110 X124:X125 X130 X136:X137 X142 X147 X152 X164 X171:X172 X182 X187 X196 X231 X253 X258:X260 X265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4 X85 X93 X108 X131 X170 X202 X270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2025-10-03T09:09:12Z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