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НПК ЛП доставка на 09,10,25\"/>
    </mc:Choice>
  </mc:AlternateContent>
  <xr:revisionPtr revIDLastSave="0" documentId="13_ncr:1_{5916478B-E80B-49FB-B8DB-0CBA9ED765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Y201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09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45" i="1"/>
  <c r="Y49" i="1"/>
  <c r="Y58" i="1"/>
  <c r="Y64" i="1"/>
  <c r="BP74" i="1"/>
  <c r="BN74" i="1"/>
  <c r="Z74" i="1"/>
  <c r="BP82" i="1"/>
  <c r="BN82" i="1"/>
  <c r="Z82" i="1"/>
  <c r="Z83" i="1" s="1"/>
  <c r="E509" i="1"/>
  <c r="Y90" i="1"/>
  <c r="BP87" i="1"/>
  <c r="BN87" i="1"/>
  <c r="Z87" i="1"/>
  <c r="BP96" i="1"/>
  <c r="BN96" i="1"/>
  <c r="Z96" i="1"/>
  <c r="Y98" i="1"/>
  <c r="Y105" i="1"/>
  <c r="BP109" i="1"/>
  <c r="BN109" i="1"/>
  <c r="Z109" i="1"/>
  <c r="Y122" i="1"/>
  <c r="BP121" i="1"/>
  <c r="BN121" i="1"/>
  <c r="Z121" i="1"/>
  <c r="Z122" i="1" s="1"/>
  <c r="G509" i="1"/>
  <c r="Y129" i="1"/>
  <c r="BP126" i="1"/>
  <c r="BN126" i="1"/>
  <c r="Z126" i="1"/>
  <c r="Z128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90" i="1"/>
  <c r="BP187" i="1"/>
  <c r="BN187" i="1"/>
  <c r="Z187" i="1"/>
  <c r="Z189" i="1" s="1"/>
  <c r="Y218" i="1"/>
  <c r="BP215" i="1"/>
  <c r="Y217" i="1"/>
  <c r="BN215" i="1"/>
  <c r="Z215" i="1"/>
  <c r="Z217" i="1" s="1"/>
  <c r="P509" i="1"/>
  <c r="Y275" i="1"/>
  <c r="BP274" i="1"/>
  <c r="BN274" i="1"/>
  <c r="Z274" i="1"/>
  <c r="Z275" i="1" s="1"/>
  <c r="Y276" i="1"/>
  <c r="R509" i="1"/>
  <c r="Y295" i="1"/>
  <c r="BP288" i="1"/>
  <c r="BN288" i="1"/>
  <c r="Z288" i="1"/>
  <c r="Y294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Y37" i="1"/>
  <c r="BP68" i="1"/>
  <c r="BN68" i="1"/>
  <c r="Y78" i="1"/>
  <c r="Y84" i="1"/>
  <c r="Y106" i="1"/>
  <c r="BP101" i="1"/>
  <c r="BN101" i="1"/>
  <c r="Z101" i="1"/>
  <c r="Z111" i="1"/>
  <c r="BP117" i="1"/>
  <c r="BN117" i="1"/>
  <c r="Z117" i="1"/>
  <c r="Y119" i="1"/>
  <c r="Y123" i="1"/>
  <c r="Z150" i="1"/>
  <c r="Y185" i="1"/>
  <c r="BP195" i="1"/>
  <c r="BN195" i="1"/>
  <c r="Z195" i="1"/>
  <c r="BP199" i="1"/>
  <c r="BN199" i="1"/>
  <c r="Z199" i="1"/>
  <c r="Y212" i="1"/>
  <c r="BP203" i="1"/>
  <c r="BN203" i="1"/>
  <c r="Z203" i="1"/>
  <c r="BP207" i="1"/>
  <c r="BN207" i="1"/>
  <c r="Z207" i="1"/>
  <c r="BP211" i="1"/>
  <c r="BN211" i="1"/>
  <c r="Z211" i="1"/>
  <c r="Y213" i="1"/>
  <c r="BP242" i="1"/>
  <c r="BN242" i="1"/>
  <c r="Z242" i="1"/>
  <c r="BP251" i="1"/>
  <c r="BN251" i="1"/>
  <c r="Z251" i="1"/>
  <c r="Z255" i="1" s="1"/>
  <c r="BP261" i="1"/>
  <c r="BN261" i="1"/>
  <c r="Z261" i="1"/>
  <c r="Z263" i="1" s="1"/>
  <c r="Y264" i="1"/>
  <c r="BP269" i="1"/>
  <c r="BN269" i="1"/>
  <c r="Z269" i="1"/>
  <c r="Y271" i="1"/>
  <c r="Y279" i="1"/>
  <c r="BP278" i="1"/>
  <c r="BN278" i="1"/>
  <c r="Z278" i="1"/>
  <c r="Z279" i="1" s="1"/>
  <c r="Q509" i="1"/>
  <c r="Y284" i="1"/>
  <c r="BP283" i="1"/>
  <c r="BN283" i="1"/>
  <c r="Z283" i="1"/>
  <c r="Z284" i="1" s="1"/>
  <c r="Y285" i="1"/>
  <c r="BP292" i="1"/>
  <c r="BN292" i="1"/>
  <c r="Z292" i="1"/>
  <c r="H9" i="1"/>
  <c r="B509" i="1"/>
  <c r="X500" i="1"/>
  <c r="X501" i="1"/>
  <c r="X503" i="1"/>
  <c r="Y24" i="1"/>
  <c r="Z27" i="1"/>
  <c r="Z32" i="1" s="1"/>
  <c r="BN27" i="1"/>
  <c r="Y500" i="1" s="1"/>
  <c r="Z29" i="1"/>
  <c r="BN29" i="1"/>
  <c r="Z31" i="1"/>
  <c r="BN31" i="1"/>
  <c r="Z35" i="1"/>
  <c r="Z36" i="1" s="1"/>
  <c r="BN35" i="1"/>
  <c r="BP35" i="1"/>
  <c r="Y501" i="1" s="1"/>
  <c r="Z41" i="1"/>
  <c r="BN41" i="1"/>
  <c r="BP41" i="1"/>
  <c r="Z43" i="1"/>
  <c r="BN43" i="1"/>
  <c r="Y44" i="1"/>
  <c r="Y503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502" i="1" l="1"/>
  <c r="Z457" i="1"/>
  <c r="X502" i="1"/>
  <c r="Z294" i="1"/>
  <c r="Z399" i="1"/>
  <c r="Z416" i="1"/>
  <c r="Z44" i="1"/>
  <c r="Z504" i="1" s="1"/>
  <c r="Y499" i="1"/>
  <c r="Z212" i="1"/>
  <c r="Z105" i="1"/>
  <c r="Z338" i="1"/>
  <c r="Z90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<sst xmlns="http://schemas.openxmlformats.org/spreadsheetml/2006/main" count="2188" uniqueCount="793">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</sst>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3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01" t="s">
        <v>0</v>
      </c>
      <c r="E1" s="573"/>
      <c r="F1" s="573"/>
      <c r="G1" s="12" t="s">
        <v>1</v>
      </c>
      <c r="H1" s="801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848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1" t="s">
        <v>8</v>
      </c>
      <c r="B5" s="578"/>
      <c r="C5" s="579"/>
      <c r="D5" s="663"/>
      <c r="E5" s="665"/>
      <c r="F5" s="620" t="s">
        <v>9</v>
      </c>
      <c r="G5" s="579"/>
      <c r="H5" s="663"/>
      <c r="I5" s="664"/>
      <c r="J5" s="664"/>
      <c r="K5" s="664"/>
      <c r="L5" s="664"/>
      <c r="M5" s="665"/>
      <c r="N5" s="58"/>
      <c r="P5" s="24" t="s">
        <v>10</v>
      </c>
      <c r="Q5" s="591">
        <v>45939</v>
      </c>
      <c r="R5" s="592"/>
      <c r="T5" s="743" t="s">
        <v>11</v>
      </c>
      <c r="U5" s="744"/>
      <c r="V5" s="746" t="s">
        <v>12</v>
      </c>
      <c r="W5" s="592"/>
      <c r="AB5" s="51"/>
      <c r="AC5" s="51"/>
      <c r="AD5" s="51"/>
      <c r="AE5" s="51"/>
    </row>
    <row r="6" spans="1:32" s="539" customFormat="1" ht="24" customHeight="1" x14ac:dyDescent="0.2">
      <c r="A6" s="771" t="s">
        <v>13</v>
      </c>
      <c r="B6" s="578"/>
      <c r="C6" s="579"/>
      <c r="D6" s="669" t="s">
        <v>14</v>
      </c>
      <c r="E6" s="670"/>
      <c r="F6" s="670"/>
      <c r="G6" s="670"/>
      <c r="H6" s="670"/>
      <c r="I6" s="670"/>
      <c r="J6" s="670"/>
      <c r="K6" s="670"/>
      <c r="L6" s="670"/>
      <c r="M6" s="592"/>
      <c r="N6" s="59"/>
      <c r="P6" s="24" t="s">
        <v>15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63"/>
      <c r="T6" s="757" t="s">
        <v>16</v>
      </c>
      <c r="U6" s="744"/>
      <c r="V6" s="675" t="s">
        <v>17</v>
      </c>
      <c r="W6" s="676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9" t="str">
        <f>IFERROR(VLOOKUP(DeliveryAddress,Table,3,0),1)</f>
        <v>4</v>
      </c>
      <c r="E7" s="830"/>
      <c r="F7" s="830"/>
      <c r="G7" s="830"/>
      <c r="H7" s="830"/>
      <c r="I7" s="830"/>
      <c r="J7" s="830"/>
      <c r="K7" s="830"/>
      <c r="L7" s="830"/>
      <c r="M7" s="751"/>
      <c r="N7" s="60"/>
      <c r="P7" s="24"/>
      <c r="Q7" s="42"/>
      <c r="R7" s="42"/>
      <c r="T7" s="550"/>
      <c r="U7" s="744"/>
      <c r="V7" s="677"/>
      <c r="W7" s="678"/>
      <c r="AB7" s="51"/>
      <c r="AC7" s="51"/>
      <c r="AD7" s="51"/>
      <c r="AE7" s="51"/>
    </row>
    <row r="8" spans="1:32" s="539" customFormat="1" ht="25.5" customHeight="1" x14ac:dyDescent="0.2">
      <c r="A8" s="589" t="s">
        <v>18</v>
      </c>
      <c r="B8" s="555"/>
      <c r="C8" s="556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0">
        <v>0.375</v>
      </c>
      <c r="R8" s="751"/>
      <c r="T8" s="550"/>
      <c r="U8" s="744"/>
      <c r="V8" s="677"/>
      <c r="W8" s="678"/>
      <c r="AB8" s="51"/>
      <c r="AC8" s="51"/>
      <c r="AD8" s="51"/>
      <c r="AE8" s="51"/>
    </row>
    <row r="9" spans="1:32" s="539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34"/>
      <c r="E9" s="635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537"/>
      <c r="P9" s="26" t="s">
        <v>20</v>
      </c>
      <c r="Q9" s="788"/>
      <c r="R9" s="625"/>
      <c r="T9" s="550"/>
      <c r="U9" s="744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34"/>
      <c r="E10" s="635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91" t="str">
        <f>IFERROR(VLOOKUP($D$10,Proxy,2,FALSE),"")</f>
        <v/>
      </c>
      <c r="I10" s="550"/>
      <c r="J10" s="550"/>
      <c r="K10" s="550"/>
      <c r="L10" s="550"/>
      <c r="M10" s="550"/>
      <c r="N10" s="538"/>
      <c r="P10" s="26" t="s">
        <v>21</v>
      </c>
      <c r="Q10" s="758"/>
      <c r="R10" s="759"/>
      <c r="U10" s="24" t="s">
        <v>22</v>
      </c>
      <c r="V10" s="841" t="s">
        <v>23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0"/>
      <c r="R11" s="592"/>
      <c r="U11" s="24" t="s">
        <v>26</v>
      </c>
      <c r="V11" s="624" t="s">
        <v>27</v>
      </c>
      <c r="W11" s="62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6" t="s">
        <v>28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9"/>
      <c r="N12" s="62"/>
      <c r="P12" s="24" t="s">
        <v>29</v>
      </c>
      <c r="Q12" s="750"/>
      <c r="R12" s="751"/>
      <c r="S12" s="23"/>
      <c r="U12" s="24"/>
      <c r="V12" s="573"/>
      <c r="W12" s="550"/>
      <c r="AB12" s="51"/>
      <c r="AC12" s="51"/>
      <c r="AD12" s="51"/>
      <c r="AE12" s="51"/>
    </row>
    <row r="13" spans="1:32" s="539" customFormat="1" ht="23.25" customHeight="1" x14ac:dyDescent="0.2">
      <c r="A13" s="716" t="s">
        <v>30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9"/>
      <c r="N13" s="62"/>
      <c r="O13" s="26"/>
      <c r="P13" s="26" t="s">
        <v>31</v>
      </c>
      <c r="Q13" s="624"/>
      <c r="R13" s="6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6" t="s">
        <v>32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18" t="s">
        <v>33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9"/>
      <c r="N15" s="63"/>
      <c r="P15" s="765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6"/>
      <c r="Q16" s="766"/>
      <c r="R16" s="766"/>
      <c r="S16" s="766"/>
      <c r="T16" s="7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774" t="s">
        <v>37</v>
      </c>
      <c r="D17" s="565" t="s">
        <v>38</v>
      </c>
      <c r="E17" s="566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804"/>
      <c r="R17" s="804"/>
      <c r="S17" s="804"/>
      <c r="T17" s="566"/>
      <c r="U17" s="584" t="s">
        <v>50</v>
      </c>
      <c r="V17" s="579"/>
      <c r="W17" s="565" t="s">
        <v>51</v>
      </c>
      <c r="X17" s="565" t="s">
        <v>52</v>
      </c>
      <c r="Y17" s="582" t="s">
        <v>53</v>
      </c>
      <c r="Z17" s="696" t="s">
        <v>54</v>
      </c>
      <c r="AA17" s="614" t="s">
        <v>55</v>
      </c>
      <c r="AB17" s="614" t="s">
        <v>56</v>
      </c>
      <c r="AC17" s="614" t="s">
        <v>57</v>
      </c>
      <c r="AD17" s="614" t="s">
        <v>58</v>
      </c>
      <c r="AE17" s="615"/>
      <c r="AF17" s="616"/>
      <c r="AG17" s="66"/>
      <c r="BD17" s="65" t="s">
        <v>59</v>
      </c>
    </row>
    <row r="18" spans="1:68" ht="14.25" customHeight="1" x14ac:dyDescent="0.2">
      <c r="A18" s="569"/>
      <c r="B18" s="569"/>
      <c r="C18" s="569"/>
      <c r="D18" s="567"/>
      <c r="E18" s="568"/>
      <c r="F18" s="569"/>
      <c r="G18" s="569"/>
      <c r="H18" s="569"/>
      <c r="I18" s="569"/>
      <c r="J18" s="569"/>
      <c r="K18" s="569"/>
      <c r="L18" s="569"/>
      <c r="M18" s="569"/>
      <c r="N18" s="569"/>
      <c r="O18" s="569"/>
      <c r="P18" s="567"/>
      <c r="Q18" s="805"/>
      <c r="R18" s="805"/>
      <c r="S18" s="805"/>
      <c r="T18" s="568"/>
      <c r="U18" s="67" t="s">
        <v>60</v>
      </c>
      <c r="V18" s="67" t="s">
        <v>61</v>
      </c>
      <c r="W18" s="569"/>
      <c r="X18" s="569"/>
      <c r="Y18" s="583"/>
      <c r="Z18" s="697"/>
      <c r="AA18" s="690"/>
      <c r="AB18" s="690"/>
      <c r="AC18" s="690"/>
      <c r="AD18" s="617"/>
      <c r="AE18" s="618"/>
      <c r="AF18" s="619"/>
      <c r="AG18" s="66"/>
      <c r="BD18" s="65"/>
    </row>
    <row r="19" spans="1:68" ht="27.75" customHeight="1" x14ac:dyDescent="0.2">
      <c r="A19" s="558" t="s">
        <v>62</v>
      </c>
      <c r="B19" s="559"/>
      <c r="C19" s="559"/>
      <c r="D19" s="559"/>
      <c r="E19" s="559"/>
      <c r="F19" s="559"/>
      <c r="G19" s="559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  <c r="U19" s="559"/>
      <c r="V19" s="559"/>
      <c r="W19" s="559"/>
      <c r="X19" s="559"/>
      <c r="Y19" s="559"/>
      <c r="Z19" s="559"/>
      <c r="AA19" s="48"/>
      <c r="AB19" s="48"/>
      <c r="AC19" s="48"/>
    </row>
    <row r="20" spans="1:68" ht="16.5" customHeight="1" x14ac:dyDescent="0.25">
      <c r="A20" s="575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40"/>
      <c r="AB20" s="540"/>
      <c r="AC20" s="540"/>
    </row>
    <row r="21" spans="1:68" ht="14.25" customHeight="1" x14ac:dyDescent="0.25">
      <c r="A21" s="557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1"/>
      <c r="P23" s="554" t="s">
        <v>70</v>
      </c>
      <c r="Q23" s="555"/>
      <c r="R23" s="555"/>
      <c r="S23" s="555"/>
      <c r="T23" s="555"/>
      <c r="U23" s="555"/>
      <c r="V23" s="55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1"/>
      <c r="P24" s="554" t="s">
        <v>70</v>
      </c>
      <c r="Q24" s="555"/>
      <c r="R24" s="555"/>
      <c r="S24" s="555"/>
      <c r="T24" s="555"/>
      <c r="U24" s="555"/>
      <c r="V24" s="55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7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62">
        <v>4680115887350</v>
      </c>
      <c r="E26" s="563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62">
        <v>4680115885912</v>
      </c>
      <c r="E27" s="563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62">
        <v>4607091388237</v>
      </c>
      <c r="E28" s="563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62">
        <v>4680115886230</v>
      </c>
      <c r="E29" s="563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3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62">
        <v>4680115885905</v>
      </c>
      <c r="E30" s="563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62">
        <v>4607091388244</v>
      </c>
      <c r="E31" s="563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1"/>
      <c r="P32" s="554" t="s">
        <v>70</v>
      </c>
      <c r="Q32" s="555"/>
      <c r="R32" s="555"/>
      <c r="S32" s="555"/>
      <c r="T32" s="555"/>
      <c r="U32" s="555"/>
      <c r="V32" s="55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1"/>
      <c r="P33" s="554" t="s">
        <v>70</v>
      </c>
      <c r="Q33" s="555"/>
      <c r="R33" s="555"/>
      <c r="S33" s="555"/>
      <c r="T33" s="555"/>
      <c r="U33" s="555"/>
      <c r="V33" s="55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7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1"/>
      <c r="P36" s="554" t="s">
        <v>70</v>
      </c>
      <c r="Q36" s="555"/>
      <c r="R36" s="555"/>
      <c r="S36" s="555"/>
      <c r="T36" s="555"/>
      <c r="U36" s="555"/>
      <c r="V36" s="55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1"/>
      <c r="P37" s="554" t="s">
        <v>70</v>
      </c>
      <c r="Q37" s="555"/>
      <c r="R37" s="555"/>
      <c r="S37" s="555"/>
      <c r="T37" s="555"/>
      <c r="U37" s="555"/>
      <c r="V37" s="55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558" t="s">
        <v>100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48"/>
      <c r="AB38" s="48"/>
      <c r="AC38" s="48"/>
    </row>
    <row r="39" spans="1:68" ht="16.5" customHeight="1" x14ac:dyDescent="0.25">
      <c r="A39" s="575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40"/>
      <c r="AB39" s="540"/>
      <c r="AC39" s="540"/>
    </row>
    <row r="40" spans="1:68" ht="14.25" customHeight="1" x14ac:dyDescent="0.25">
      <c r="A40" s="557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800</v>
      </c>
      <c r="Y41" s="546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1"/>
      <c r="P44" s="554" t="s">
        <v>70</v>
      </c>
      <c r="Q44" s="555"/>
      <c r="R44" s="555"/>
      <c r="S44" s="555"/>
      <c r="T44" s="555"/>
      <c r="U44" s="555"/>
      <c r="V44" s="556"/>
      <c r="W44" s="37" t="s">
        <v>71</v>
      </c>
      <c r="X44" s="547">
        <f>IFERROR(X41/H41,"0")+IFERROR(X42/H42,"0")+IFERROR(X43/H43,"0")</f>
        <v>74.074074074074076</v>
      </c>
      <c r="Y44" s="547">
        <f>IFERROR(Y41/H41,"0")+IFERROR(Y42/H42,"0")+IFERROR(Y43/H43,"0")</f>
        <v>75</v>
      </c>
      <c r="Z44" s="547">
        <f>IFERROR(IF(Z41="",0,Z41),"0")+IFERROR(IF(Z42="",0,Z42),"0")+IFERROR(IF(Z43="",0,Z43),"0")</f>
        <v>1.4235</v>
      </c>
      <c r="AA44" s="548"/>
      <c r="AB44" s="548"/>
      <c r="AC44" s="548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1"/>
      <c r="P45" s="554" t="s">
        <v>70</v>
      </c>
      <c r="Q45" s="555"/>
      <c r="R45" s="555"/>
      <c r="S45" s="555"/>
      <c r="T45" s="555"/>
      <c r="U45" s="555"/>
      <c r="V45" s="556"/>
      <c r="W45" s="37" t="s">
        <v>68</v>
      </c>
      <c r="X45" s="547">
        <f>IFERROR(SUM(X41:X43),"0")</f>
        <v>800</v>
      </c>
      <c r="Y45" s="547">
        <f>IFERROR(SUM(Y41:Y43),"0")</f>
        <v>810</v>
      </c>
      <c r="Z45" s="37"/>
      <c r="AA45" s="548"/>
      <c r="AB45" s="548"/>
      <c r="AC45" s="548"/>
    </row>
    <row r="46" spans="1:68" ht="14.25" customHeight="1" x14ac:dyDescent="0.25">
      <c r="A46" s="557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1"/>
      <c r="P48" s="554" t="s">
        <v>70</v>
      </c>
      <c r="Q48" s="555"/>
      <c r="R48" s="555"/>
      <c r="S48" s="555"/>
      <c r="T48" s="555"/>
      <c r="U48" s="555"/>
      <c r="V48" s="55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1"/>
      <c r="P49" s="554" t="s">
        <v>70</v>
      </c>
      <c r="Q49" s="555"/>
      <c r="R49" s="555"/>
      <c r="S49" s="555"/>
      <c r="T49" s="555"/>
      <c r="U49" s="555"/>
      <c r="V49" s="55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75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40"/>
      <c r="AB50" s="540"/>
      <c r="AC50" s="540"/>
    </row>
    <row r="51" spans="1:68" ht="14.25" customHeight="1" x14ac:dyDescent="0.25">
      <c r="A51" s="557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5">
        <v>500</v>
      </c>
      <c r="Y57" s="546">
        <f t="shared" si="6"/>
        <v>504</v>
      </c>
      <c r="Z57" s="36">
        <f>IFERROR(IF(Y57=0,"",ROUNDUP(Y57/H57,0)*0.00902),"")</f>
        <v>1.01024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523.33333333333337</v>
      </c>
      <c r="BN57" s="64">
        <f t="shared" si="8"/>
        <v>527.52</v>
      </c>
      <c r="BO57" s="64">
        <f t="shared" si="9"/>
        <v>0.84175084175084181</v>
      </c>
      <c r="BP57" s="64">
        <f t="shared" si="10"/>
        <v>0.84848484848484851</v>
      </c>
    </row>
    <row r="58" spans="1:68" x14ac:dyDescent="0.2">
      <c r="A58" s="560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1"/>
      <c r="P58" s="554" t="s">
        <v>70</v>
      </c>
      <c r="Q58" s="555"/>
      <c r="R58" s="555"/>
      <c r="S58" s="555"/>
      <c r="T58" s="555"/>
      <c r="U58" s="555"/>
      <c r="V58" s="556"/>
      <c r="W58" s="37" t="s">
        <v>71</v>
      </c>
      <c r="X58" s="547">
        <f>IFERROR(X52/H52,"0")+IFERROR(X53/H53,"0")+IFERROR(X54/H54,"0")+IFERROR(X55/H55,"0")+IFERROR(X56/H56,"0")+IFERROR(X57/H57,"0")</f>
        <v>111.11111111111111</v>
      </c>
      <c r="Y58" s="547">
        <f>IFERROR(Y52/H52,"0")+IFERROR(Y53/H53,"0")+IFERROR(Y54/H54,"0")+IFERROR(Y55/H55,"0")+IFERROR(Y56/H56,"0")+IFERROR(Y57/H57,"0")</f>
        <v>112</v>
      </c>
      <c r="Z58" s="547">
        <f>IFERROR(IF(Z52="",0,Z52),"0")+IFERROR(IF(Z53="",0,Z53),"0")+IFERROR(IF(Z54="",0,Z54),"0")+IFERROR(IF(Z55="",0,Z55),"0")+IFERROR(IF(Z56="",0,Z56),"0")+IFERROR(IF(Z57="",0,Z57),"0")</f>
        <v>1.01024</v>
      </c>
      <c r="AA58" s="548"/>
      <c r="AB58" s="548"/>
      <c r="AC58" s="548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1"/>
      <c r="P59" s="554" t="s">
        <v>70</v>
      </c>
      <c r="Q59" s="555"/>
      <c r="R59" s="555"/>
      <c r="S59" s="555"/>
      <c r="T59" s="555"/>
      <c r="U59" s="555"/>
      <c r="V59" s="556"/>
      <c r="W59" s="37" t="s">
        <v>68</v>
      </c>
      <c r="X59" s="547">
        <f>IFERROR(SUM(X52:X57),"0")</f>
        <v>500</v>
      </c>
      <c r="Y59" s="547">
        <f>IFERROR(SUM(Y52:Y57),"0")</f>
        <v>504</v>
      </c>
      <c r="Z59" s="37"/>
      <c r="AA59" s="548"/>
      <c r="AB59" s="548"/>
      <c r="AC59" s="548"/>
    </row>
    <row r="60" spans="1:68" ht="14.25" customHeight="1" x14ac:dyDescent="0.25">
      <c r="A60" s="557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1"/>
      <c r="P64" s="554" t="s">
        <v>70</v>
      </c>
      <c r="Q64" s="555"/>
      <c r="R64" s="555"/>
      <c r="S64" s="555"/>
      <c r="T64" s="555"/>
      <c r="U64" s="555"/>
      <c r="V64" s="556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1"/>
      <c r="P65" s="554" t="s">
        <v>70</v>
      </c>
      <c r="Q65" s="555"/>
      <c r="R65" s="555"/>
      <c r="S65" s="555"/>
      <c r="T65" s="555"/>
      <c r="U65" s="555"/>
      <c r="V65" s="556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customHeight="1" x14ac:dyDescent="0.25">
      <c r="A66" s="557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1"/>
      <c r="P70" s="554" t="s">
        <v>70</v>
      </c>
      <c r="Q70" s="555"/>
      <c r="R70" s="555"/>
      <c r="S70" s="555"/>
      <c r="T70" s="555"/>
      <c r="U70" s="555"/>
      <c r="V70" s="55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1"/>
      <c r="P71" s="554" t="s">
        <v>70</v>
      </c>
      <c r="Q71" s="555"/>
      <c r="R71" s="555"/>
      <c r="S71" s="555"/>
      <c r="T71" s="555"/>
      <c r="U71" s="555"/>
      <c r="V71" s="55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7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4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1"/>
      <c r="P78" s="554" t="s">
        <v>70</v>
      </c>
      <c r="Q78" s="555"/>
      <c r="R78" s="555"/>
      <c r="S78" s="555"/>
      <c r="T78" s="555"/>
      <c r="U78" s="555"/>
      <c r="V78" s="55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1"/>
      <c r="P79" s="554" t="s">
        <v>70</v>
      </c>
      <c r="Q79" s="555"/>
      <c r="R79" s="555"/>
      <c r="S79" s="555"/>
      <c r="T79" s="555"/>
      <c r="U79" s="555"/>
      <c r="V79" s="55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7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1"/>
      <c r="P83" s="554" t="s">
        <v>70</v>
      </c>
      <c r="Q83" s="555"/>
      <c r="R83" s="555"/>
      <c r="S83" s="555"/>
      <c r="T83" s="555"/>
      <c r="U83" s="555"/>
      <c r="V83" s="55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1"/>
      <c r="P84" s="554" t="s">
        <v>70</v>
      </c>
      <c r="Q84" s="555"/>
      <c r="R84" s="555"/>
      <c r="S84" s="555"/>
      <c r="T84" s="555"/>
      <c r="U84" s="555"/>
      <c r="V84" s="55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75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40"/>
      <c r="AB85" s="540"/>
      <c r="AC85" s="540"/>
    </row>
    <row r="86" spans="1:68" ht="14.25" customHeight="1" x14ac:dyDescent="0.25">
      <c r="A86" s="557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200</v>
      </c>
      <c r="Y87" s="546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1"/>
      <c r="P90" s="554" t="s">
        <v>70</v>
      </c>
      <c r="Q90" s="555"/>
      <c r="R90" s="555"/>
      <c r="S90" s="555"/>
      <c r="T90" s="555"/>
      <c r="U90" s="555"/>
      <c r="V90" s="556"/>
      <c r="W90" s="37" t="s">
        <v>71</v>
      </c>
      <c r="X90" s="547">
        <f>IFERROR(X87/H87,"0")+IFERROR(X88/H88,"0")+IFERROR(X89/H89,"0")</f>
        <v>18.518518518518519</v>
      </c>
      <c r="Y90" s="547">
        <f>IFERROR(Y87/H87,"0")+IFERROR(Y88/H88,"0")+IFERROR(Y89/H89,"0")</f>
        <v>19</v>
      </c>
      <c r="Z90" s="547">
        <f>IFERROR(IF(Z87="",0,Z87),"0")+IFERROR(IF(Z88="",0,Z88),"0")+IFERROR(IF(Z89="",0,Z89),"0")</f>
        <v>0.36062</v>
      </c>
      <c r="AA90" s="548"/>
      <c r="AB90" s="548"/>
      <c r="AC90" s="548"/>
    </row>
    <row r="91" spans="1:68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1"/>
      <c r="P91" s="554" t="s">
        <v>70</v>
      </c>
      <c r="Q91" s="555"/>
      <c r="R91" s="555"/>
      <c r="S91" s="555"/>
      <c r="T91" s="555"/>
      <c r="U91" s="555"/>
      <c r="V91" s="556"/>
      <c r="W91" s="37" t="s">
        <v>68</v>
      </c>
      <c r="X91" s="547">
        <f>IFERROR(SUM(X87:X89),"0")</f>
        <v>200</v>
      </c>
      <c r="Y91" s="547">
        <f>IFERROR(SUM(Y87:Y89),"0")</f>
        <v>205.20000000000002</v>
      </c>
      <c r="Z91" s="37"/>
      <c r="AA91" s="548"/>
      <c r="AB91" s="548"/>
      <c r="AC91" s="548"/>
    </row>
    <row r="92" spans="1:68" ht="14.25" customHeight="1" x14ac:dyDescent="0.25">
      <c r="A92" s="557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590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5">
        <v>100</v>
      </c>
      <c r="Y93" s="546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5">
        <v>800</v>
      </c>
      <c r="Y95" s="546">
        <f>IFERROR(IF(X95="",0,CEILING((X95/$H95),1)*$H95),"")</f>
        <v>801.90000000000009</v>
      </c>
      <c r="Z95" s="36">
        <f>IFERROR(IF(Y95=0,"",ROUNDUP(Y95/H95,0)*0.00651),"")</f>
        <v>1.93347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874.66666666666663</v>
      </c>
      <c r="BN95" s="64">
        <f>IFERROR(Y95*I95/H95,"0")</f>
        <v>876.74400000000003</v>
      </c>
      <c r="BO95" s="64">
        <f>IFERROR(1/J95*(X95/H95),"0")</f>
        <v>1.6280016280016281</v>
      </c>
      <c r="BP95" s="64">
        <f>IFERROR(1/J95*(Y95/H95),"0")</f>
        <v>1.6318681318681321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5">
        <v>150</v>
      </c>
      <c r="Y96" s="546">
        <f>IFERROR(IF(X96="",0,CEILING((X96/$H96),1)*$H96),"")</f>
        <v>150.47999999999999</v>
      </c>
      <c r="Z96" s="36">
        <f>IFERROR(IF(Y96=0,"",ROUNDUP(Y96/H96,0)*0.00651),"")</f>
        <v>0.49476000000000003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169.54545454545453</v>
      </c>
      <c r="BN96" s="64">
        <f>IFERROR(Y96*I96/H96,"0")</f>
        <v>170.08799999999999</v>
      </c>
      <c r="BO96" s="64">
        <f>IFERROR(1/J96*(X96/H96),"0")</f>
        <v>0.41625041625041631</v>
      </c>
      <c r="BP96" s="64">
        <f>IFERROR(1/J96*(Y96/H96),"0")</f>
        <v>0.4175824175824176</v>
      </c>
    </row>
    <row r="97" spans="1:68" x14ac:dyDescent="0.2">
      <c r="A97" s="560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1"/>
      <c r="P97" s="554" t="s">
        <v>70</v>
      </c>
      <c r="Q97" s="555"/>
      <c r="R97" s="555"/>
      <c r="S97" s="555"/>
      <c r="T97" s="555"/>
      <c r="U97" s="555"/>
      <c r="V97" s="556"/>
      <c r="W97" s="37" t="s">
        <v>71</v>
      </c>
      <c r="X97" s="547">
        <f>IFERROR(X93/H93,"0")+IFERROR(X94/H94,"0")+IFERROR(X95/H95,"0")+IFERROR(X96/H96,"0")</f>
        <v>384.39955106621773</v>
      </c>
      <c r="Y97" s="547">
        <f>IFERROR(Y93/H93,"0")+IFERROR(Y94/H94,"0")+IFERROR(Y95/H95,"0")+IFERROR(Y96/H96,"0")</f>
        <v>386</v>
      </c>
      <c r="Z97" s="547">
        <f>IFERROR(IF(Z93="",0,Z93),"0")+IFERROR(IF(Z94="",0,Z94),"0")+IFERROR(IF(Z95="",0,Z95),"0")+IFERROR(IF(Z96="",0,Z96),"0")</f>
        <v>2.6749700000000001</v>
      </c>
      <c r="AA97" s="548"/>
      <c r="AB97" s="548"/>
      <c r="AC97" s="548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1"/>
      <c r="P98" s="554" t="s">
        <v>70</v>
      </c>
      <c r="Q98" s="555"/>
      <c r="R98" s="555"/>
      <c r="S98" s="555"/>
      <c r="T98" s="555"/>
      <c r="U98" s="555"/>
      <c r="V98" s="556"/>
      <c r="W98" s="37" t="s">
        <v>68</v>
      </c>
      <c r="X98" s="547">
        <f>IFERROR(SUM(X93:X96),"0")</f>
        <v>1050</v>
      </c>
      <c r="Y98" s="547">
        <f>IFERROR(SUM(Y93:Y96),"0")</f>
        <v>1057.68</v>
      </c>
      <c r="Z98" s="37"/>
      <c r="AA98" s="548"/>
      <c r="AB98" s="548"/>
      <c r="AC98" s="548"/>
    </row>
    <row r="99" spans="1:68" ht="16.5" customHeight="1" x14ac:dyDescent="0.25">
      <c r="A99" s="575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40"/>
      <c r="AB99" s="540"/>
      <c r="AC99" s="540"/>
    </row>
    <row r="100" spans="1:68" ht="14.25" customHeight="1" x14ac:dyDescent="0.25">
      <c r="A100" s="557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100</v>
      </c>
      <c r="Y101" s="546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100</v>
      </c>
      <c r="Y102" s="546">
        <f>IFERROR(IF(X102="",0,CEILING((X102/$H102),1)*$H102),"")</f>
        <v>101.25</v>
      </c>
      <c r="Z102" s="36">
        <f>IFERROR(IF(Y102=0,"",ROUNDUP(Y102/H102,0)*0.00902),"")</f>
        <v>0.24354000000000001</v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105.6</v>
      </c>
      <c r="BN102" s="64">
        <f>IFERROR(Y102*I102/H102,"0")</f>
        <v>106.92</v>
      </c>
      <c r="BO102" s="64">
        <f>IFERROR(1/J102*(X102/H102),"0")</f>
        <v>0.20202020202020204</v>
      </c>
      <c r="BP102" s="64">
        <f>IFERROR(1/J102*(Y102/H102),"0")</f>
        <v>0.20454545454545456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0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1"/>
      <c r="P105" s="554" t="s">
        <v>70</v>
      </c>
      <c r="Q105" s="555"/>
      <c r="R105" s="555"/>
      <c r="S105" s="555"/>
      <c r="T105" s="555"/>
      <c r="U105" s="555"/>
      <c r="V105" s="556"/>
      <c r="W105" s="37" t="s">
        <v>71</v>
      </c>
      <c r="X105" s="547">
        <f>IFERROR(X101/H101,"0")+IFERROR(X102/H102,"0")+IFERROR(X103/H103,"0")+IFERROR(X104/H104,"0")</f>
        <v>35.925925925925924</v>
      </c>
      <c r="Y105" s="547">
        <f>IFERROR(Y101/H101,"0")+IFERROR(Y102/H102,"0")+IFERROR(Y103/H103,"0")+IFERROR(Y104/H104,"0")</f>
        <v>37</v>
      </c>
      <c r="Z105" s="547">
        <f>IFERROR(IF(Z101="",0,Z101),"0")+IFERROR(IF(Z102="",0,Z102),"0")+IFERROR(IF(Z103="",0,Z103),"0")+IFERROR(IF(Z104="",0,Z104),"0")</f>
        <v>0.43334</v>
      </c>
      <c r="AA105" s="548"/>
      <c r="AB105" s="548"/>
      <c r="AC105" s="548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1"/>
      <c r="P106" s="554" t="s">
        <v>70</v>
      </c>
      <c r="Q106" s="555"/>
      <c r="R106" s="555"/>
      <c r="S106" s="555"/>
      <c r="T106" s="555"/>
      <c r="U106" s="555"/>
      <c r="V106" s="556"/>
      <c r="W106" s="37" t="s">
        <v>68</v>
      </c>
      <c r="X106" s="547">
        <f>IFERROR(SUM(X101:X104),"0")</f>
        <v>200</v>
      </c>
      <c r="Y106" s="547">
        <f>IFERROR(SUM(Y101:Y104),"0")</f>
        <v>209.25</v>
      </c>
      <c r="Z106" s="37"/>
      <c r="AA106" s="548"/>
      <c r="AB106" s="548"/>
      <c r="AC106" s="548"/>
    </row>
    <row r="107" spans="1:68" ht="14.25" customHeight="1" x14ac:dyDescent="0.25">
      <c r="A107" s="557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0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1"/>
      <c r="P111" s="554" t="s">
        <v>70</v>
      </c>
      <c r="Q111" s="555"/>
      <c r="R111" s="555"/>
      <c r="S111" s="555"/>
      <c r="T111" s="555"/>
      <c r="U111" s="555"/>
      <c r="V111" s="55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1"/>
      <c r="P112" s="554" t="s">
        <v>70</v>
      </c>
      <c r="Q112" s="555"/>
      <c r="R112" s="555"/>
      <c r="S112" s="555"/>
      <c r="T112" s="555"/>
      <c r="U112" s="555"/>
      <c r="V112" s="55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7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300</v>
      </c>
      <c r="Y114" s="546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600</v>
      </c>
      <c r="Y116" s="546">
        <f>IFERROR(IF(X116="",0,CEILING((X116/$H116),1)*$H116),"")</f>
        <v>602.1</v>
      </c>
      <c r="Z116" s="36">
        <f>IFERROR(IF(Y116=0,"",ROUNDUP(Y116/H116,0)*0.00651),"")</f>
        <v>1.45173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656</v>
      </c>
      <c r="BN116" s="64">
        <f>IFERROR(Y116*I116/H116,"0")</f>
        <v>658.29599999999994</v>
      </c>
      <c r="BO116" s="64">
        <f>IFERROR(1/J116*(X116/H116),"0")</f>
        <v>1.2210012210012209</v>
      </c>
      <c r="BP116" s="64">
        <f>IFERROR(1/J116*(Y116/H116),"0")</f>
        <v>1.2252747252747254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0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1"/>
      <c r="P118" s="554" t="s">
        <v>70</v>
      </c>
      <c r="Q118" s="555"/>
      <c r="R118" s="555"/>
      <c r="S118" s="555"/>
      <c r="T118" s="555"/>
      <c r="U118" s="555"/>
      <c r="V118" s="556"/>
      <c r="W118" s="37" t="s">
        <v>71</v>
      </c>
      <c r="X118" s="547">
        <f>IFERROR(X114/H114,"0")+IFERROR(X115/H115,"0")+IFERROR(X116/H116,"0")+IFERROR(X117/H117,"0")</f>
        <v>259.25925925925924</v>
      </c>
      <c r="Y118" s="547">
        <f>IFERROR(Y114/H114,"0")+IFERROR(Y115/H115,"0")+IFERROR(Y116/H116,"0")+IFERROR(Y117/H117,"0")</f>
        <v>261</v>
      </c>
      <c r="Z118" s="547">
        <f>IFERROR(IF(Z114="",0,Z114),"0")+IFERROR(IF(Z115="",0,Z115),"0")+IFERROR(IF(Z116="",0,Z116),"0")+IFERROR(IF(Z117="",0,Z117),"0")</f>
        <v>2.1729699999999998</v>
      </c>
      <c r="AA118" s="548"/>
      <c r="AB118" s="548"/>
      <c r="AC118" s="548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1"/>
      <c r="P119" s="554" t="s">
        <v>70</v>
      </c>
      <c r="Q119" s="555"/>
      <c r="R119" s="555"/>
      <c r="S119" s="555"/>
      <c r="T119" s="555"/>
      <c r="U119" s="555"/>
      <c r="V119" s="556"/>
      <c r="W119" s="37" t="s">
        <v>68</v>
      </c>
      <c r="X119" s="547">
        <f>IFERROR(SUM(X114:X117),"0")</f>
        <v>900</v>
      </c>
      <c r="Y119" s="547">
        <f>IFERROR(SUM(Y114:Y117),"0")</f>
        <v>909.90000000000009</v>
      </c>
      <c r="Z119" s="37"/>
      <c r="AA119" s="548"/>
      <c r="AB119" s="548"/>
      <c r="AC119" s="548"/>
    </row>
    <row r="120" spans="1:68" ht="14.25" customHeight="1" x14ac:dyDescent="0.25">
      <c r="A120" s="557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62">
        <v>4680115880238</v>
      </c>
      <c r="E121" s="563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0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1"/>
      <c r="P122" s="554" t="s">
        <v>70</v>
      </c>
      <c r="Q122" s="555"/>
      <c r="R122" s="555"/>
      <c r="S122" s="555"/>
      <c r="T122" s="555"/>
      <c r="U122" s="555"/>
      <c r="V122" s="55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1"/>
      <c r="P123" s="554" t="s">
        <v>70</v>
      </c>
      <c r="Q123" s="555"/>
      <c r="R123" s="555"/>
      <c r="S123" s="555"/>
      <c r="T123" s="555"/>
      <c r="U123" s="555"/>
      <c r="V123" s="55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75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40"/>
      <c r="AB124" s="540"/>
      <c r="AC124" s="540"/>
    </row>
    <row r="125" spans="1:68" ht="14.25" customHeight="1" x14ac:dyDescent="0.25">
      <c r="A125" s="557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62">
        <v>4680115882577</v>
      </c>
      <c r="E126" s="563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62">
        <v>4680115882577</v>
      </c>
      <c r="E127" s="563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0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1"/>
      <c r="P128" s="554" t="s">
        <v>70</v>
      </c>
      <c r="Q128" s="555"/>
      <c r="R128" s="555"/>
      <c r="S128" s="555"/>
      <c r="T128" s="555"/>
      <c r="U128" s="555"/>
      <c r="V128" s="55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1"/>
      <c r="P129" s="554" t="s">
        <v>70</v>
      </c>
      <c r="Q129" s="555"/>
      <c r="R129" s="555"/>
      <c r="S129" s="555"/>
      <c r="T129" s="555"/>
      <c r="U129" s="555"/>
      <c r="V129" s="55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7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62">
        <v>4680115883444</v>
      </c>
      <c r="E131" s="563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8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62">
        <v>4680115883444</v>
      </c>
      <c r="E132" s="563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0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1"/>
      <c r="P133" s="554" t="s">
        <v>70</v>
      </c>
      <c r="Q133" s="555"/>
      <c r="R133" s="555"/>
      <c r="S133" s="555"/>
      <c r="T133" s="555"/>
      <c r="U133" s="555"/>
      <c r="V133" s="55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1"/>
      <c r="P134" s="554" t="s">
        <v>70</v>
      </c>
      <c r="Q134" s="555"/>
      <c r="R134" s="555"/>
      <c r="S134" s="555"/>
      <c r="T134" s="555"/>
      <c r="U134" s="555"/>
      <c r="V134" s="55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7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62">
        <v>4680115882584</v>
      </c>
      <c r="E136" s="563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62">
        <v>4680115882584</v>
      </c>
      <c r="E137" s="563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2"/>
      <c r="R137" s="552"/>
      <c r="S137" s="552"/>
      <c r="T137" s="553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0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1"/>
      <c r="P138" s="554" t="s">
        <v>70</v>
      </c>
      <c r="Q138" s="555"/>
      <c r="R138" s="555"/>
      <c r="S138" s="555"/>
      <c r="T138" s="555"/>
      <c r="U138" s="555"/>
      <c r="V138" s="55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1"/>
      <c r="P139" s="554" t="s">
        <v>70</v>
      </c>
      <c r="Q139" s="555"/>
      <c r="R139" s="555"/>
      <c r="S139" s="555"/>
      <c r="T139" s="555"/>
      <c r="U139" s="555"/>
      <c r="V139" s="55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75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40"/>
      <c r="AB140" s="540"/>
      <c r="AC140" s="540"/>
    </row>
    <row r="141" spans="1:68" ht="14.25" customHeight="1" x14ac:dyDescent="0.25">
      <c r="A141" s="557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62">
        <v>4607091384604</v>
      </c>
      <c r="E142" s="563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62">
        <v>4680115886810</v>
      </c>
      <c r="E143" s="563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13" t="s">
        <v>238</v>
      </c>
      <c r="Q143" s="552"/>
      <c r="R143" s="552"/>
      <c r="S143" s="552"/>
      <c r="T143" s="553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0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1"/>
      <c r="P144" s="554" t="s">
        <v>70</v>
      </c>
      <c r="Q144" s="555"/>
      <c r="R144" s="555"/>
      <c r="S144" s="555"/>
      <c r="T144" s="555"/>
      <c r="U144" s="555"/>
      <c r="V144" s="55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1"/>
      <c r="P145" s="554" t="s">
        <v>70</v>
      </c>
      <c r="Q145" s="555"/>
      <c r="R145" s="555"/>
      <c r="S145" s="555"/>
      <c r="T145" s="555"/>
      <c r="U145" s="555"/>
      <c r="V145" s="55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7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62">
        <v>4607091387667</v>
      </c>
      <c r="E147" s="563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62">
        <v>4607091387636</v>
      </c>
      <c r="E148" s="563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62">
        <v>4607091382426</v>
      </c>
      <c r="E149" s="563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0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1"/>
      <c r="P150" s="554" t="s">
        <v>70</v>
      </c>
      <c r="Q150" s="555"/>
      <c r="R150" s="555"/>
      <c r="S150" s="555"/>
      <c r="T150" s="555"/>
      <c r="U150" s="555"/>
      <c r="V150" s="55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1"/>
      <c r="P151" s="554" t="s">
        <v>70</v>
      </c>
      <c r="Q151" s="555"/>
      <c r="R151" s="555"/>
      <c r="S151" s="555"/>
      <c r="T151" s="555"/>
      <c r="U151" s="555"/>
      <c r="V151" s="55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558" t="s">
        <v>249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48"/>
      <c r="AB152" s="48"/>
      <c r="AC152" s="48"/>
    </row>
    <row r="153" spans="1:68" ht="16.5" customHeight="1" x14ac:dyDescent="0.25">
      <c r="A153" s="575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40"/>
      <c r="AB153" s="540"/>
      <c r="AC153" s="540"/>
    </row>
    <row r="154" spans="1:68" ht="14.25" customHeight="1" x14ac:dyDescent="0.25">
      <c r="A154" s="557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62">
        <v>4680115886223</v>
      </c>
      <c r="E155" s="563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2"/>
      <c r="R155" s="552"/>
      <c r="S155" s="552"/>
      <c r="T155" s="553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0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1"/>
      <c r="P156" s="554" t="s">
        <v>70</v>
      </c>
      <c r="Q156" s="555"/>
      <c r="R156" s="555"/>
      <c r="S156" s="555"/>
      <c r="T156" s="555"/>
      <c r="U156" s="555"/>
      <c r="V156" s="55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1"/>
      <c r="P157" s="554" t="s">
        <v>70</v>
      </c>
      <c r="Q157" s="555"/>
      <c r="R157" s="555"/>
      <c r="S157" s="555"/>
      <c r="T157" s="555"/>
      <c r="U157" s="555"/>
      <c r="V157" s="55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7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62">
        <v>4680115880993</v>
      </c>
      <c r="E159" s="563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62">
        <v>4680115881761</v>
      </c>
      <c r="E160" s="563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62">
        <v>4680115881563</v>
      </c>
      <c r="E161" s="563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100</v>
      </c>
      <c r="Y161" s="546">
        <f t="shared" si="11"/>
        <v>100.80000000000001</v>
      </c>
      <c r="Z161" s="36">
        <f>IFERROR(IF(Y161=0,"",ROUNDUP(Y161/H161,0)*0.00902),"")</f>
        <v>0.21648000000000001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105</v>
      </c>
      <c r="BN161" s="64">
        <f t="shared" si="13"/>
        <v>105.84000000000002</v>
      </c>
      <c r="BO161" s="64">
        <f t="shared" si="14"/>
        <v>0.18037518037518038</v>
      </c>
      <c r="BP161" s="64">
        <f t="shared" si="15"/>
        <v>0.18181818181818182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62">
        <v>4680115880986</v>
      </c>
      <c r="E162" s="563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62">
        <v>4680115881785</v>
      </c>
      <c r="E163" s="563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62">
        <v>4680115886537</v>
      </c>
      <c r="E164" s="563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3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62">
        <v>4680115881679</v>
      </c>
      <c r="E165" s="563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62">
        <v>4680115880191</v>
      </c>
      <c r="E166" s="563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62">
        <v>4680115883963</v>
      </c>
      <c r="E167" s="563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2"/>
      <c r="R167" s="552"/>
      <c r="S167" s="552"/>
      <c r="T167" s="553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0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1"/>
      <c r="P168" s="554" t="s">
        <v>70</v>
      </c>
      <c r="Q168" s="555"/>
      <c r="R168" s="555"/>
      <c r="S168" s="555"/>
      <c r="T168" s="555"/>
      <c r="U168" s="555"/>
      <c r="V168" s="55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23.80952380952381</v>
      </c>
      <c r="Y168" s="547">
        <f>IFERROR(Y159/H159,"0")+IFERROR(Y160/H160,"0")+IFERROR(Y161/H161,"0")+IFERROR(Y162/H162,"0")+IFERROR(Y163/H163,"0")+IFERROR(Y164/H164,"0")+IFERROR(Y165/H165,"0")+IFERROR(Y166/H166,"0")+IFERROR(Y167/H167,"0")</f>
        <v>24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0.21648000000000001</v>
      </c>
      <c r="AA168" s="548"/>
      <c r="AB168" s="548"/>
      <c r="AC168" s="548"/>
    </row>
    <row r="169" spans="1:68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1"/>
      <c r="P169" s="554" t="s">
        <v>70</v>
      </c>
      <c r="Q169" s="555"/>
      <c r="R169" s="555"/>
      <c r="S169" s="555"/>
      <c r="T169" s="555"/>
      <c r="U169" s="555"/>
      <c r="V169" s="556"/>
      <c r="W169" s="37" t="s">
        <v>68</v>
      </c>
      <c r="X169" s="547">
        <f>IFERROR(SUM(X159:X167),"0")</f>
        <v>100</v>
      </c>
      <c r="Y169" s="547">
        <f>IFERROR(SUM(Y159:Y167),"0")</f>
        <v>100.80000000000001</v>
      </c>
      <c r="Z169" s="37"/>
      <c r="AA169" s="548"/>
      <c r="AB169" s="548"/>
      <c r="AC169" s="548"/>
    </row>
    <row r="170" spans="1:68" ht="14.25" customHeight="1" x14ac:dyDescent="0.25">
      <c r="A170" s="557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62">
        <v>4680115886780</v>
      </c>
      <c r="E171" s="563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2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62">
        <v>4680115886742</v>
      </c>
      <c r="E172" s="563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62">
        <v>4680115886766</v>
      </c>
      <c r="E173" s="563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0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1"/>
      <c r="P174" s="554" t="s">
        <v>70</v>
      </c>
      <c r="Q174" s="555"/>
      <c r="R174" s="555"/>
      <c r="S174" s="555"/>
      <c r="T174" s="555"/>
      <c r="U174" s="555"/>
      <c r="V174" s="55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1"/>
      <c r="P175" s="554" t="s">
        <v>70</v>
      </c>
      <c r="Q175" s="555"/>
      <c r="R175" s="555"/>
      <c r="S175" s="555"/>
      <c r="T175" s="555"/>
      <c r="U175" s="555"/>
      <c r="V175" s="55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7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62">
        <v>4680115886797</v>
      </c>
      <c r="E177" s="563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8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2"/>
      <c r="R177" s="552"/>
      <c r="S177" s="552"/>
      <c r="T177" s="553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0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1"/>
      <c r="P178" s="554" t="s">
        <v>70</v>
      </c>
      <c r="Q178" s="555"/>
      <c r="R178" s="555"/>
      <c r="S178" s="555"/>
      <c r="T178" s="555"/>
      <c r="U178" s="555"/>
      <c r="V178" s="55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1"/>
      <c r="P179" s="554" t="s">
        <v>70</v>
      </c>
      <c r="Q179" s="555"/>
      <c r="R179" s="555"/>
      <c r="S179" s="555"/>
      <c r="T179" s="555"/>
      <c r="U179" s="555"/>
      <c r="V179" s="55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75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40"/>
      <c r="AB180" s="540"/>
      <c r="AC180" s="540"/>
    </row>
    <row r="181" spans="1:68" ht="14.25" customHeight="1" x14ac:dyDescent="0.25">
      <c r="A181" s="557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62">
        <v>4680115881402</v>
      </c>
      <c r="E182" s="563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62">
        <v>4680115881396</v>
      </c>
      <c r="E183" s="563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2"/>
      <c r="R183" s="552"/>
      <c r="S183" s="552"/>
      <c r="T183" s="553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0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1"/>
      <c r="P184" s="554" t="s">
        <v>70</v>
      </c>
      <c r="Q184" s="555"/>
      <c r="R184" s="555"/>
      <c r="S184" s="555"/>
      <c r="T184" s="555"/>
      <c r="U184" s="555"/>
      <c r="V184" s="55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1"/>
      <c r="P185" s="554" t="s">
        <v>70</v>
      </c>
      <c r="Q185" s="555"/>
      <c r="R185" s="555"/>
      <c r="S185" s="555"/>
      <c r="T185" s="555"/>
      <c r="U185" s="555"/>
      <c r="V185" s="55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7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62">
        <v>4680115882935</v>
      </c>
      <c r="E187" s="563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62">
        <v>4680115880764</v>
      </c>
      <c r="E188" s="563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2"/>
      <c r="R188" s="552"/>
      <c r="S188" s="552"/>
      <c r="T188" s="553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0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1"/>
      <c r="P189" s="554" t="s">
        <v>70</v>
      </c>
      <c r="Q189" s="555"/>
      <c r="R189" s="555"/>
      <c r="S189" s="555"/>
      <c r="T189" s="555"/>
      <c r="U189" s="555"/>
      <c r="V189" s="55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1"/>
      <c r="P190" s="554" t="s">
        <v>70</v>
      </c>
      <c r="Q190" s="555"/>
      <c r="R190" s="555"/>
      <c r="S190" s="555"/>
      <c r="T190" s="555"/>
      <c r="U190" s="555"/>
      <c r="V190" s="55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7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62">
        <v>4680115882683</v>
      </c>
      <c r="E192" s="563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62">
        <v>4680115882690</v>
      </c>
      <c r="E193" s="563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62">
        <v>4680115882669</v>
      </c>
      <c r="E194" s="563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62">
        <v>4680115882676</v>
      </c>
      <c r="E195" s="563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62">
        <v>4680115884014</v>
      </c>
      <c r="E196" s="563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62">
        <v>4680115884007</v>
      </c>
      <c r="E197" s="563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62">
        <v>4680115884038</v>
      </c>
      <c r="E198" s="563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62">
        <v>4680115884021</v>
      </c>
      <c r="E199" s="563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0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1"/>
      <c r="P200" s="554" t="s">
        <v>70</v>
      </c>
      <c r="Q200" s="555"/>
      <c r="R200" s="555"/>
      <c r="S200" s="555"/>
      <c r="T200" s="555"/>
      <c r="U200" s="555"/>
      <c r="V200" s="55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1"/>
      <c r="P201" s="554" t="s">
        <v>70</v>
      </c>
      <c r="Q201" s="555"/>
      <c r="R201" s="555"/>
      <c r="S201" s="555"/>
      <c r="T201" s="555"/>
      <c r="U201" s="555"/>
      <c r="V201" s="55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7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62">
        <v>4680115881594</v>
      </c>
      <c r="E203" s="563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200</v>
      </c>
      <c r="Y203" s="546">
        <f t="shared" ref="Y203:Y211" si="21">IFERROR(IF(X203="",0,CEILING((X203/$H203),1)*$H203),"")</f>
        <v>202.5</v>
      </c>
      <c r="Z203" s="36">
        <f>IFERROR(IF(Y203=0,"",ROUNDUP(Y203/H203,0)*0.01898),"")</f>
        <v>0.47450000000000003</v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212.81481481481481</v>
      </c>
      <c r="BN203" s="64">
        <f t="shared" ref="BN203:BN211" si="23">IFERROR(Y203*I203/H203,"0")</f>
        <v>215.47499999999999</v>
      </c>
      <c r="BO203" s="64">
        <f t="shared" ref="BO203:BO211" si="24">IFERROR(1/J203*(X203/H203),"0")</f>
        <v>0.38580246913580246</v>
      </c>
      <c r="BP203" s="64">
        <f t="shared" ref="BP203:BP211" si="25">IFERROR(1/J203*(Y203/H203),"0")</f>
        <v>0.390625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62">
        <v>4680115881617</v>
      </c>
      <c r="E204" s="563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150</v>
      </c>
      <c r="Y204" s="546">
        <f t="shared" si="21"/>
        <v>153.9</v>
      </c>
      <c r="Z204" s="36">
        <f>IFERROR(IF(Y204=0,"",ROUNDUP(Y204/H204,0)*0.01898),"")</f>
        <v>0.36062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159.2777777777778</v>
      </c>
      <c r="BN204" s="64">
        <f t="shared" si="23"/>
        <v>163.41900000000004</v>
      </c>
      <c r="BO204" s="64">
        <f t="shared" si="24"/>
        <v>0.28935185185185186</v>
      </c>
      <c r="BP204" s="64">
        <f t="shared" si="25"/>
        <v>0.296875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62">
        <v>4680115880573</v>
      </c>
      <c r="E205" s="563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200</v>
      </c>
      <c r="Y205" s="546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62">
        <v>4680115882195</v>
      </c>
      <c r="E206" s="563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200</v>
      </c>
      <c r="Y206" s="546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62">
        <v>4680115882607</v>
      </c>
      <c r="E207" s="563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2">
        <v>4680115880092</v>
      </c>
      <c r="E208" s="563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700</v>
      </c>
      <c r="Y208" s="546">
        <f t="shared" si="21"/>
        <v>700.8</v>
      </c>
      <c r="Z208" s="36">
        <f t="shared" si="26"/>
        <v>1.9009199999999999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773.50000000000011</v>
      </c>
      <c r="BN208" s="64">
        <f t="shared" si="23"/>
        <v>774.38400000000001</v>
      </c>
      <c r="BO208" s="64">
        <f t="shared" si="24"/>
        <v>1.6025641025641029</v>
      </c>
      <c r="BP208" s="64">
        <f t="shared" si="25"/>
        <v>1.6043956043956045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62">
        <v>4680115880221</v>
      </c>
      <c r="E209" s="563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700</v>
      </c>
      <c r="Y209" s="546">
        <f t="shared" si="21"/>
        <v>700.8</v>
      </c>
      <c r="Z209" s="36">
        <f t="shared" si="26"/>
        <v>1.9009199999999999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773.50000000000011</v>
      </c>
      <c r="BN209" s="64">
        <f t="shared" si="23"/>
        <v>774.38400000000001</v>
      </c>
      <c r="BO209" s="64">
        <f t="shared" si="24"/>
        <v>1.6025641025641029</v>
      </c>
      <c r="BP209" s="64">
        <f t="shared" si="25"/>
        <v>1.6043956043956045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62">
        <v>4680115880504</v>
      </c>
      <c r="E210" s="563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150</v>
      </c>
      <c r="Y210" s="546">
        <f t="shared" si="21"/>
        <v>151.19999999999999</v>
      </c>
      <c r="Z210" s="36">
        <f t="shared" si="26"/>
        <v>0.41012999999999999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165.75</v>
      </c>
      <c r="BN210" s="64">
        <f t="shared" si="23"/>
        <v>167.07599999999999</v>
      </c>
      <c r="BO210" s="64">
        <f t="shared" si="24"/>
        <v>0.34340659340659341</v>
      </c>
      <c r="BP210" s="64">
        <f t="shared" si="25"/>
        <v>0.3461538461538462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62">
        <v>4680115882164</v>
      </c>
      <c r="E211" s="563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2"/>
      <c r="R211" s="552"/>
      <c r="S211" s="552"/>
      <c r="T211" s="553"/>
      <c r="U211" s="34"/>
      <c r="V211" s="34"/>
      <c r="W211" s="35" t="s">
        <v>68</v>
      </c>
      <c r="X211" s="545">
        <v>100</v>
      </c>
      <c r="Y211" s="546">
        <f t="shared" si="21"/>
        <v>100.8</v>
      </c>
      <c r="Z211" s="36">
        <f t="shared" si="26"/>
        <v>0.27342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110.75000000000001</v>
      </c>
      <c r="BN211" s="64">
        <f t="shared" si="23"/>
        <v>111.63600000000001</v>
      </c>
      <c r="BO211" s="64">
        <f t="shared" si="24"/>
        <v>0.22893772893772898</v>
      </c>
      <c r="BP211" s="64">
        <f t="shared" si="25"/>
        <v>0.23076923076923078</v>
      </c>
    </row>
    <row r="212" spans="1:68" x14ac:dyDescent="0.2">
      <c r="A212" s="560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1"/>
      <c r="P212" s="554" t="s">
        <v>70</v>
      </c>
      <c r="Q212" s="555"/>
      <c r="R212" s="555"/>
      <c r="S212" s="555"/>
      <c r="T212" s="555"/>
      <c r="U212" s="555"/>
      <c r="V212" s="55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837.03171562366958</v>
      </c>
      <c r="Y212" s="547">
        <f>IFERROR(Y203/H203,"0")+IFERROR(Y204/H204,"0")+IFERROR(Y205/H205,"0")+IFERROR(Y206/H206,"0")+IFERROR(Y207/H207,"0")+IFERROR(Y208/H208,"0")+IFERROR(Y209/H209,"0")+IFERROR(Y210/H210,"0")+IFERROR(Y211/H211,"0")</f>
        <v>840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6.3038899999999991</v>
      </c>
      <c r="AA212" s="548"/>
      <c r="AB212" s="548"/>
      <c r="AC212" s="548"/>
    </row>
    <row r="213" spans="1:68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1"/>
      <c r="P213" s="554" t="s">
        <v>70</v>
      </c>
      <c r="Q213" s="555"/>
      <c r="R213" s="555"/>
      <c r="S213" s="555"/>
      <c r="T213" s="555"/>
      <c r="U213" s="555"/>
      <c r="V213" s="556"/>
      <c r="W213" s="37" t="s">
        <v>68</v>
      </c>
      <c r="X213" s="547">
        <f>IFERROR(SUM(X203:X211),"0")</f>
        <v>2400</v>
      </c>
      <c r="Y213" s="547">
        <f>IFERROR(SUM(Y203:Y211),"0")</f>
        <v>2411.6999999999998</v>
      </c>
      <c r="Z213" s="37"/>
      <c r="AA213" s="548"/>
      <c r="AB213" s="548"/>
      <c r="AC213" s="548"/>
    </row>
    <row r="214" spans="1:68" ht="14.25" customHeight="1" x14ac:dyDescent="0.25">
      <c r="A214" s="557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62">
        <v>4680115880818</v>
      </c>
      <c r="E215" s="563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62">
        <v>4680115880801</v>
      </c>
      <c r="E216" s="563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3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0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1"/>
      <c r="P217" s="554" t="s">
        <v>70</v>
      </c>
      <c r="Q217" s="555"/>
      <c r="R217" s="555"/>
      <c r="S217" s="555"/>
      <c r="T217" s="555"/>
      <c r="U217" s="555"/>
      <c r="V217" s="55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1"/>
      <c r="P218" s="554" t="s">
        <v>70</v>
      </c>
      <c r="Q218" s="555"/>
      <c r="R218" s="555"/>
      <c r="S218" s="555"/>
      <c r="T218" s="555"/>
      <c r="U218" s="555"/>
      <c r="V218" s="55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75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40"/>
      <c r="AB219" s="540"/>
      <c r="AC219" s="540"/>
    </row>
    <row r="220" spans="1:68" ht="14.25" customHeight="1" x14ac:dyDescent="0.25">
      <c r="A220" s="557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62">
        <v>4680115884137</v>
      </c>
      <c r="E221" s="563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62">
        <v>4680115884236</v>
      </c>
      <c r="E222" s="563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62">
        <v>4680115884175</v>
      </c>
      <c r="E223" s="563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8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62">
        <v>4680115884144</v>
      </c>
      <c r="E224" s="563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8" t="s">
        <v>362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62">
        <v>4680115884144</v>
      </c>
      <c r="E225" s="563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62">
        <v>4680115886551</v>
      </c>
      <c r="E226" s="563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62">
        <v>4680115884182</v>
      </c>
      <c r="E227" s="563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62">
        <v>4680115884205</v>
      </c>
      <c r="E228" s="563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1" t="s">
        <v>371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62">
        <v>4680115884205</v>
      </c>
      <c r="E229" s="563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0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1"/>
      <c r="P230" s="554" t="s">
        <v>70</v>
      </c>
      <c r="Q230" s="555"/>
      <c r="R230" s="555"/>
      <c r="S230" s="555"/>
      <c r="T230" s="555"/>
      <c r="U230" s="555"/>
      <c r="V230" s="55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1"/>
      <c r="P231" s="554" t="s">
        <v>70</v>
      </c>
      <c r="Q231" s="555"/>
      <c r="R231" s="555"/>
      <c r="S231" s="555"/>
      <c r="T231" s="555"/>
      <c r="U231" s="555"/>
      <c r="V231" s="55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7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62">
        <v>4680115885981</v>
      </c>
      <c r="E233" s="563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0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1"/>
      <c r="P234" s="554" t="s">
        <v>70</v>
      </c>
      <c r="Q234" s="555"/>
      <c r="R234" s="555"/>
      <c r="S234" s="555"/>
      <c r="T234" s="555"/>
      <c r="U234" s="555"/>
      <c r="V234" s="55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1"/>
      <c r="P235" s="554" t="s">
        <v>70</v>
      </c>
      <c r="Q235" s="555"/>
      <c r="R235" s="555"/>
      <c r="S235" s="555"/>
      <c r="T235" s="555"/>
      <c r="U235" s="555"/>
      <c r="V235" s="55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7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62">
        <v>4680115886803</v>
      </c>
      <c r="E237" s="563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38" t="s">
        <v>379</v>
      </c>
      <c r="Q237" s="552"/>
      <c r="R237" s="552"/>
      <c r="S237" s="552"/>
      <c r="T237" s="553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0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1"/>
      <c r="P238" s="554" t="s">
        <v>70</v>
      </c>
      <c r="Q238" s="555"/>
      <c r="R238" s="555"/>
      <c r="S238" s="555"/>
      <c r="T238" s="555"/>
      <c r="U238" s="555"/>
      <c r="V238" s="55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1"/>
      <c r="P239" s="554" t="s">
        <v>70</v>
      </c>
      <c r="Q239" s="555"/>
      <c r="R239" s="555"/>
      <c r="S239" s="555"/>
      <c r="T239" s="555"/>
      <c r="U239" s="555"/>
      <c r="V239" s="55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7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62">
        <v>4680115886704</v>
      </c>
      <c r="E241" s="563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62">
        <v>4680115886681</v>
      </c>
      <c r="E242" s="563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28" t="s">
        <v>387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62">
        <v>4680115886735</v>
      </c>
      <c r="E243" s="563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62">
        <v>4680115886728</v>
      </c>
      <c r="E244" s="563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2">
        <v>4680115886711</v>
      </c>
      <c r="E245" s="563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4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1"/>
      <c r="P246" s="554" t="s">
        <v>70</v>
      </c>
      <c r="Q246" s="555"/>
      <c r="R246" s="555"/>
      <c r="S246" s="555"/>
      <c r="T246" s="555"/>
      <c r="U246" s="555"/>
      <c r="V246" s="55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1"/>
      <c r="P247" s="554" t="s">
        <v>70</v>
      </c>
      <c r="Q247" s="555"/>
      <c r="R247" s="555"/>
      <c r="S247" s="555"/>
      <c r="T247" s="555"/>
      <c r="U247" s="555"/>
      <c r="V247" s="55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75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40"/>
      <c r="AB248" s="540"/>
      <c r="AC248" s="540"/>
    </row>
    <row r="249" spans="1:68" ht="14.25" customHeight="1" x14ac:dyDescent="0.25">
      <c r="A249" s="557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2">
        <v>4680115885837</v>
      </c>
      <c r="E250" s="563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2">
        <v>4680115885851</v>
      </c>
      <c r="E251" s="563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2">
        <v>4680115885806</v>
      </c>
      <c r="E252" s="563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2">
        <v>4680115885844</v>
      </c>
      <c r="E253" s="563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2">
        <v>4680115885820</v>
      </c>
      <c r="E254" s="563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1"/>
      <c r="P255" s="554" t="s">
        <v>70</v>
      </c>
      <c r="Q255" s="555"/>
      <c r="R255" s="555"/>
      <c r="S255" s="555"/>
      <c r="T255" s="555"/>
      <c r="U255" s="555"/>
      <c r="V255" s="556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1"/>
      <c r="P256" s="554" t="s">
        <v>70</v>
      </c>
      <c r="Q256" s="555"/>
      <c r="R256" s="555"/>
      <c r="S256" s="555"/>
      <c r="T256" s="555"/>
      <c r="U256" s="555"/>
      <c r="V256" s="556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75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40"/>
      <c r="AB257" s="540"/>
      <c r="AC257" s="540"/>
    </row>
    <row r="258" spans="1:68" ht="14.25" customHeight="1" x14ac:dyDescent="0.25">
      <c r="A258" s="557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2">
        <v>4607091383423</v>
      </c>
      <c r="E259" s="563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2">
        <v>4680115886957</v>
      </c>
      <c r="E260" s="563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31" t="s">
        <v>416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2">
        <v>4680115885660</v>
      </c>
      <c r="E261" s="563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2">
        <v>4680115886773</v>
      </c>
      <c r="E262" s="563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607" t="s">
        <v>423</v>
      </c>
      <c r="Q262" s="552"/>
      <c r="R262" s="552"/>
      <c r="S262" s="552"/>
      <c r="T262" s="553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1"/>
      <c r="P263" s="554" t="s">
        <v>70</v>
      </c>
      <c r="Q263" s="555"/>
      <c r="R263" s="555"/>
      <c r="S263" s="555"/>
      <c r="T263" s="555"/>
      <c r="U263" s="555"/>
      <c r="V263" s="55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1"/>
      <c r="P264" s="554" t="s">
        <v>70</v>
      </c>
      <c r="Q264" s="555"/>
      <c r="R264" s="555"/>
      <c r="S264" s="555"/>
      <c r="T264" s="555"/>
      <c r="U264" s="555"/>
      <c r="V264" s="55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75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40"/>
      <c r="AB265" s="540"/>
      <c r="AC265" s="540"/>
    </row>
    <row r="266" spans="1:68" ht="14.25" customHeight="1" x14ac:dyDescent="0.25">
      <c r="A266" s="557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2">
        <v>4680115886186</v>
      </c>
      <c r="E267" s="563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2">
        <v>4680115881228</v>
      </c>
      <c r="E268" s="563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100</v>
      </c>
      <c r="Y268" s="546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2">
        <v>4680115881211</v>
      </c>
      <c r="E269" s="563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0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68</v>
      </c>
      <c r="X269" s="545">
        <v>200</v>
      </c>
      <c r="Y269" s="546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0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1"/>
      <c r="P270" s="554" t="s">
        <v>70</v>
      </c>
      <c r="Q270" s="555"/>
      <c r="R270" s="555"/>
      <c r="S270" s="555"/>
      <c r="T270" s="555"/>
      <c r="U270" s="555"/>
      <c r="V270" s="556"/>
      <c r="W270" s="37" t="s">
        <v>71</v>
      </c>
      <c r="X270" s="547">
        <f>IFERROR(X267/H267,"0")+IFERROR(X268/H268,"0")+IFERROR(X269/H269,"0")</f>
        <v>125.00000000000001</v>
      </c>
      <c r="Y270" s="547">
        <f>IFERROR(Y267/H267,"0")+IFERROR(Y268/H268,"0")+IFERROR(Y269/H269,"0")</f>
        <v>126</v>
      </c>
      <c r="Z270" s="547">
        <f>IFERROR(IF(Z267="",0,Z267),"0")+IFERROR(IF(Z268="",0,Z268),"0")+IFERROR(IF(Z269="",0,Z269),"0")</f>
        <v>0.82025999999999999</v>
      </c>
      <c r="AA270" s="548"/>
      <c r="AB270" s="548"/>
      <c r="AC270" s="548"/>
    </row>
    <row r="271" spans="1:68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1"/>
      <c r="P271" s="554" t="s">
        <v>70</v>
      </c>
      <c r="Q271" s="555"/>
      <c r="R271" s="555"/>
      <c r="S271" s="555"/>
      <c r="T271" s="555"/>
      <c r="U271" s="555"/>
      <c r="V271" s="556"/>
      <c r="W271" s="37" t="s">
        <v>68</v>
      </c>
      <c r="X271" s="547">
        <f>IFERROR(SUM(X267:X269),"0")</f>
        <v>300</v>
      </c>
      <c r="Y271" s="547">
        <f>IFERROR(SUM(Y267:Y269),"0")</f>
        <v>302.39999999999998</v>
      </c>
      <c r="Z271" s="37"/>
      <c r="AA271" s="548"/>
      <c r="AB271" s="548"/>
      <c r="AC271" s="548"/>
    </row>
    <row r="272" spans="1:68" ht="16.5" customHeight="1" x14ac:dyDescent="0.25">
      <c r="A272" s="575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40"/>
      <c r="AB272" s="540"/>
      <c r="AC272" s="540"/>
    </row>
    <row r="273" spans="1:68" ht="14.25" customHeight="1" x14ac:dyDescent="0.25">
      <c r="A273" s="557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2">
        <v>4680115880344</v>
      </c>
      <c r="E274" s="563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1"/>
      <c r="P275" s="554" t="s">
        <v>70</v>
      </c>
      <c r="Q275" s="555"/>
      <c r="R275" s="555"/>
      <c r="S275" s="555"/>
      <c r="T275" s="555"/>
      <c r="U275" s="555"/>
      <c r="V275" s="55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1"/>
      <c r="P276" s="554" t="s">
        <v>70</v>
      </c>
      <c r="Q276" s="555"/>
      <c r="R276" s="555"/>
      <c r="S276" s="555"/>
      <c r="T276" s="555"/>
      <c r="U276" s="555"/>
      <c r="V276" s="55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7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2">
        <v>4680115884618</v>
      </c>
      <c r="E278" s="563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1"/>
      <c r="P279" s="554" t="s">
        <v>70</v>
      </c>
      <c r="Q279" s="555"/>
      <c r="R279" s="555"/>
      <c r="S279" s="555"/>
      <c r="T279" s="555"/>
      <c r="U279" s="555"/>
      <c r="V279" s="55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1"/>
      <c r="P280" s="554" t="s">
        <v>70</v>
      </c>
      <c r="Q280" s="555"/>
      <c r="R280" s="555"/>
      <c r="S280" s="555"/>
      <c r="T280" s="555"/>
      <c r="U280" s="555"/>
      <c r="V280" s="55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75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40"/>
      <c r="AB281" s="540"/>
      <c r="AC281" s="540"/>
    </row>
    <row r="282" spans="1:68" ht="14.25" customHeight="1" x14ac:dyDescent="0.25">
      <c r="A282" s="557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2">
        <v>4680115883703</v>
      </c>
      <c r="E283" s="563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6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1"/>
      <c r="P284" s="554" t="s">
        <v>70</v>
      </c>
      <c r="Q284" s="555"/>
      <c r="R284" s="555"/>
      <c r="S284" s="555"/>
      <c r="T284" s="555"/>
      <c r="U284" s="555"/>
      <c r="V284" s="55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1"/>
      <c r="P285" s="554" t="s">
        <v>70</v>
      </c>
      <c r="Q285" s="555"/>
      <c r="R285" s="555"/>
      <c r="S285" s="555"/>
      <c r="T285" s="555"/>
      <c r="U285" s="555"/>
      <c r="V285" s="55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75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40"/>
      <c r="AB286" s="540"/>
      <c r="AC286" s="540"/>
    </row>
    <row r="287" spans="1:68" ht="14.25" customHeight="1" x14ac:dyDescent="0.25">
      <c r="A287" s="557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62">
        <v>4607091386004</v>
      </c>
      <c r="E288" s="563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59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1"/>
      <c r="P294" s="554" t="s">
        <v>70</v>
      </c>
      <c r="Q294" s="555"/>
      <c r="R294" s="555"/>
      <c r="S294" s="555"/>
      <c r="T294" s="555"/>
      <c r="U294" s="555"/>
      <c r="V294" s="556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x14ac:dyDescent="0.2">
      <c r="A295" s="550"/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61"/>
      <c r="P295" s="554" t="s">
        <v>70</v>
      </c>
      <c r="Q295" s="555"/>
      <c r="R295" s="555"/>
      <c r="S295" s="555"/>
      <c r="T295" s="555"/>
      <c r="U295" s="555"/>
      <c r="V295" s="556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customHeight="1" x14ac:dyDescent="0.25">
      <c r="A296" s="557" t="s">
        <v>63</v>
      </c>
      <c r="B296" s="550"/>
      <c r="C296" s="550"/>
      <c r="D296" s="550"/>
      <c r="E296" s="550"/>
      <c r="F296" s="550"/>
      <c r="G296" s="550"/>
      <c r="H296" s="550"/>
      <c r="I296" s="550"/>
      <c r="J296" s="550"/>
      <c r="K296" s="550"/>
      <c r="L296" s="550"/>
      <c r="M296" s="550"/>
      <c r="N296" s="550"/>
      <c r="O296" s="550"/>
      <c r="P296" s="550"/>
      <c r="Q296" s="550"/>
      <c r="R296" s="550"/>
      <c r="S296" s="550"/>
      <c r="T296" s="550"/>
      <c r="U296" s="550"/>
      <c r="V296" s="550"/>
      <c r="W296" s="550"/>
      <c r="X296" s="550"/>
      <c r="Y296" s="550"/>
      <c r="Z296" s="550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1"/>
      <c r="P304" s="554" t="s">
        <v>70</v>
      </c>
      <c r="Q304" s="555"/>
      <c r="R304" s="555"/>
      <c r="S304" s="555"/>
      <c r="T304" s="555"/>
      <c r="U304" s="555"/>
      <c r="V304" s="55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0</v>
      </c>
      <c r="Y304" s="547">
        <f>IFERROR(Y297/H297,"0")+IFERROR(Y298/H298,"0")+IFERROR(Y299/H299,"0")+IFERROR(Y300/H300,"0")+IFERROR(Y301/H301,"0")+IFERROR(Y302/H302,"0")+IFERROR(Y303/H303,"0")</f>
        <v>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8"/>
      <c r="AB304" s="548"/>
      <c r="AC304" s="548"/>
    </row>
    <row r="305" spans="1:68" x14ac:dyDescent="0.2">
      <c r="A305" s="550"/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61"/>
      <c r="P305" s="554" t="s">
        <v>70</v>
      </c>
      <c r="Q305" s="555"/>
      <c r="R305" s="555"/>
      <c r="S305" s="555"/>
      <c r="T305" s="555"/>
      <c r="U305" s="555"/>
      <c r="V305" s="556"/>
      <c r="W305" s="37" t="s">
        <v>68</v>
      </c>
      <c r="X305" s="547">
        <f>IFERROR(SUM(X297:X303),"0")</f>
        <v>0</v>
      </c>
      <c r="Y305" s="547">
        <f>IFERROR(SUM(Y297:Y303),"0")</f>
        <v>0</v>
      </c>
      <c r="Z305" s="37"/>
      <c r="AA305" s="548"/>
      <c r="AB305" s="548"/>
      <c r="AC305" s="548"/>
    </row>
    <row r="306" spans="1:68" ht="14.25" customHeight="1" x14ac:dyDescent="0.25">
      <c r="A306" s="557" t="s">
        <v>72</v>
      </c>
      <c r="B306" s="550"/>
      <c r="C306" s="550"/>
      <c r="D306" s="550"/>
      <c r="E306" s="550"/>
      <c r="F306" s="550"/>
      <c r="G306" s="550"/>
      <c r="H306" s="550"/>
      <c r="I306" s="550"/>
      <c r="J306" s="550"/>
      <c r="K306" s="550"/>
      <c r="L306" s="550"/>
      <c r="M306" s="550"/>
      <c r="N306" s="550"/>
      <c r="O306" s="550"/>
      <c r="P306" s="550"/>
      <c r="Q306" s="550"/>
      <c r="R306" s="550"/>
      <c r="S306" s="550"/>
      <c r="T306" s="550"/>
      <c r="U306" s="550"/>
      <c r="V306" s="550"/>
      <c r="W306" s="550"/>
      <c r="X306" s="550"/>
      <c r="Y306" s="550"/>
      <c r="Z306" s="550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50</v>
      </c>
      <c r="Y307" s="546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1"/>
      <c r="P312" s="554" t="s">
        <v>70</v>
      </c>
      <c r="Q312" s="555"/>
      <c r="R312" s="555"/>
      <c r="S312" s="555"/>
      <c r="T312" s="555"/>
      <c r="U312" s="555"/>
      <c r="V312" s="556"/>
      <c r="W312" s="37" t="s">
        <v>71</v>
      </c>
      <c r="X312" s="547">
        <f>IFERROR(X307/H307,"0")+IFERROR(X308/H308,"0")+IFERROR(X309/H309,"0")+IFERROR(X310/H310,"0")+IFERROR(X311/H311,"0")</f>
        <v>6.4102564102564106</v>
      </c>
      <c r="Y312" s="547">
        <f>IFERROR(Y307/H307,"0")+IFERROR(Y308/H308,"0")+IFERROR(Y309/H309,"0")+IFERROR(Y310/H310,"0")+IFERROR(Y311/H311,"0")</f>
        <v>7</v>
      </c>
      <c r="Z312" s="547">
        <f>IFERROR(IF(Z307="",0,Z307),"0")+IFERROR(IF(Z308="",0,Z308),"0")+IFERROR(IF(Z309="",0,Z309),"0")+IFERROR(IF(Z310="",0,Z310),"0")+IFERROR(IF(Z311="",0,Z311),"0")</f>
        <v>0.13286000000000001</v>
      </c>
      <c r="AA312" s="548"/>
      <c r="AB312" s="548"/>
      <c r="AC312" s="548"/>
    </row>
    <row r="313" spans="1:68" x14ac:dyDescent="0.2">
      <c r="A313" s="550"/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61"/>
      <c r="P313" s="554" t="s">
        <v>70</v>
      </c>
      <c r="Q313" s="555"/>
      <c r="R313" s="555"/>
      <c r="S313" s="555"/>
      <c r="T313" s="555"/>
      <c r="U313" s="555"/>
      <c r="V313" s="556"/>
      <c r="W313" s="37" t="s">
        <v>68</v>
      </c>
      <c r="X313" s="547">
        <f>IFERROR(SUM(X307:X311),"0")</f>
        <v>50</v>
      </c>
      <c r="Y313" s="547">
        <f>IFERROR(SUM(Y307:Y311),"0")</f>
        <v>54.6</v>
      </c>
      <c r="Z313" s="37"/>
      <c r="AA313" s="548"/>
      <c r="AB313" s="548"/>
      <c r="AC313" s="548"/>
    </row>
    <row r="314" spans="1:68" ht="14.25" customHeight="1" x14ac:dyDescent="0.25">
      <c r="A314" s="557" t="s">
        <v>164</v>
      </c>
      <c r="B314" s="550"/>
      <c r="C314" s="550"/>
      <c r="D314" s="550"/>
      <c r="E314" s="550"/>
      <c r="F314" s="550"/>
      <c r="G314" s="550"/>
      <c r="H314" s="550"/>
      <c r="I314" s="550"/>
      <c r="J314" s="550"/>
      <c r="K314" s="550"/>
      <c r="L314" s="550"/>
      <c r="M314" s="550"/>
      <c r="N314" s="550"/>
      <c r="O314" s="550"/>
      <c r="P314" s="550"/>
      <c r="Q314" s="550"/>
      <c r="R314" s="550"/>
      <c r="S314" s="550"/>
      <c r="T314" s="550"/>
      <c r="U314" s="550"/>
      <c r="V314" s="550"/>
      <c r="W314" s="550"/>
      <c r="X314" s="550"/>
      <c r="Y314" s="550"/>
      <c r="Z314" s="550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84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120</v>
      </c>
      <c r="Y316" s="546">
        <f>IFERROR(IF(X316="",0,CEILING((X316/$H316),1)*$H316),"")</f>
        <v>124.8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127.9846153846154</v>
      </c>
      <c r="BN316" s="64">
        <f>IFERROR(Y316*I316/H316,"0")</f>
        <v>133.10400000000001</v>
      </c>
      <c r="BO316" s="64">
        <f>IFERROR(1/J316*(X316/H316),"0")</f>
        <v>0.24038461538461539</v>
      </c>
      <c r="BP316" s="64">
        <f>IFERROR(1/J316*(Y316/H316),"0")</f>
        <v>0.25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1"/>
      <c r="P318" s="554" t="s">
        <v>70</v>
      </c>
      <c r="Q318" s="555"/>
      <c r="R318" s="555"/>
      <c r="S318" s="555"/>
      <c r="T318" s="555"/>
      <c r="U318" s="555"/>
      <c r="V318" s="556"/>
      <c r="W318" s="37" t="s">
        <v>71</v>
      </c>
      <c r="X318" s="547">
        <f>IFERROR(X315/H315,"0")+IFERROR(X316/H316,"0")+IFERROR(X317/H317,"0")</f>
        <v>15.384615384615385</v>
      </c>
      <c r="Y318" s="547">
        <f>IFERROR(Y315/H315,"0")+IFERROR(Y316/H316,"0")+IFERROR(Y317/H317,"0")</f>
        <v>16</v>
      </c>
      <c r="Z318" s="547">
        <f>IFERROR(IF(Z315="",0,Z315),"0")+IFERROR(IF(Z316="",0,Z316),"0")+IFERROR(IF(Z317="",0,Z317),"0")</f>
        <v>0.30368000000000001</v>
      </c>
      <c r="AA318" s="548"/>
      <c r="AB318" s="548"/>
      <c r="AC318" s="548"/>
    </row>
    <row r="319" spans="1:68" x14ac:dyDescent="0.2">
      <c r="A319" s="550"/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61"/>
      <c r="P319" s="554" t="s">
        <v>70</v>
      </c>
      <c r="Q319" s="555"/>
      <c r="R319" s="555"/>
      <c r="S319" s="555"/>
      <c r="T319" s="555"/>
      <c r="U319" s="555"/>
      <c r="V319" s="556"/>
      <c r="W319" s="37" t="s">
        <v>68</v>
      </c>
      <c r="X319" s="547">
        <f>IFERROR(SUM(X315:X317),"0")</f>
        <v>120</v>
      </c>
      <c r="Y319" s="547">
        <f>IFERROR(SUM(Y315:Y317),"0")</f>
        <v>124.8</v>
      </c>
      <c r="Z319" s="37"/>
      <c r="AA319" s="548"/>
      <c r="AB319" s="548"/>
      <c r="AC319" s="548"/>
    </row>
    <row r="320" spans="1:68" ht="14.25" customHeight="1" x14ac:dyDescent="0.25">
      <c r="A320" s="557" t="s">
        <v>94</v>
      </c>
      <c r="B320" s="550"/>
      <c r="C320" s="550"/>
      <c r="D320" s="550"/>
      <c r="E320" s="550"/>
      <c r="F320" s="550"/>
      <c r="G320" s="550"/>
      <c r="H320" s="550"/>
      <c r="I320" s="550"/>
      <c r="J320" s="550"/>
      <c r="K320" s="550"/>
      <c r="L320" s="550"/>
      <c r="M320" s="550"/>
      <c r="N320" s="550"/>
      <c r="O320" s="550"/>
      <c r="P320" s="550"/>
      <c r="Q320" s="550"/>
      <c r="R320" s="550"/>
      <c r="S320" s="550"/>
      <c r="T320" s="550"/>
      <c r="U320" s="550"/>
      <c r="V320" s="550"/>
      <c r="W320" s="550"/>
      <c r="X320" s="550"/>
      <c r="Y320" s="550"/>
      <c r="Z320" s="550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4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0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200</v>
      </c>
      <c r="Y323" s="546">
        <f>IFERROR(IF(X323="",0,CEILING((X323/$H323),1)*$H323),"")</f>
        <v>201.45</v>
      </c>
      <c r="Z323" s="36">
        <f>IFERROR(IF(Y323=0,"",ROUNDUP(Y323/H323,0)*0.00651),"")</f>
        <v>0.51429000000000002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231.76470588235296</v>
      </c>
      <c r="BN323" s="64">
        <f>IFERROR(Y323*I323/H323,"0")</f>
        <v>233.44500000000002</v>
      </c>
      <c r="BO323" s="64">
        <f>IFERROR(1/J323*(X323/H323),"0")</f>
        <v>0.43094160741219573</v>
      </c>
      <c r="BP323" s="64">
        <f>IFERROR(1/J323*(Y323/H323),"0")</f>
        <v>0.43406593406593408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5">
        <v>100</v>
      </c>
      <c r="Y324" s="546">
        <f>IFERROR(IF(X324="",0,CEILING((X324/$H324),1)*$H324),"")</f>
        <v>102</v>
      </c>
      <c r="Z324" s="36">
        <f>IFERROR(IF(Y324=0,"",ROUNDUP(Y324/H324,0)*0.00651),"")</f>
        <v>0.26040000000000002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112.94117647058825</v>
      </c>
      <c r="BN324" s="64">
        <f>IFERROR(Y324*I324/H324,"0")</f>
        <v>115.2</v>
      </c>
      <c r="BO324" s="64">
        <f>IFERROR(1/J324*(X324/H324),"0")</f>
        <v>0.21547080370609786</v>
      </c>
      <c r="BP324" s="64">
        <f>IFERROR(1/J324*(Y324/H324),"0")</f>
        <v>0.2197802197802198</v>
      </c>
    </row>
    <row r="325" spans="1:68" x14ac:dyDescent="0.2">
      <c r="A325" s="56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1"/>
      <c r="P325" s="554" t="s">
        <v>70</v>
      </c>
      <c r="Q325" s="555"/>
      <c r="R325" s="555"/>
      <c r="S325" s="555"/>
      <c r="T325" s="555"/>
      <c r="U325" s="555"/>
      <c r="V325" s="556"/>
      <c r="W325" s="37" t="s">
        <v>71</v>
      </c>
      <c r="X325" s="547">
        <f>IFERROR(X321/H321,"0")+IFERROR(X322/H322,"0")+IFERROR(X323/H323,"0")+IFERROR(X324/H324,"0")</f>
        <v>117.64705882352942</v>
      </c>
      <c r="Y325" s="547">
        <f>IFERROR(Y321/H321,"0")+IFERROR(Y322/H322,"0")+IFERROR(Y323/H323,"0")+IFERROR(Y324/H324,"0")</f>
        <v>119</v>
      </c>
      <c r="Z325" s="547">
        <f>IFERROR(IF(Z321="",0,Z321),"0")+IFERROR(IF(Z322="",0,Z322),"0")+IFERROR(IF(Z323="",0,Z323),"0")+IFERROR(IF(Z324="",0,Z324),"0")</f>
        <v>0.7746900000000001</v>
      </c>
      <c r="AA325" s="548"/>
      <c r="AB325" s="548"/>
      <c r="AC325" s="548"/>
    </row>
    <row r="326" spans="1:68" x14ac:dyDescent="0.2">
      <c r="A326" s="550"/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61"/>
      <c r="P326" s="554" t="s">
        <v>70</v>
      </c>
      <c r="Q326" s="555"/>
      <c r="R326" s="555"/>
      <c r="S326" s="555"/>
      <c r="T326" s="555"/>
      <c r="U326" s="555"/>
      <c r="V326" s="556"/>
      <c r="W326" s="37" t="s">
        <v>68</v>
      </c>
      <c r="X326" s="547">
        <f>IFERROR(SUM(X321:X324),"0")</f>
        <v>300</v>
      </c>
      <c r="Y326" s="547">
        <f>IFERROR(SUM(Y321:Y324),"0")</f>
        <v>303.45</v>
      </c>
      <c r="Z326" s="37"/>
      <c r="AA326" s="548"/>
      <c r="AB326" s="548"/>
      <c r="AC326" s="548"/>
    </row>
    <row r="327" spans="1:68" ht="14.25" customHeight="1" x14ac:dyDescent="0.25">
      <c r="A327" s="557" t="s">
        <v>520</v>
      </c>
      <c r="B327" s="550"/>
      <c r="C327" s="550"/>
      <c r="D327" s="550"/>
      <c r="E327" s="550"/>
      <c r="F327" s="550"/>
      <c r="G327" s="550"/>
      <c r="H327" s="550"/>
      <c r="I327" s="550"/>
      <c r="J327" s="550"/>
      <c r="K327" s="550"/>
      <c r="L327" s="550"/>
      <c r="M327" s="550"/>
      <c r="N327" s="550"/>
      <c r="O327" s="550"/>
      <c r="P327" s="550"/>
      <c r="Q327" s="550"/>
      <c r="R327" s="550"/>
      <c r="S327" s="550"/>
      <c r="T327" s="550"/>
      <c r="U327" s="550"/>
      <c r="V327" s="550"/>
      <c r="W327" s="550"/>
      <c r="X327" s="550"/>
      <c r="Y327" s="550"/>
      <c r="Z327" s="550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30</v>
      </c>
      <c r="Y328" s="546">
        <f>IFERROR(IF(X328="",0,CEILING((X328/$H328),1)*$H328),"")</f>
        <v>30</v>
      </c>
      <c r="Z328" s="36">
        <f>IFERROR(IF(Y328=0,"",ROUNDUP(Y328/H328,0)*0.00474),"")</f>
        <v>7.110000000000001E-2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33.6</v>
      </c>
      <c r="BN328" s="64">
        <f>IFERROR(Y328*I328/H328,"0")</f>
        <v>33.6</v>
      </c>
      <c r="BO328" s="64">
        <f>IFERROR(1/J328*(X328/H328),"0")</f>
        <v>6.3025210084033612E-2</v>
      </c>
      <c r="BP328" s="64">
        <f>IFERROR(1/J328*(Y328/H328),"0")</f>
        <v>6.3025210084033612E-2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30</v>
      </c>
      <c r="Y329" s="546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5">
        <v>30</v>
      </c>
      <c r="Y330" s="546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6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1"/>
      <c r="P331" s="554" t="s">
        <v>70</v>
      </c>
      <c r="Q331" s="555"/>
      <c r="R331" s="555"/>
      <c r="S331" s="555"/>
      <c r="T331" s="555"/>
      <c r="U331" s="555"/>
      <c r="V331" s="556"/>
      <c r="W331" s="37" t="s">
        <v>71</v>
      </c>
      <c r="X331" s="547">
        <f>IFERROR(X328/H328,"0")+IFERROR(X329/H329,"0")+IFERROR(X330/H330,"0")</f>
        <v>45</v>
      </c>
      <c r="Y331" s="547">
        <f>IFERROR(Y328/H328,"0")+IFERROR(Y329/H329,"0")+IFERROR(Y330/H330,"0")</f>
        <v>45</v>
      </c>
      <c r="Z331" s="547">
        <f>IFERROR(IF(Z328="",0,Z328),"0")+IFERROR(IF(Z329="",0,Z329),"0")+IFERROR(IF(Z330="",0,Z330),"0")</f>
        <v>0.21330000000000005</v>
      </c>
      <c r="AA331" s="548"/>
      <c r="AB331" s="548"/>
      <c r="AC331" s="548"/>
    </row>
    <row r="332" spans="1:68" x14ac:dyDescent="0.2">
      <c r="A332" s="550"/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61"/>
      <c r="P332" s="554" t="s">
        <v>70</v>
      </c>
      <c r="Q332" s="555"/>
      <c r="R332" s="555"/>
      <c r="S332" s="555"/>
      <c r="T332" s="555"/>
      <c r="U332" s="555"/>
      <c r="V332" s="556"/>
      <c r="W332" s="37" t="s">
        <v>68</v>
      </c>
      <c r="X332" s="547">
        <f>IFERROR(SUM(X328:X330),"0")</f>
        <v>90</v>
      </c>
      <c r="Y332" s="547">
        <f>IFERROR(SUM(Y328:Y330),"0")</f>
        <v>90</v>
      </c>
      <c r="Z332" s="37"/>
      <c r="AA332" s="548"/>
      <c r="AB332" s="548"/>
      <c r="AC332" s="548"/>
    </row>
    <row r="333" spans="1:68" ht="16.5" customHeight="1" x14ac:dyDescent="0.25">
      <c r="A333" s="575" t="s">
        <v>529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40"/>
      <c r="AB333" s="540"/>
      <c r="AC333" s="540"/>
    </row>
    <row r="334" spans="1:68" ht="14.25" customHeight="1" x14ac:dyDescent="0.25">
      <c r="A334" s="557" t="s">
        <v>72</v>
      </c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550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6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200</v>
      </c>
      <c r="Y336" s="546">
        <f>IFERROR(IF(X336="",0,CEILING((X336/$H336),1)*$H336),"")</f>
        <v>201.60000000000002</v>
      </c>
      <c r="Z336" s="36">
        <f>IFERROR(IF(Y336=0,"",ROUNDUP(Y336/H336,0)*0.00651),"")</f>
        <v>0.62495999999999996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223.99999999999997</v>
      </c>
      <c r="BN336" s="64">
        <f>IFERROR(Y336*I336/H336,"0")</f>
        <v>225.792</v>
      </c>
      <c r="BO336" s="64">
        <f>IFERROR(1/J336*(X336/H336),"0")</f>
        <v>0.52328623757195192</v>
      </c>
      <c r="BP336" s="64">
        <f>IFERROR(1/J336*(Y336/H336),"0")</f>
        <v>0.52747252747252749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8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5">
        <v>100</v>
      </c>
      <c r="Y337" s="546">
        <f>IFERROR(IF(X337="",0,CEILING((X337/$H337),1)*$H337),"")</f>
        <v>100.80000000000001</v>
      </c>
      <c r="Z337" s="36">
        <f>IFERROR(IF(Y337=0,"",ROUNDUP(Y337/H337,0)*0.00651),"")</f>
        <v>0.31247999999999998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111.42857142857143</v>
      </c>
      <c r="BN337" s="64">
        <f>IFERROR(Y337*I337/H337,"0")</f>
        <v>112.32000000000001</v>
      </c>
      <c r="BO337" s="64">
        <f>IFERROR(1/J337*(X337/H337),"0")</f>
        <v>0.26164311878597596</v>
      </c>
      <c r="BP337" s="64">
        <f>IFERROR(1/J337*(Y337/H337),"0")</f>
        <v>0.26373626373626374</v>
      </c>
    </row>
    <row r="338" spans="1:68" x14ac:dyDescent="0.2">
      <c r="A338" s="56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1"/>
      <c r="P338" s="554" t="s">
        <v>70</v>
      </c>
      <c r="Q338" s="555"/>
      <c r="R338" s="555"/>
      <c r="S338" s="555"/>
      <c r="T338" s="555"/>
      <c r="U338" s="555"/>
      <c r="V338" s="556"/>
      <c r="W338" s="37" t="s">
        <v>71</v>
      </c>
      <c r="X338" s="547">
        <f>IFERROR(X335/H335,"0")+IFERROR(X336/H336,"0")+IFERROR(X337/H337,"0")</f>
        <v>142.85714285714286</v>
      </c>
      <c r="Y338" s="547">
        <f>IFERROR(Y335/H335,"0")+IFERROR(Y336/H336,"0")+IFERROR(Y337/H337,"0")</f>
        <v>144</v>
      </c>
      <c r="Z338" s="547">
        <f>IFERROR(IF(Z335="",0,Z335),"0")+IFERROR(IF(Z336="",0,Z336),"0")+IFERROR(IF(Z337="",0,Z337),"0")</f>
        <v>0.93743999999999994</v>
      </c>
      <c r="AA338" s="548"/>
      <c r="AB338" s="548"/>
      <c r="AC338" s="548"/>
    </row>
    <row r="339" spans="1:68" x14ac:dyDescent="0.2">
      <c r="A339" s="550"/>
      <c r="B339" s="550"/>
      <c r="C339" s="550"/>
      <c r="D339" s="550"/>
      <c r="E339" s="550"/>
      <c r="F339" s="550"/>
      <c r="G339" s="550"/>
      <c r="H339" s="550"/>
      <c r="I339" s="550"/>
      <c r="J339" s="550"/>
      <c r="K339" s="550"/>
      <c r="L339" s="550"/>
      <c r="M339" s="550"/>
      <c r="N339" s="550"/>
      <c r="O339" s="561"/>
      <c r="P339" s="554" t="s">
        <v>70</v>
      </c>
      <c r="Q339" s="555"/>
      <c r="R339" s="555"/>
      <c r="S339" s="555"/>
      <c r="T339" s="555"/>
      <c r="U339" s="555"/>
      <c r="V339" s="556"/>
      <c r="W339" s="37" t="s">
        <v>68</v>
      </c>
      <c r="X339" s="547">
        <f>IFERROR(SUM(X335:X337),"0")</f>
        <v>300</v>
      </c>
      <c r="Y339" s="547">
        <f>IFERROR(SUM(Y335:Y337),"0")</f>
        <v>302.40000000000003</v>
      </c>
      <c r="Z339" s="37"/>
      <c r="AA339" s="548"/>
      <c r="AB339" s="548"/>
      <c r="AC339" s="548"/>
    </row>
    <row r="340" spans="1:68" ht="27.75" customHeight="1" x14ac:dyDescent="0.2">
      <c r="A340" s="558" t="s">
        <v>539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48"/>
      <c r="AB340" s="48"/>
      <c r="AC340" s="48"/>
    </row>
    <row r="341" spans="1:68" ht="16.5" customHeight="1" x14ac:dyDescent="0.25">
      <c r="A341" s="575" t="s">
        <v>540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40"/>
      <c r="AB341" s="540"/>
      <c r="AC341" s="540"/>
    </row>
    <row r="342" spans="1:68" ht="14.25" customHeight="1" x14ac:dyDescent="0.25">
      <c r="A342" s="557" t="s">
        <v>102</v>
      </c>
      <c r="B342" s="550"/>
      <c r="C342" s="550"/>
      <c r="D342" s="550"/>
      <c r="E342" s="550"/>
      <c r="F342" s="550"/>
      <c r="G342" s="550"/>
      <c r="H342" s="550"/>
      <c r="I342" s="550"/>
      <c r="J342" s="550"/>
      <c r="K342" s="550"/>
      <c r="L342" s="550"/>
      <c r="M342" s="550"/>
      <c r="N342" s="550"/>
      <c r="O342" s="550"/>
      <c r="P342" s="550"/>
      <c r="Q342" s="550"/>
      <c r="R342" s="550"/>
      <c r="S342" s="550"/>
      <c r="T342" s="550"/>
      <c r="U342" s="550"/>
      <c r="V342" s="550"/>
      <c r="W342" s="550"/>
      <c r="X342" s="550"/>
      <c r="Y342" s="550"/>
      <c r="Z342" s="550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700</v>
      </c>
      <c r="Y343" s="546">
        <f t="shared" ref="Y343:Y349" si="43">IFERROR(IF(X343="",0,CEILING((X343/$H343),1)*$H343),"")</f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722.4</v>
      </c>
      <c r="BN343" s="64">
        <f t="shared" ref="BN343:BN349" si="45">IFERROR(Y343*I343/H343,"0")</f>
        <v>727.56</v>
      </c>
      <c r="BO343" s="64">
        <f t="shared" ref="BO343:BO349" si="46">IFERROR(1/J343*(X343/H343),"0")</f>
        <v>0.9722222222222221</v>
      </c>
      <c r="BP343" s="64">
        <f t="shared" ref="BP343:BP349" si="47">IFERROR(1/J343*(Y343/H343),"0")</f>
        <v>0.97916666666666663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6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700</v>
      </c>
      <c r="Y346" s="546">
        <f t="shared" si="43"/>
        <v>705</v>
      </c>
      <c r="Z346" s="36">
        <f>IFERROR(IF(Y346=0,"",ROUNDUP(Y346/H346,0)*0.02175),"")</f>
        <v>1.0222499999999999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722.4</v>
      </c>
      <c r="BN346" s="64">
        <f t="shared" si="45"/>
        <v>727.56</v>
      </c>
      <c r="BO346" s="64">
        <f t="shared" si="46"/>
        <v>0.9722222222222221</v>
      </c>
      <c r="BP346" s="64">
        <f t="shared" si="47"/>
        <v>0.97916666666666663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1"/>
      <c r="P350" s="554" t="s">
        <v>70</v>
      </c>
      <c r="Q350" s="555"/>
      <c r="R350" s="555"/>
      <c r="S350" s="555"/>
      <c r="T350" s="555"/>
      <c r="U350" s="555"/>
      <c r="V350" s="55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93.333333333333329</v>
      </c>
      <c r="Y350" s="547">
        <f>IFERROR(Y343/H343,"0")+IFERROR(Y344/H344,"0")+IFERROR(Y345/H345,"0")+IFERROR(Y346/H346,"0")+IFERROR(Y347/H347,"0")+IFERROR(Y348/H348,"0")+IFERROR(Y349/H349,"0")</f>
        <v>94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2.0444999999999998</v>
      </c>
      <c r="AA350" s="548"/>
      <c r="AB350" s="548"/>
      <c r="AC350" s="548"/>
    </row>
    <row r="351" spans="1:68" x14ac:dyDescent="0.2">
      <c r="A351" s="550"/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61"/>
      <c r="P351" s="554" t="s">
        <v>70</v>
      </c>
      <c r="Q351" s="555"/>
      <c r="R351" s="555"/>
      <c r="S351" s="555"/>
      <c r="T351" s="555"/>
      <c r="U351" s="555"/>
      <c r="V351" s="556"/>
      <c r="W351" s="37" t="s">
        <v>68</v>
      </c>
      <c r="X351" s="547">
        <f>IFERROR(SUM(X343:X349),"0")</f>
        <v>1400</v>
      </c>
      <c r="Y351" s="547">
        <f>IFERROR(SUM(Y343:Y349),"0")</f>
        <v>1410</v>
      </c>
      <c r="Z351" s="37"/>
      <c r="AA351" s="548"/>
      <c r="AB351" s="548"/>
      <c r="AC351" s="548"/>
    </row>
    <row r="352" spans="1:68" ht="14.25" customHeight="1" x14ac:dyDescent="0.25">
      <c r="A352" s="557" t="s">
        <v>134</v>
      </c>
      <c r="B352" s="550"/>
      <c r="C352" s="550"/>
      <c r="D352" s="550"/>
      <c r="E352" s="550"/>
      <c r="F352" s="550"/>
      <c r="G352" s="550"/>
      <c r="H352" s="550"/>
      <c r="I352" s="550"/>
      <c r="J352" s="550"/>
      <c r="K352" s="550"/>
      <c r="L352" s="550"/>
      <c r="M352" s="550"/>
      <c r="N352" s="550"/>
      <c r="O352" s="550"/>
      <c r="P352" s="550"/>
      <c r="Q352" s="550"/>
      <c r="R352" s="550"/>
      <c r="S352" s="550"/>
      <c r="T352" s="550"/>
      <c r="U352" s="550"/>
      <c r="V352" s="550"/>
      <c r="W352" s="550"/>
      <c r="X352" s="550"/>
      <c r="Y352" s="550"/>
      <c r="Z352" s="550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500</v>
      </c>
      <c r="Y353" s="546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1"/>
      <c r="P355" s="554" t="s">
        <v>70</v>
      </c>
      <c r="Q355" s="555"/>
      <c r="R355" s="555"/>
      <c r="S355" s="555"/>
      <c r="T355" s="555"/>
      <c r="U355" s="555"/>
      <c r="V355" s="556"/>
      <c r="W355" s="37" t="s">
        <v>71</v>
      </c>
      <c r="X355" s="547">
        <f>IFERROR(X353/H353,"0")+IFERROR(X354/H354,"0")</f>
        <v>33.333333333333336</v>
      </c>
      <c r="Y355" s="547">
        <f>IFERROR(Y353/H353,"0")+IFERROR(Y354/H354,"0")</f>
        <v>34</v>
      </c>
      <c r="Z355" s="547">
        <f>IFERROR(IF(Z353="",0,Z353),"0")+IFERROR(IF(Z354="",0,Z354),"0")</f>
        <v>0.73949999999999994</v>
      </c>
      <c r="AA355" s="548"/>
      <c r="AB355" s="548"/>
      <c r="AC355" s="548"/>
    </row>
    <row r="356" spans="1:68" x14ac:dyDescent="0.2">
      <c r="A356" s="550"/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61"/>
      <c r="P356" s="554" t="s">
        <v>70</v>
      </c>
      <c r="Q356" s="555"/>
      <c r="R356" s="555"/>
      <c r="S356" s="555"/>
      <c r="T356" s="555"/>
      <c r="U356" s="555"/>
      <c r="V356" s="556"/>
      <c r="W356" s="37" t="s">
        <v>68</v>
      </c>
      <c r="X356" s="547">
        <f>IFERROR(SUM(X353:X354),"0")</f>
        <v>500</v>
      </c>
      <c r="Y356" s="547">
        <f>IFERROR(SUM(Y353:Y354),"0")</f>
        <v>510</v>
      </c>
      <c r="Z356" s="37"/>
      <c r="AA356" s="548"/>
      <c r="AB356" s="548"/>
      <c r="AC356" s="548"/>
    </row>
    <row r="357" spans="1:68" ht="14.25" customHeight="1" x14ac:dyDescent="0.25">
      <c r="A357" s="557" t="s">
        <v>72</v>
      </c>
      <c r="B357" s="550"/>
      <c r="C357" s="550"/>
      <c r="D357" s="550"/>
      <c r="E357" s="550"/>
      <c r="F357" s="550"/>
      <c r="G357" s="550"/>
      <c r="H357" s="550"/>
      <c r="I357" s="550"/>
      <c r="J357" s="550"/>
      <c r="K357" s="550"/>
      <c r="L357" s="550"/>
      <c r="M357" s="550"/>
      <c r="N357" s="550"/>
      <c r="O357" s="550"/>
      <c r="P357" s="550"/>
      <c r="Q357" s="550"/>
      <c r="R357" s="550"/>
      <c r="S357" s="550"/>
      <c r="T357" s="550"/>
      <c r="U357" s="550"/>
      <c r="V357" s="550"/>
      <c r="W357" s="550"/>
      <c r="X357" s="550"/>
      <c r="Y357" s="550"/>
      <c r="Z357" s="550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1"/>
      <c r="P360" s="554" t="s">
        <v>70</v>
      </c>
      <c r="Q360" s="555"/>
      <c r="R360" s="555"/>
      <c r="S360" s="555"/>
      <c r="T360" s="555"/>
      <c r="U360" s="555"/>
      <c r="V360" s="55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0"/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61"/>
      <c r="P361" s="554" t="s">
        <v>70</v>
      </c>
      <c r="Q361" s="555"/>
      <c r="R361" s="555"/>
      <c r="S361" s="555"/>
      <c r="T361" s="555"/>
      <c r="U361" s="555"/>
      <c r="V361" s="55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7" t="s">
        <v>164</v>
      </c>
      <c r="B362" s="550"/>
      <c r="C362" s="550"/>
      <c r="D362" s="550"/>
      <c r="E362" s="550"/>
      <c r="F362" s="550"/>
      <c r="G362" s="550"/>
      <c r="H362" s="550"/>
      <c r="I362" s="550"/>
      <c r="J362" s="550"/>
      <c r="K362" s="550"/>
      <c r="L362" s="550"/>
      <c r="M362" s="550"/>
      <c r="N362" s="550"/>
      <c r="O362" s="550"/>
      <c r="P362" s="550"/>
      <c r="Q362" s="550"/>
      <c r="R362" s="550"/>
      <c r="S362" s="550"/>
      <c r="T362" s="550"/>
      <c r="U362" s="550"/>
      <c r="V362" s="550"/>
      <c r="W362" s="550"/>
      <c r="X362" s="550"/>
      <c r="Y362" s="550"/>
      <c r="Z362" s="550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564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1"/>
      <c r="P364" s="554" t="s">
        <v>70</v>
      </c>
      <c r="Q364" s="555"/>
      <c r="R364" s="555"/>
      <c r="S364" s="555"/>
      <c r="T364" s="555"/>
      <c r="U364" s="555"/>
      <c r="V364" s="55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0"/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61"/>
      <c r="P365" s="554" t="s">
        <v>70</v>
      </c>
      <c r="Q365" s="555"/>
      <c r="R365" s="555"/>
      <c r="S365" s="555"/>
      <c r="T365" s="555"/>
      <c r="U365" s="555"/>
      <c r="V365" s="55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75" t="s">
        <v>575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40"/>
      <c r="AB366" s="540"/>
      <c r="AC366" s="540"/>
    </row>
    <row r="367" spans="1:68" ht="14.25" customHeight="1" x14ac:dyDescent="0.25">
      <c r="A367" s="557" t="s">
        <v>102</v>
      </c>
      <c r="B367" s="550"/>
      <c r="C367" s="550"/>
      <c r="D367" s="550"/>
      <c r="E367" s="550"/>
      <c r="F367" s="550"/>
      <c r="G367" s="550"/>
      <c r="H367" s="550"/>
      <c r="I367" s="550"/>
      <c r="J367" s="550"/>
      <c r="K367" s="550"/>
      <c r="L367" s="550"/>
      <c r="M367" s="550"/>
      <c r="N367" s="550"/>
      <c r="O367" s="550"/>
      <c r="P367" s="550"/>
      <c r="Q367" s="550"/>
      <c r="R367" s="550"/>
      <c r="S367" s="550"/>
      <c r="T367" s="550"/>
      <c r="U367" s="550"/>
      <c r="V367" s="550"/>
      <c r="W367" s="550"/>
      <c r="X367" s="550"/>
      <c r="Y367" s="550"/>
      <c r="Z367" s="550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1"/>
      <c r="P371" s="554" t="s">
        <v>70</v>
      </c>
      <c r="Q371" s="555"/>
      <c r="R371" s="555"/>
      <c r="S371" s="555"/>
      <c r="T371" s="555"/>
      <c r="U371" s="555"/>
      <c r="V371" s="55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0"/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61"/>
      <c r="P372" s="554" t="s">
        <v>70</v>
      </c>
      <c r="Q372" s="555"/>
      <c r="R372" s="555"/>
      <c r="S372" s="555"/>
      <c r="T372" s="555"/>
      <c r="U372" s="555"/>
      <c r="V372" s="55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7" t="s">
        <v>63</v>
      </c>
      <c r="B373" s="550"/>
      <c r="C373" s="550"/>
      <c r="D373" s="550"/>
      <c r="E373" s="550"/>
      <c r="F373" s="550"/>
      <c r="G373" s="550"/>
      <c r="H373" s="550"/>
      <c r="I373" s="550"/>
      <c r="J373" s="550"/>
      <c r="K373" s="550"/>
      <c r="L373" s="550"/>
      <c r="M373" s="550"/>
      <c r="N373" s="550"/>
      <c r="O373" s="550"/>
      <c r="P373" s="550"/>
      <c r="Q373" s="550"/>
      <c r="R373" s="550"/>
      <c r="S373" s="550"/>
      <c r="T373" s="550"/>
      <c r="U373" s="550"/>
      <c r="V373" s="550"/>
      <c r="W373" s="550"/>
      <c r="X373" s="550"/>
      <c r="Y373" s="550"/>
      <c r="Z373" s="550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1"/>
      <c r="P375" s="554" t="s">
        <v>70</v>
      </c>
      <c r="Q375" s="555"/>
      <c r="R375" s="555"/>
      <c r="S375" s="555"/>
      <c r="T375" s="555"/>
      <c r="U375" s="555"/>
      <c r="V375" s="55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0"/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61"/>
      <c r="P376" s="554" t="s">
        <v>70</v>
      </c>
      <c r="Q376" s="555"/>
      <c r="R376" s="555"/>
      <c r="S376" s="555"/>
      <c r="T376" s="555"/>
      <c r="U376" s="555"/>
      <c r="V376" s="55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7" t="s">
        <v>72</v>
      </c>
      <c r="B377" s="550"/>
      <c r="C377" s="550"/>
      <c r="D377" s="550"/>
      <c r="E377" s="550"/>
      <c r="F377" s="550"/>
      <c r="G377" s="550"/>
      <c r="H377" s="550"/>
      <c r="I377" s="550"/>
      <c r="J377" s="550"/>
      <c r="K377" s="550"/>
      <c r="L377" s="550"/>
      <c r="M377" s="550"/>
      <c r="N377" s="550"/>
      <c r="O377" s="550"/>
      <c r="P377" s="550"/>
      <c r="Q377" s="550"/>
      <c r="R377" s="550"/>
      <c r="S377" s="550"/>
      <c r="T377" s="550"/>
      <c r="U377" s="550"/>
      <c r="V377" s="550"/>
      <c r="W377" s="550"/>
      <c r="X377" s="550"/>
      <c r="Y377" s="550"/>
      <c r="Z377" s="550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78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800</v>
      </c>
      <c r="Y378" s="546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5">
        <v>300</v>
      </c>
      <c r="Y379" s="546">
        <f>IFERROR(IF(X379="",0,CEILING((X379/$H379),1)*$H379),"")</f>
        <v>300</v>
      </c>
      <c r="Z379" s="36">
        <f>IFERROR(IF(Y379=0,"",ROUNDUP(Y379/H379,0)*0.00651),"")</f>
        <v>0.81374999999999997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333.00000000000006</v>
      </c>
      <c r="BN379" s="64">
        <f>IFERROR(Y379*I379/H379,"0")</f>
        <v>333.00000000000006</v>
      </c>
      <c r="BO379" s="64">
        <f>IFERROR(1/J379*(X379/H379),"0")</f>
        <v>0.68681318681318682</v>
      </c>
      <c r="BP379" s="64">
        <f>IFERROR(1/J379*(Y379/H379),"0")</f>
        <v>0.68681318681318682</v>
      </c>
    </row>
    <row r="380" spans="1:68" x14ac:dyDescent="0.2">
      <c r="A380" s="56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1"/>
      <c r="P380" s="554" t="s">
        <v>70</v>
      </c>
      <c r="Q380" s="555"/>
      <c r="R380" s="555"/>
      <c r="S380" s="555"/>
      <c r="T380" s="555"/>
      <c r="U380" s="555"/>
      <c r="V380" s="556"/>
      <c r="W380" s="37" t="s">
        <v>71</v>
      </c>
      <c r="X380" s="547">
        <f>IFERROR(X378/H378,"0")+IFERROR(X379/H379,"0")</f>
        <v>213.88888888888889</v>
      </c>
      <c r="Y380" s="547">
        <f>IFERROR(Y378/H378,"0")+IFERROR(Y379/H379,"0")</f>
        <v>214</v>
      </c>
      <c r="Z380" s="547">
        <f>IFERROR(IF(Z378="",0,Z378),"0")+IFERROR(IF(Z379="",0,Z379),"0")</f>
        <v>2.5029699999999999</v>
      </c>
      <c r="AA380" s="548"/>
      <c r="AB380" s="548"/>
      <c r="AC380" s="548"/>
    </row>
    <row r="381" spans="1:68" x14ac:dyDescent="0.2">
      <c r="A381" s="550"/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61"/>
      <c r="P381" s="554" t="s">
        <v>70</v>
      </c>
      <c r="Q381" s="555"/>
      <c r="R381" s="555"/>
      <c r="S381" s="555"/>
      <c r="T381" s="555"/>
      <c r="U381" s="555"/>
      <c r="V381" s="556"/>
      <c r="W381" s="37" t="s">
        <v>68</v>
      </c>
      <c r="X381" s="547">
        <f>IFERROR(SUM(X378:X379),"0")</f>
        <v>1100</v>
      </c>
      <c r="Y381" s="547">
        <f>IFERROR(SUM(Y378:Y379),"0")</f>
        <v>1101</v>
      </c>
      <c r="Z381" s="37"/>
      <c r="AA381" s="548"/>
      <c r="AB381" s="548"/>
      <c r="AC381" s="548"/>
    </row>
    <row r="382" spans="1:68" ht="14.25" customHeight="1" x14ac:dyDescent="0.25">
      <c r="A382" s="557" t="s">
        <v>164</v>
      </c>
      <c r="B382" s="550"/>
      <c r="C382" s="550"/>
      <c r="D382" s="550"/>
      <c r="E382" s="550"/>
      <c r="F382" s="550"/>
      <c r="G382" s="550"/>
      <c r="H382" s="550"/>
      <c r="I382" s="550"/>
      <c r="J382" s="550"/>
      <c r="K382" s="550"/>
      <c r="L382" s="550"/>
      <c r="M382" s="550"/>
      <c r="N382" s="550"/>
      <c r="O382" s="550"/>
      <c r="P382" s="550"/>
      <c r="Q382" s="550"/>
      <c r="R382" s="550"/>
      <c r="S382" s="550"/>
      <c r="T382" s="550"/>
      <c r="U382" s="550"/>
      <c r="V382" s="550"/>
      <c r="W382" s="550"/>
      <c r="X382" s="550"/>
      <c r="Y382" s="550"/>
      <c r="Z382" s="550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5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1"/>
      <c r="P384" s="554" t="s">
        <v>70</v>
      </c>
      <c r="Q384" s="555"/>
      <c r="R384" s="555"/>
      <c r="S384" s="555"/>
      <c r="T384" s="555"/>
      <c r="U384" s="555"/>
      <c r="V384" s="55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0"/>
      <c r="B385" s="550"/>
      <c r="C385" s="550"/>
      <c r="D385" s="550"/>
      <c r="E385" s="550"/>
      <c r="F385" s="550"/>
      <c r="G385" s="550"/>
      <c r="H385" s="550"/>
      <c r="I385" s="550"/>
      <c r="J385" s="550"/>
      <c r="K385" s="550"/>
      <c r="L385" s="550"/>
      <c r="M385" s="550"/>
      <c r="N385" s="550"/>
      <c r="O385" s="561"/>
      <c r="P385" s="554" t="s">
        <v>70</v>
      </c>
      <c r="Q385" s="555"/>
      <c r="R385" s="555"/>
      <c r="S385" s="555"/>
      <c r="T385" s="555"/>
      <c r="U385" s="555"/>
      <c r="V385" s="55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558" t="s">
        <v>595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48"/>
      <c r="AB386" s="48"/>
      <c r="AC386" s="48"/>
    </row>
    <row r="387" spans="1:68" ht="16.5" customHeight="1" x14ac:dyDescent="0.25">
      <c r="A387" s="575" t="s">
        <v>596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40"/>
      <c r="AB387" s="540"/>
      <c r="AC387" s="540"/>
    </row>
    <row r="388" spans="1:68" ht="14.25" customHeight="1" x14ac:dyDescent="0.25">
      <c r="A388" s="557" t="s">
        <v>63</v>
      </c>
      <c r="B388" s="550"/>
      <c r="C388" s="550"/>
      <c r="D388" s="550"/>
      <c r="E388" s="550"/>
      <c r="F388" s="550"/>
      <c r="G388" s="550"/>
      <c r="H388" s="550"/>
      <c r="I388" s="550"/>
      <c r="J388" s="550"/>
      <c r="K388" s="550"/>
      <c r="L388" s="550"/>
      <c r="M388" s="550"/>
      <c r="N388" s="550"/>
      <c r="O388" s="550"/>
      <c r="P388" s="550"/>
      <c r="Q388" s="550"/>
      <c r="R388" s="550"/>
      <c r="S388" s="550"/>
      <c r="T388" s="550"/>
      <c r="U388" s="550"/>
      <c r="V388" s="550"/>
      <c r="W388" s="550"/>
      <c r="X388" s="550"/>
      <c r="Y388" s="550"/>
      <c r="Z388" s="550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1"/>
      <c r="P399" s="554" t="s">
        <v>70</v>
      </c>
      <c r="Q399" s="555"/>
      <c r="R399" s="555"/>
      <c r="S399" s="555"/>
      <c r="T399" s="555"/>
      <c r="U399" s="555"/>
      <c r="V399" s="55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50"/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61"/>
      <c r="P400" s="554" t="s">
        <v>70</v>
      </c>
      <c r="Q400" s="555"/>
      <c r="R400" s="555"/>
      <c r="S400" s="555"/>
      <c r="T400" s="555"/>
      <c r="U400" s="555"/>
      <c r="V400" s="556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57" t="s">
        <v>72</v>
      </c>
      <c r="B401" s="550"/>
      <c r="C401" s="550"/>
      <c r="D401" s="550"/>
      <c r="E401" s="550"/>
      <c r="F401" s="550"/>
      <c r="G401" s="550"/>
      <c r="H401" s="550"/>
      <c r="I401" s="550"/>
      <c r="J401" s="550"/>
      <c r="K401" s="550"/>
      <c r="L401" s="550"/>
      <c r="M401" s="550"/>
      <c r="N401" s="550"/>
      <c r="O401" s="550"/>
      <c r="P401" s="550"/>
      <c r="Q401" s="550"/>
      <c r="R401" s="550"/>
      <c r="S401" s="550"/>
      <c r="T401" s="550"/>
      <c r="U401" s="550"/>
      <c r="V401" s="550"/>
      <c r="W401" s="550"/>
      <c r="X401" s="550"/>
      <c r="Y401" s="550"/>
      <c r="Z401" s="550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7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1"/>
      <c r="P404" s="554" t="s">
        <v>70</v>
      </c>
      <c r="Q404" s="555"/>
      <c r="R404" s="555"/>
      <c r="S404" s="555"/>
      <c r="T404" s="555"/>
      <c r="U404" s="555"/>
      <c r="V404" s="55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0"/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61"/>
      <c r="P405" s="554" t="s">
        <v>70</v>
      </c>
      <c r="Q405" s="555"/>
      <c r="R405" s="555"/>
      <c r="S405" s="555"/>
      <c r="T405" s="555"/>
      <c r="U405" s="555"/>
      <c r="V405" s="55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75" t="s">
        <v>628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40"/>
      <c r="AB406" s="540"/>
      <c r="AC406" s="540"/>
    </row>
    <row r="407" spans="1:68" ht="14.25" customHeight="1" x14ac:dyDescent="0.25">
      <c r="A407" s="557" t="s">
        <v>134</v>
      </c>
      <c r="B407" s="550"/>
      <c r="C407" s="550"/>
      <c r="D407" s="550"/>
      <c r="E407" s="550"/>
      <c r="F407" s="550"/>
      <c r="G407" s="550"/>
      <c r="H407" s="550"/>
      <c r="I407" s="550"/>
      <c r="J407" s="550"/>
      <c r="K407" s="550"/>
      <c r="L407" s="550"/>
      <c r="M407" s="550"/>
      <c r="N407" s="550"/>
      <c r="O407" s="550"/>
      <c r="P407" s="550"/>
      <c r="Q407" s="550"/>
      <c r="R407" s="550"/>
      <c r="S407" s="550"/>
      <c r="T407" s="550"/>
      <c r="U407" s="550"/>
      <c r="V407" s="550"/>
      <c r="W407" s="550"/>
      <c r="X407" s="550"/>
      <c r="Y407" s="550"/>
      <c r="Z407" s="550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1"/>
      <c r="P409" s="554" t="s">
        <v>70</v>
      </c>
      <c r="Q409" s="555"/>
      <c r="R409" s="555"/>
      <c r="S409" s="555"/>
      <c r="T409" s="555"/>
      <c r="U409" s="555"/>
      <c r="V409" s="55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0"/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61"/>
      <c r="P410" s="554" t="s">
        <v>70</v>
      </c>
      <c r="Q410" s="555"/>
      <c r="R410" s="555"/>
      <c r="S410" s="555"/>
      <c r="T410" s="555"/>
      <c r="U410" s="555"/>
      <c r="V410" s="55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7" t="s">
        <v>63</v>
      </c>
      <c r="B411" s="550"/>
      <c r="C411" s="550"/>
      <c r="D411" s="550"/>
      <c r="E411" s="550"/>
      <c r="F411" s="550"/>
      <c r="G411" s="550"/>
      <c r="H411" s="550"/>
      <c r="I411" s="550"/>
      <c r="J411" s="550"/>
      <c r="K411" s="550"/>
      <c r="L411" s="550"/>
      <c r="M411" s="550"/>
      <c r="N411" s="550"/>
      <c r="O411" s="550"/>
      <c r="P411" s="550"/>
      <c r="Q411" s="550"/>
      <c r="R411" s="550"/>
      <c r="S411" s="550"/>
      <c r="T411" s="550"/>
      <c r="U411" s="550"/>
      <c r="V411" s="550"/>
      <c r="W411" s="550"/>
      <c r="X411" s="550"/>
      <c r="Y411" s="550"/>
      <c r="Z411" s="550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1"/>
      <c r="P416" s="554" t="s">
        <v>70</v>
      </c>
      <c r="Q416" s="555"/>
      <c r="R416" s="555"/>
      <c r="S416" s="555"/>
      <c r="T416" s="555"/>
      <c r="U416" s="555"/>
      <c r="V416" s="55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0"/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61"/>
      <c r="P417" s="554" t="s">
        <v>70</v>
      </c>
      <c r="Q417" s="555"/>
      <c r="R417" s="555"/>
      <c r="S417" s="555"/>
      <c r="T417" s="555"/>
      <c r="U417" s="555"/>
      <c r="V417" s="55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75" t="s">
        <v>643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40"/>
      <c r="AB418" s="540"/>
      <c r="AC418" s="540"/>
    </row>
    <row r="419" spans="1:68" ht="14.25" customHeight="1" x14ac:dyDescent="0.25">
      <c r="A419" s="557" t="s">
        <v>63</v>
      </c>
      <c r="B419" s="550"/>
      <c r="C419" s="550"/>
      <c r="D419" s="550"/>
      <c r="E419" s="550"/>
      <c r="F419" s="550"/>
      <c r="G419" s="550"/>
      <c r="H419" s="550"/>
      <c r="I419" s="550"/>
      <c r="J419" s="550"/>
      <c r="K419" s="550"/>
      <c r="L419" s="550"/>
      <c r="M419" s="550"/>
      <c r="N419" s="550"/>
      <c r="O419" s="550"/>
      <c r="P419" s="550"/>
      <c r="Q419" s="550"/>
      <c r="R419" s="550"/>
      <c r="S419" s="550"/>
      <c r="T419" s="550"/>
      <c r="U419" s="550"/>
      <c r="V419" s="550"/>
      <c r="W419" s="550"/>
      <c r="X419" s="550"/>
      <c r="Y419" s="550"/>
      <c r="Z419" s="550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3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1"/>
      <c r="P421" s="554" t="s">
        <v>70</v>
      </c>
      <c r="Q421" s="555"/>
      <c r="R421" s="555"/>
      <c r="S421" s="555"/>
      <c r="T421" s="555"/>
      <c r="U421" s="555"/>
      <c r="V421" s="55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0"/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61"/>
      <c r="P422" s="554" t="s">
        <v>70</v>
      </c>
      <c r="Q422" s="555"/>
      <c r="R422" s="555"/>
      <c r="S422" s="555"/>
      <c r="T422" s="555"/>
      <c r="U422" s="555"/>
      <c r="V422" s="55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75" t="s">
        <v>647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40"/>
      <c r="AB423" s="540"/>
      <c r="AC423" s="540"/>
    </row>
    <row r="424" spans="1:68" ht="14.25" customHeight="1" x14ac:dyDescent="0.25">
      <c r="A424" s="557" t="s">
        <v>63</v>
      </c>
      <c r="B424" s="550"/>
      <c r="C424" s="550"/>
      <c r="D424" s="550"/>
      <c r="E424" s="550"/>
      <c r="F424" s="550"/>
      <c r="G424" s="550"/>
      <c r="H424" s="550"/>
      <c r="I424" s="550"/>
      <c r="J424" s="550"/>
      <c r="K424" s="550"/>
      <c r="L424" s="550"/>
      <c r="M424" s="550"/>
      <c r="N424" s="550"/>
      <c r="O424" s="550"/>
      <c r="P424" s="550"/>
      <c r="Q424" s="550"/>
      <c r="R424" s="550"/>
      <c r="S424" s="550"/>
      <c r="T424" s="550"/>
      <c r="U424" s="550"/>
      <c r="V424" s="550"/>
      <c r="W424" s="550"/>
      <c r="X424" s="550"/>
      <c r="Y424" s="550"/>
      <c r="Z424" s="550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1"/>
      <c r="P426" s="554" t="s">
        <v>70</v>
      </c>
      <c r="Q426" s="555"/>
      <c r="R426" s="555"/>
      <c r="S426" s="555"/>
      <c r="T426" s="555"/>
      <c r="U426" s="555"/>
      <c r="V426" s="55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0"/>
      <c r="B427" s="550"/>
      <c r="C427" s="550"/>
      <c r="D427" s="550"/>
      <c r="E427" s="550"/>
      <c r="F427" s="550"/>
      <c r="G427" s="550"/>
      <c r="H427" s="550"/>
      <c r="I427" s="550"/>
      <c r="J427" s="550"/>
      <c r="K427" s="550"/>
      <c r="L427" s="550"/>
      <c r="M427" s="550"/>
      <c r="N427" s="550"/>
      <c r="O427" s="561"/>
      <c r="P427" s="554" t="s">
        <v>70</v>
      </c>
      <c r="Q427" s="555"/>
      <c r="R427" s="555"/>
      <c r="S427" s="555"/>
      <c r="T427" s="555"/>
      <c r="U427" s="555"/>
      <c r="V427" s="55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558" t="s">
        <v>651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48"/>
      <c r="AB428" s="48"/>
      <c r="AC428" s="48"/>
    </row>
    <row r="429" spans="1:68" ht="16.5" customHeight="1" x14ac:dyDescent="0.25">
      <c r="A429" s="575" t="s">
        <v>651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40"/>
      <c r="AB429" s="540"/>
      <c r="AC429" s="540"/>
    </row>
    <row r="430" spans="1:68" ht="14.25" customHeight="1" x14ac:dyDescent="0.25">
      <c r="A430" s="557" t="s">
        <v>102</v>
      </c>
      <c r="B430" s="550"/>
      <c r="C430" s="550"/>
      <c r="D430" s="550"/>
      <c r="E430" s="550"/>
      <c r="F430" s="550"/>
      <c r="G430" s="550"/>
      <c r="H430" s="550"/>
      <c r="I430" s="550"/>
      <c r="J430" s="550"/>
      <c r="K430" s="550"/>
      <c r="L430" s="550"/>
      <c r="M430" s="550"/>
      <c r="N430" s="550"/>
      <c r="O430" s="550"/>
      <c r="P430" s="550"/>
      <c r="Q430" s="550"/>
      <c r="R430" s="550"/>
      <c r="S430" s="550"/>
      <c r="T430" s="550"/>
      <c r="U430" s="550"/>
      <c r="V430" s="550"/>
      <c r="W430" s="550"/>
      <c r="X430" s="550"/>
      <c r="Y430" s="550"/>
      <c r="Z430" s="550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200</v>
      </c>
      <c r="Y432" s="546">
        <f t="shared" si="54"/>
        <v>200.64000000000001</v>
      </c>
      <c r="Z432" s="36">
        <f t="shared" si="55"/>
        <v>0.45448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62">
        <v>4607091383522</v>
      </c>
      <c r="E433" s="563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6" t="s">
        <v>660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62">
        <v>4680115885226</v>
      </c>
      <c r="E434" s="563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6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1000</v>
      </c>
      <c r="Y434" s="546">
        <f t="shared" si="54"/>
        <v>1003.2</v>
      </c>
      <c r="Z434" s="36">
        <f t="shared" si="55"/>
        <v>2.2724000000000002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1068.1818181818182</v>
      </c>
      <c r="BN434" s="64">
        <f t="shared" si="57"/>
        <v>1071.5999999999999</v>
      </c>
      <c r="BO434" s="64">
        <f t="shared" si="58"/>
        <v>1.821095571095571</v>
      </c>
      <c r="BP434" s="64">
        <f t="shared" si="59"/>
        <v>1.8269230769230771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1000</v>
      </c>
      <c r="Y436" s="546">
        <f t="shared" si="54"/>
        <v>1003.2</v>
      </c>
      <c r="Z436" s="36">
        <f t="shared" si="55"/>
        <v>2.2724000000000002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1068.1818181818182</v>
      </c>
      <c r="BN436" s="64">
        <f t="shared" si="57"/>
        <v>1071.5999999999999</v>
      </c>
      <c r="BO436" s="64">
        <f t="shared" si="58"/>
        <v>1.821095571095571</v>
      </c>
      <c r="BP436" s="64">
        <f t="shared" si="59"/>
        <v>1.8269230769230771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8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62">
        <v>4680115882782</v>
      </c>
      <c r="E439" s="563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6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62">
        <v>4680115885479</v>
      </c>
      <c r="E440" s="563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62">
        <v>4607091389982</v>
      </c>
      <c r="E441" s="563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200</v>
      </c>
      <c r="Y441" s="546">
        <f t="shared" si="54"/>
        <v>201.6</v>
      </c>
      <c r="Z441" s="36">
        <f>IFERROR(IF(Y441=0,"",ROUNDUP(Y441/H441,0)*0.00937),"")</f>
        <v>0.39354</v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290</v>
      </c>
      <c r="BN441" s="64">
        <f t="shared" si="57"/>
        <v>292.32</v>
      </c>
      <c r="BO441" s="64">
        <f t="shared" si="58"/>
        <v>0.34722222222222227</v>
      </c>
      <c r="BP441" s="64">
        <f t="shared" si="59"/>
        <v>0.35</v>
      </c>
    </row>
    <row r="442" spans="1:68" x14ac:dyDescent="0.2">
      <c r="A442" s="56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1"/>
      <c r="P442" s="554" t="s">
        <v>70</v>
      </c>
      <c r="Q442" s="555"/>
      <c r="R442" s="555"/>
      <c r="S442" s="555"/>
      <c r="T442" s="555"/>
      <c r="U442" s="555"/>
      <c r="V442" s="55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458.33333333333331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460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5.3928200000000004</v>
      </c>
      <c r="AA442" s="548"/>
      <c r="AB442" s="548"/>
      <c r="AC442" s="548"/>
    </row>
    <row r="443" spans="1:68" x14ac:dyDescent="0.2">
      <c r="A443" s="550"/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61"/>
      <c r="P443" s="554" t="s">
        <v>70</v>
      </c>
      <c r="Q443" s="555"/>
      <c r="R443" s="555"/>
      <c r="S443" s="555"/>
      <c r="T443" s="555"/>
      <c r="U443" s="555"/>
      <c r="V443" s="556"/>
      <c r="W443" s="37" t="s">
        <v>68</v>
      </c>
      <c r="X443" s="547">
        <f>IFERROR(SUM(X431:X441),"0")</f>
        <v>2400</v>
      </c>
      <c r="Y443" s="547">
        <f>IFERROR(SUM(Y431:Y441),"0")</f>
        <v>2408.64</v>
      </c>
      <c r="Z443" s="37"/>
      <c r="AA443" s="548"/>
      <c r="AB443" s="548"/>
      <c r="AC443" s="548"/>
    </row>
    <row r="444" spans="1:68" ht="14.25" customHeight="1" x14ac:dyDescent="0.25">
      <c r="A444" s="557" t="s">
        <v>134</v>
      </c>
      <c r="B444" s="550"/>
      <c r="C444" s="550"/>
      <c r="D444" s="550"/>
      <c r="E444" s="550"/>
      <c r="F444" s="550"/>
      <c r="G444" s="550"/>
      <c r="H444" s="550"/>
      <c r="I444" s="550"/>
      <c r="J444" s="550"/>
      <c r="K444" s="550"/>
      <c r="L444" s="550"/>
      <c r="M444" s="550"/>
      <c r="N444" s="550"/>
      <c r="O444" s="550"/>
      <c r="P444" s="550"/>
      <c r="Q444" s="550"/>
      <c r="R444" s="550"/>
      <c r="S444" s="550"/>
      <c r="T444" s="550"/>
      <c r="U444" s="550"/>
      <c r="V444" s="550"/>
      <c r="W444" s="550"/>
      <c r="X444" s="550"/>
      <c r="Y444" s="550"/>
      <c r="Z444" s="550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62">
        <v>4607091388930</v>
      </c>
      <c r="E445" s="563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62">
        <v>4680115886407</v>
      </c>
      <c r="E446" s="563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62">
        <v>4680115880054</v>
      </c>
      <c r="E447" s="563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5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6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1"/>
      <c r="P448" s="554" t="s">
        <v>70</v>
      </c>
      <c r="Q448" s="555"/>
      <c r="R448" s="555"/>
      <c r="S448" s="555"/>
      <c r="T448" s="555"/>
      <c r="U448" s="555"/>
      <c r="V448" s="556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0"/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61"/>
      <c r="P449" s="554" t="s">
        <v>70</v>
      </c>
      <c r="Q449" s="555"/>
      <c r="R449" s="555"/>
      <c r="S449" s="555"/>
      <c r="T449" s="555"/>
      <c r="U449" s="555"/>
      <c r="V449" s="556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customHeight="1" x14ac:dyDescent="0.25">
      <c r="A450" s="557" t="s">
        <v>63</v>
      </c>
      <c r="B450" s="550"/>
      <c r="C450" s="550"/>
      <c r="D450" s="550"/>
      <c r="E450" s="550"/>
      <c r="F450" s="550"/>
      <c r="G450" s="550"/>
      <c r="H450" s="550"/>
      <c r="I450" s="550"/>
      <c r="J450" s="550"/>
      <c r="K450" s="550"/>
      <c r="L450" s="550"/>
      <c r="M450" s="550"/>
      <c r="N450" s="550"/>
      <c r="O450" s="550"/>
      <c r="P450" s="550"/>
      <c r="Q450" s="550"/>
      <c r="R450" s="550"/>
      <c r="S450" s="550"/>
      <c r="T450" s="550"/>
      <c r="U450" s="550"/>
      <c r="V450" s="550"/>
      <c r="W450" s="550"/>
      <c r="X450" s="550"/>
      <c r="Y450" s="550"/>
      <c r="Z450" s="550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62">
        <v>4680115883116</v>
      </c>
      <c r="E451" s="563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4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200</v>
      </c>
      <c r="Y451" s="546">
        <f t="shared" ref="Y451:Y456" si="60">IFERROR(IF(X451="",0,CEILING((X451/$H451),1)*$H451),"")</f>
        <v>200.64000000000001</v>
      </c>
      <c r="Z451" s="36">
        <f>IFERROR(IF(Y451=0,"",ROUNDUP(Y451/H451,0)*0.01196),"")</f>
        <v>0.45448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213.63636363636363</v>
      </c>
      <c r="BN451" s="64">
        <f t="shared" ref="BN451:BN456" si="62">IFERROR(Y451*I451/H451,"0")</f>
        <v>214.32</v>
      </c>
      <c r="BO451" s="64">
        <f t="shared" ref="BO451:BO456" si="63">IFERROR(1/J451*(X451/H451),"0")</f>
        <v>0.36421911421911418</v>
      </c>
      <c r="BP451" s="64">
        <f t="shared" ref="BP451:BP456" si="64">IFERROR(1/J451*(Y451/H451),"0")</f>
        <v>0.36538461538461542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62">
        <v>4680115883093</v>
      </c>
      <c r="E452" s="563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2">
        <v>4680115883109</v>
      </c>
      <c r="E453" s="563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0</v>
      </c>
      <c r="Y453" s="546">
        <f t="shared" si="60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0</v>
      </c>
      <c r="BN453" s="64">
        <f t="shared" si="62"/>
        <v>0</v>
      </c>
      <c r="BO453" s="64">
        <f t="shared" si="63"/>
        <v>0</v>
      </c>
      <c r="BP453" s="64">
        <f t="shared" si="64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62">
        <v>4680115882072</v>
      </c>
      <c r="E454" s="563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62">
        <v>4680115882102</v>
      </c>
      <c r="E455" s="563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62">
        <v>4680115882096</v>
      </c>
      <c r="E456" s="563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1"/>
      <c r="P457" s="554" t="s">
        <v>70</v>
      </c>
      <c r="Q457" s="555"/>
      <c r="R457" s="555"/>
      <c r="S457" s="555"/>
      <c r="T457" s="555"/>
      <c r="U457" s="555"/>
      <c r="V457" s="556"/>
      <c r="W457" s="37" t="s">
        <v>71</v>
      </c>
      <c r="X457" s="547">
        <f>IFERROR(X451/H451,"0")+IFERROR(X452/H452,"0")+IFERROR(X453/H453,"0")+IFERROR(X454/H454,"0")+IFERROR(X455/H455,"0")+IFERROR(X456/H456,"0")</f>
        <v>37.878787878787875</v>
      </c>
      <c r="Y457" s="547">
        <f>IFERROR(Y451/H451,"0")+IFERROR(Y452/H452,"0")+IFERROR(Y453/H453,"0")+IFERROR(Y454/H454,"0")+IFERROR(Y455/H455,"0")+IFERROR(Y456/H456,"0")</f>
        <v>38</v>
      </c>
      <c r="Z457" s="547">
        <f>IFERROR(IF(Z451="",0,Z451),"0")+IFERROR(IF(Z452="",0,Z452),"0")+IFERROR(IF(Z453="",0,Z453),"0")+IFERROR(IF(Z454="",0,Z454),"0")+IFERROR(IF(Z455="",0,Z455),"0")+IFERROR(IF(Z456="",0,Z456),"0")</f>
        <v>0.45448</v>
      </c>
      <c r="AA457" s="548"/>
      <c r="AB457" s="548"/>
      <c r="AC457" s="548"/>
    </row>
    <row r="458" spans="1:68" x14ac:dyDescent="0.2">
      <c r="A458" s="550"/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61"/>
      <c r="P458" s="554" t="s">
        <v>70</v>
      </c>
      <c r="Q458" s="555"/>
      <c r="R458" s="555"/>
      <c r="S458" s="555"/>
      <c r="T458" s="555"/>
      <c r="U458" s="555"/>
      <c r="V458" s="556"/>
      <c r="W458" s="37" t="s">
        <v>68</v>
      </c>
      <c r="X458" s="547">
        <f>IFERROR(SUM(X451:X456),"0")</f>
        <v>200</v>
      </c>
      <c r="Y458" s="547">
        <f>IFERROR(SUM(Y451:Y456),"0")</f>
        <v>200.64000000000001</v>
      </c>
      <c r="Z458" s="37"/>
      <c r="AA458" s="548"/>
      <c r="AB458" s="548"/>
      <c r="AC458" s="548"/>
    </row>
    <row r="459" spans="1:68" ht="14.25" customHeight="1" x14ac:dyDescent="0.25">
      <c r="A459" s="557" t="s">
        <v>72</v>
      </c>
      <c r="B459" s="550"/>
      <c r="C459" s="550"/>
      <c r="D459" s="550"/>
      <c r="E459" s="550"/>
      <c r="F459" s="550"/>
      <c r="G459" s="550"/>
      <c r="H459" s="550"/>
      <c r="I459" s="550"/>
      <c r="J459" s="550"/>
      <c r="K459" s="550"/>
      <c r="L459" s="550"/>
      <c r="M459" s="550"/>
      <c r="N459" s="550"/>
      <c r="O459" s="550"/>
      <c r="P459" s="550"/>
      <c r="Q459" s="550"/>
      <c r="R459" s="550"/>
      <c r="S459" s="550"/>
      <c r="T459" s="550"/>
      <c r="U459" s="550"/>
      <c r="V459" s="550"/>
      <c r="W459" s="550"/>
      <c r="X459" s="550"/>
      <c r="Y459" s="550"/>
      <c r="Z459" s="550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62">
        <v>4607091383409</v>
      </c>
      <c r="E460" s="563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62">
        <v>4607091383416</v>
      </c>
      <c r="E461" s="563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62">
        <v>4680115883536</v>
      </c>
      <c r="E462" s="563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6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1"/>
      <c r="P463" s="554" t="s">
        <v>70</v>
      </c>
      <c r="Q463" s="555"/>
      <c r="R463" s="555"/>
      <c r="S463" s="555"/>
      <c r="T463" s="555"/>
      <c r="U463" s="555"/>
      <c r="V463" s="55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0"/>
      <c r="B464" s="550"/>
      <c r="C464" s="550"/>
      <c r="D464" s="550"/>
      <c r="E464" s="550"/>
      <c r="F464" s="550"/>
      <c r="G464" s="550"/>
      <c r="H464" s="550"/>
      <c r="I464" s="550"/>
      <c r="J464" s="550"/>
      <c r="K464" s="550"/>
      <c r="L464" s="550"/>
      <c r="M464" s="550"/>
      <c r="N464" s="550"/>
      <c r="O464" s="561"/>
      <c r="P464" s="554" t="s">
        <v>70</v>
      </c>
      <c r="Q464" s="555"/>
      <c r="R464" s="555"/>
      <c r="S464" s="555"/>
      <c r="T464" s="555"/>
      <c r="U464" s="555"/>
      <c r="V464" s="55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558" t="s">
        <v>712</v>
      </c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59"/>
      <c r="P465" s="559"/>
      <c r="Q465" s="559"/>
      <c r="R465" s="559"/>
      <c r="S465" s="559"/>
      <c r="T465" s="559"/>
      <c r="U465" s="559"/>
      <c r="V465" s="559"/>
      <c r="W465" s="559"/>
      <c r="X465" s="559"/>
      <c r="Y465" s="559"/>
      <c r="Z465" s="559"/>
      <c r="AA465" s="48"/>
      <c r="AB465" s="48"/>
      <c r="AC465" s="48"/>
    </row>
    <row r="466" spans="1:68" ht="16.5" customHeight="1" x14ac:dyDescent="0.25">
      <c r="A466" s="575" t="s">
        <v>712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40"/>
      <c r="AB466" s="540"/>
      <c r="AC466" s="540"/>
    </row>
    <row r="467" spans="1:68" ht="14.25" customHeight="1" x14ac:dyDescent="0.25">
      <c r="A467" s="557" t="s">
        <v>102</v>
      </c>
      <c r="B467" s="550"/>
      <c r="C467" s="550"/>
      <c r="D467" s="550"/>
      <c r="E467" s="550"/>
      <c r="F467" s="550"/>
      <c r="G467" s="550"/>
      <c r="H467" s="550"/>
      <c r="I467" s="550"/>
      <c r="J467" s="550"/>
      <c r="K467" s="550"/>
      <c r="L467" s="550"/>
      <c r="M467" s="550"/>
      <c r="N467" s="550"/>
      <c r="O467" s="550"/>
      <c r="P467" s="550"/>
      <c r="Q467" s="550"/>
      <c r="R467" s="550"/>
      <c r="S467" s="550"/>
      <c r="T467" s="550"/>
      <c r="U467" s="550"/>
      <c r="V467" s="550"/>
      <c r="W467" s="550"/>
      <c r="X467" s="550"/>
      <c r="Y467" s="550"/>
      <c r="Z467" s="550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62">
        <v>4640242181011</v>
      </c>
      <c r="E468" s="563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8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62">
        <v>4640242180441</v>
      </c>
      <c r="E469" s="563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62">
        <v>4640242180564</v>
      </c>
      <c r="E470" s="563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62">
        <v>4640242181189</v>
      </c>
      <c r="E471" s="563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8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6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1"/>
      <c r="P472" s="554" t="s">
        <v>70</v>
      </c>
      <c r="Q472" s="555"/>
      <c r="R472" s="555"/>
      <c r="S472" s="555"/>
      <c r="T472" s="555"/>
      <c r="U472" s="555"/>
      <c r="V472" s="55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0"/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61"/>
      <c r="P473" s="554" t="s">
        <v>70</v>
      </c>
      <c r="Q473" s="555"/>
      <c r="R473" s="555"/>
      <c r="S473" s="555"/>
      <c r="T473" s="555"/>
      <c r="U473" s="555"/>
      <c r="V473" s="55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7" t="s">
        <v>134</v>
      </c>
      <c r="B474" s="550"/>
      <c r="C474" s="550"/>
      <c r="D474" s="550"/>
      <c r="E474" s="550"/>
      <c r="F474" s="550"/>
      <c r="G474" s="550"/>
      <c r="H474" s="550"/>
      <c r="I474" s="550"/>
      <c r="J474" s="550"/>
      <c r="K474" s="550"/>
      <c r="L474" s="550"/>
      <c r="M474" s="550"/>
      <c r="N474" s="550"/>
      <c r="O474" s="550"/>
      <c r="P474" s="550"/>
      <c r="Q474" s="550"/>
      <c r="R474" s="550"/>
      <c r="S474" s="550"/>
      <c r="T474" s="550"/>
      <c r="U474" s="550"/>
      <c r="V474" s="550"/>
      <c r="W474" s="550"/>
      <c r="X474" s="550"/>
      <c r="Y474" s="550"/>
      <c r="Z474" s="550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62">
        <v>4640242180519</v>
      </c>
      <c r="E475" s="563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62">
        <v>4640242180526</v>
      </c>
      <c r="E476" s="563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5" t="s">
        <v>729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62">
        <v>4640242181363</v>
      </c>
      <c r="E477" s="563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1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1"/>
      <c r="P478" s="554" t="s">
        <v>70</v>
      </c>
      <c r="Q478" s="555"/>
      <c r="R478" s="555"/>
      <c r="S478" s="555"/>
      <c r="T478" s="555"/>
      <c r="U478" s="555"/>
      <c r="V478" s="55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0"/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61"/>
      <c r="P479" s="554" t="s">
        <v>70</v>
      </c>
      <c r="Q479" s="555"/>
      <c r="R479" s="555"/>
      <c r="S479" s="555"/>
      <c r="T479" s="555"/>
      <c r="U479" s="555"/>
      <c r="V479" s="55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7" t="s">
        <v>63</v>
      </c>
      <c r="B480" s="550"/>
      <c r="C480" s="550"/>
      <c r="D480" s="550"/>
      <c r="E480" s="550"/>
      <c r="F480" s="550"/>
      <c r="G480" s="550"/>
      <c r="H480" s="550"/>
      <c r="I480" s="550"/>
      <c r="J480" s="550"/>
      <c r="K480" s="550"/>
      <c r="L480" s="550"/>
      <c r="M480" s="550"/>
      <c r="N480" s="550"/>
      <c r="O480" s="550"/>
      <c r="P480" s="550"/>
      <c r="Q480" s="550"/>
      <c r="R480" s="550"/>
      <c r="S480" s="550"/>
      <c r="T480" s="550"/>
      <c r="U480" s="550"/>
      <c r="V480" s="550"/>
      <c r="W480" s="550"/>
      <c r="X480" s="550"/>
      <c r="Y480" s="550"/>
      <c r="Z480" s="550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62">
        <v>4640242180816</v>
      </c>
      <c r="E481" s="563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62">
        <v>4640242180595</v>
      </c>
      <c r="E482" s="563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2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1"/>
      <c r="P483" s="554" t="s">
        <v>70</v>
      </c>
      <c r="Q483" s="555"/>
      <c r="R483" s="555"/>
      <c r="S483" s="555"/>
      <c r="T483" s="555"/>
      <c r="U483" s="555"/>
      <c r="V483" s="55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0"/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61"/>
      <c r="P484" s="554" t="s">
        <v>70</v>
      </c>
      <c r="Q484" s="555"/>
      <c r="R484" s="555"/>
      <c r="S484" s="555"/>
      <c r="T484" s="555"/>
      <c r="U484" s="555"/>
      <c r="V484" s="55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7" t="s">
        <v>72</v>
      </c>
      <c r="B485" s="550"/>
      <c r="C485" s="550"/>
      <c r="D485" s="550"/>
      <c r="E485" s="550"/>
      <c r="F485" s="550"/>
      <c r="G485" s="550"/>
      <c r="H485" s="550"/>
      <c r="I485" s="550"/>
      <c r="J485" s="550"/>
      <c r="K485" s="550"/>
      <c r="L485" s="550"/>
      <c r="M485" s="550"/>
      <c r="N485" s="550"/>
      <c r="O485" s="550"/>
      <c r="P485" s="550"/>
      <c r="Q485" s="550"/>
      <c r="R485" s="550"/>
      <c r="S485" s="550"/>
      <c r="T485" s="550"/>
      <c r="U485" s="550"/>
      <c r="V485" s="550"/>
      <c r="W485" s="550"/>
      <c r="X485" s="550"/>
      <c r="Y485" s="550"/>
      <c r="Z485" s="550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62">
        <v>4640242180533</v>
      </c>
      <c r="E486" s="563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60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150</v>
      </c>
      <c r="Y486" s="546">
        <f>IFERROR(IF(X486="",0,CEILING((X486/$H486),1)*$H486),"")</f>
        <v>153</v>
      </c>
      <c r="Z486" s="36">
        <f>IFERROR(IF(Y486=0,"",ROUNDUP(Y486/H486,0)*0.01898),"")</f>
        <v>0.32266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158.64999999999998</v>
      </c>
      <c r="BN486" s="64">
        <f>IFERROR(Y486*I486/H486,"0")</f>
        <v>161.82299999999998</v>
      </c>
      <c r="BO486" s="64">
        <f>IFERROR(1/J486*(X486/H486),"0")</f>
        <v>0.26041666666666669</v>
      </c>
      <c r="BP486" s="64">
        <f>IFERROR(1/J486*(Y486/H486),"0")</f>
        <v>0.265625</v>
      </c>
    </row>
    <row r="487" spans="1:68" x14ac:dyDescent="0.2">
      <c r="A487" s="56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1"/>
      <c r="P487" s="554" t="s">
        <v>70</v>
      </c>
      <c r="Q487" s="555"/>
      <c r="R487" s="555"/>
      <c r="S487" s="555"/>
      <c r="T487" s="555"/>
      <c r="U487" s="555"/>
      <c r="V487" s="556"/>
      <c r="W487" s="37" t="s">
        <v>71</v>
      </c>
      <c r="X487" s="547">
        <f>IFERROR(X486/H486,"0")</f>
        <v>16.666666666666668</v>
      </c>
      <c r="Y487" s="547">
        <f>IFERROR(Y486/H486,"0")</f>
        <v>17</v>
      </c>
      <c r="Z487" s="547">
        <f>IFERROR(IF(Z486="",0,Z486),"0")</f>
        <v>0.32266</v>
      </c>
      <c r="AA487" s="548"/>
      <c r="AB487" s="548"/>
      <c r="AC487" s="548"/>
    </row>
    <row r="488" spans="1:68" x14ac:dyDescent="0.2">
      <c r="A488" s="550"/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61"/>
      <c r="P488" s="554" t="s">
        <v>70</v>
      </c>
      <c r="Q488" s="555"/>
      <c r="R488" s="555"/>
      <c r="S488" s="555"/>
      <c r="T488" s="555"/>
      <c r="U488" s="555"/>
      <c r="V488" s="556"/>
      <c r="W488" s="37" t="s">
        <v>68</v>
      </c>
      <c r="X488" s="547">
        <f>IFERROR(SUM(X486:X486),"0")</f>
        <v>150</v>
      </c>
      <c r="Y488" s="547">
        <f>IFERROR(SUM(Y486:Y486),"0")</f>
        <v>153</v>
      </c>
      <c r="Z488" s="37"/>
      <c r="AA488" s="548"/>
      <c r="AB488" s="548"/>
      <c r="AC488" s="548"/>
    </row>
    <row r="489" spans="1:68" ht="14.25" customHeight="1" x14ac:dyDescent="0.25">
      <c r="A489" s="557" t="s">
        <v>164</v>
      </c>
      <c r="B489" s="550"/>
      <c r="C489" s="550"/>
      <c r="D489" s="550"/>
      <c r="E489" s="550"/>
      <c r="F489" s="550"/>
      <c r="G489" s="550"/>
      <c r="H489" s="550"/>
      <c r="I489" s="550"/>
      <c r="J489" s="550"/>
      <c r="K489" s="550"/>
      <c r="L489" s="550"/>
      <c r="M489" s="550"/>
      <c r="N489" s="550"/>
      <c r="O489" s="550"/>
      <c r="P489" s="550"/>
      <c r="Q489" s="550"/>
      <c r="R489" s="550"/>
      <c r="S489" s="550"/>
      <c r="T489" s="550"/>
      <c r="U489" s="550"/>
      <c r="V489" s="550"/>
      <c r="W489" s="550"/>
      <c r="X489" s="550"/>
      <c r="Y489" s="550"/>
      <c r="Z489" s="550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62">
        <v>4640242180120</v>
      </c>
      <c r="E490" s="563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5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62">
        <v>4640242180137</v>
      </c>
      <c r="E491" s="563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6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1"/>
      <c r="P492" s="554" t="s">
        <v>70</v>
      </c>
      <c r="Q492" s="555"/>
      <c r="R492" s="555"/>
      <c r="S492" s="555"/>
      <c r="T492" s="555"/>
      <c r="U492" s="555"/>
      <c r="V492" s="55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0"/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61"/>
      <c r="P493" s="554" t="s">
        <v>70</v>
      </c>
      <c r="Q493" s="555"/>
      <c r="R493" s="555"/>
      <c r="S493" s="555"/>
      <c r="T493" s="555"/>
      <c r="U493" s="555"/>
      <c r="V493" s="55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75" t="s">
        <v>749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40"/>
      <c r="AB494" s="540"/>
      <c r="AC494" s="540"/>
    </row>
    <row r="495" spans="1:68" ht="14.25" customHeight="1" x14ac:dyDescent="0.25">
      <c r="A495" s="557" t="s">
        <v>134</v>
      </c>
      <c r="B495" s="550"/>
      <c r="C495" s="550"/>
      <c r="D495" s="550"/>
      <c r="E495" s="550"/>
      <c r="F495" s="550"/>
      <c r="G495" s="550"/>
      <c r="H495" s="550"/>
      <c r="I495" s="550"/>
      <c r="J495" s="550"/>
      <c r="K495" s="550"/>
      <c r="L495" s="550"/>
      <c r="M495" s="550"/>
      <c r="N495" s="550"/>
      <c r="O495" s="550"/>
      <c r="P495" s="550"/>
      <c r="Q495" s="550"/>
      <c r="R495" s="550"/>
      <c r="S495" s="550"/>
      <c r="T495" s="550"/>
      <c r="U495" s="550"/>
      <c r="V495" s="550"/>
      <c r="W495" s="550"/>
      <c r="X495" s="550"/>
      <c r="Y495" s="550"/>
      <c r="Z495" s="550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62">
        <v>4640242180090</v>
      </c>
      <c r="E496" s="563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7" t="s">
        <v>752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6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1"/>
      <c r="P497" s="554" t="s">
        <v>70</v>
      </c>
      <c r="Q497" s="555"/>
      <c r="R497" s="555"/>
      <c r="S497" s="555"/>
      <c r="T497" s="555"/>
      <c r="U497" s="555"/>
      <c r="V497" s="55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0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561"/>
      <c r="P498" s="554" t="s">
        <v>70</v>
      </c>
      <c r="Q498" s="555"/>
      <c r="R498" s="555"/>
      <c r="S498" s="555"/>
      <c r="T498" s="555"/>
      <c r="U498" s="555"/>
      <c r="V498" s="55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791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744"/>
      <c r="P499" s="577" t="s">
        <v>754</v>
      </c>
      <c r="Q499" s="578"/>
      <c r="R499" s="578"/>
      <c r="S499" s="578"/>
      <c r="T499" s="578"/>
      <c r="U499" s="578"/>
      <c r="V499" s="57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13560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13671.06</v>
      </c>
      <c r="Z499" s="37"/>
      <c r="AA499" s="548"/>
      <c r="AB499" s="548"/>
      <c r="AC499" s="548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744"/>
      <c r="P500" s="577" t="s">
        <v>755</v>
      </c>
      <c r="Q500" s="578"/>
      <c r="R500" s="578"/>
      <c r="S500" s="578"/>
      <c r="T500" s="578"/>
      <c r="U500" s="578"/>
      <c r="V500" s="579"/>
      <c r="W500" s="37" t="s">
        <v>68</v>
      </c>
      <c r="X500" s="547">
        <f>IFERROR(SUM(BM22:BM496),"0")</f>
        <v>14607.900181348967</v>
      </c>
      <c r="Y500" s="547">
        <f>IFERROR(SUM(BN22:BN496),"0")</f>
        <v>14726.25</v>
      </c>
      <c r="Z500" s="37"/>
      <c r="AA500" s="548"/>
      <c r="AB500" s="548"/>
      <c r="AC500" s="548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744"/>
      <c r="P501" s="577" t="s">
        <v>756</v>
      </c>
      <c r="Q501" s="578"/>
      <c r="R501" s="578"/>
      <c r="S501" s="578"/>
      <c r="T501" s="578"/>
      <c r="U501" s="578"/>
      <c r="V501" s="579"/>
      <c r="W501" s="37" t="s">
        <v>757</v>
      </c>
      <c r="X501" s="38">
        <f>ROUNDUP(SUM(BO22:BO496),0)</f>
        <v>26</v>
      </c>
      <c r="Y501" s="38">
        <f>ROUNDUP(SUM(BP22:BP496),0)</f>
        <v>26</v>
      </c>
      <c r="Z501" s="37"/>
      <c r="AA501" s="548"/>
      <c r="AB501" s="548"/>
      <c r="AC501" s="548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744"/>
      <c r="P502" s="577" t="s">
        <v>758</v>
      </c>
      <c r="Q502" s="578"/>
      <c r="R502" s="578"/>
      <c r="S502" s="578"/>
      <c r="T502" s="578"/>
      <c r="U502" s="578"/>
      <c r="V502" s="579"/>
      <c r="W502" s="37" t="s">
        <v>68</v>
      </c>
      <c r="X502" s="547">
        <f>GrossWeightTotal+PalletQtyTotal*25</f>
        <v>15257.900181348967</v>
      </c>
      <c r="Y502" s="547">
        <f>GrossWeightTotalR+PalletQtyTotalR*25</f>
        <v>15376.25</v>
      </c>
      <c r="Z502" s="37"/>
      <c r="AA502" s="548"/>
      <c r="AB502" s="548"/>
      <c r="AC502" s="548"/>
    </row>
    <row r="503" spans="1:32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744"/>
      <c r="P503" s="577" t="s">
        <v>759</v>
      </c>
      <c r="Q503" s="578"/>
      <c r="R503" s="578"/>
      <c r="S503" s="578"/>
      <c r="T503" s="578"/>
      <c r="U503" s="578"/>
      <c r="V503" s="57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3144.5600659951569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3163</v>
      </c>
      <c r="Z503" s="37"/>
      <c r="AA503" s="548"/>
      <c r="AB503" s="548"/>
      <c r="AC503" s="548"/>
    </row>
    <row r="504" spans="1:32" ht="14.25" customHeight="1" x14ac:dyDescent="0.2">
      <c r="A504" s="550"/>
      <c r="B504" s="550"/>
      <c r="C504" s="550"/>
      <c r="D504" s="550"/>
      <c r="E504" s="550"/>
      <c r="F504" s="550"/>
      <c r="G504" s="550"/>
      <c r="H504" s="550"/>
      <c r="I504" s="550"/>
      <c r="J504" s="550"/>
      <c r="K504" s="550"/>
      <c r="L504" s="550"/>
      <c r="M504" s="550"/>
      <c r="N504" s="550"/>
      <c r="O504" s="744"/>
      <c r="P504" s="577" t="s">
        <v>760</v>
      </c>
      <c r="Q504" s="578"/>
      <c r="R504" s="578"/>
      <c r="S504" s="578"/>
      <c r="T504" s="578"/>
      <c r="U504" s="578"/>
      <c r="V504" s="57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30.371369999999999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1" t="s">
        <v>100</v>
      </c>
      <c r="D506" s="647"/>
      <c r="E506" s="647"/>
      <c r="F506" s="647"/>
      <c r="G506" s="647"/>
      <c r="H506" s="638"/>
      <c r="I506" s="571" t="s">
        <v>249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38"/>
      <c r="T506" s="571" t="s">
        <v>539</v>
      </c>
      <c r="U506" s="638"/>
      <c r="V506" s="571" t="s">
        <v>595</v>
      </c>
      <c r="W506" s="647"/>
      <c r="X506" s="647"/>
      <c r="Y506" s="638"/>
      <c r="Z506" s="542" t="s">
        <v>651</v>
      </c>
      <c r="AA506" s="571" t="s">
        <v>712</v>
      </c>
      <c r="AB506" s="638"/>
      <c r="AC506" s="52"/>
      <c r="AF506" s="543"/>
    </row>
    <row r="507" spans="1:32" ht="14.25" customHeight="1" thickTop="1" x14ac:dyDescent="0.2">
      <c r="A507" s="682" t="s">
        <v>763</v>
      </c>
      <c r="B507" s="571" t="s">
        <v>62</v>
      </c>
      <c r="C507" s="571" t="s">
        <v>101</v>
      </c>
      <c r="D507" s="571" t="s">
        <v>116</v>
      </c>
      <c r="E507" s="571" t="s">
        <v>171</v>
      </c>
      <c r="F507" s="571" t="s">
        <v>191</v>
      </c>
      <c r="G507" s="571" t="s">
        <v>221</v>
      </c>
      <c r="H507" s="571" t="s">
        <v>100</v>
      </c>
      <c r="I507" s="571" t="s">
        <v>250</v>
      </c>
      <c r="J507" s="571" t="s">
        <v>290</v>
      </c>
      <c r="K507" s="571" t="s">
        <v>350</v>
      </c>
      <c r="L507" s="571" t="s">
        <v>395</v>
      </c>
      <c r="M507" s="571" t="s">
        <v>411</v>
      </c>
      <c r="N507" s="543"/>
      <c r="O507" s="571" t="s">
        <v>425</v>
      </c>
      <c r="P507" s="571" t="s">
        <v>435</v>
      </c>
      <c r="Q507" s="571" t="s">
        <v>442</v>
      </c>
      <c r="R507" s="571" t="s">
        <v>447</v>
      </c>
      <c r="S507" s="571" t="s">
        <v>529</v>
      </c>
      <c r="T507" s="571" t="s">
        <v>540</v>
      </c>
      <c r="U507" s="571" t="s">
        <v>575</v>
      </c>
      <c r="V507" s="571" t="s">
        <v>596</v>
      </c>
      <c r="W507" s="571" t="s">
        <v>628</v>
      </c>
      <c r="X507" s="571" t="s">
        <v>643</v>
      </c>
      <c r="Y507" s="571" t="s">
        <v>647</v>
      </c>
      <c r="Z507" s="571" t="s">
        <v>651</v>
      </c>
      <c r="AA507" s="571" t="s">
        <v>712</v>
      </c>
      <c r="AB507" s="571" t="s">
        <v>749</v>
      </c>
      <c r="AC507" s="52"/>
      <c r="AF507" s="543"/>
    </row>
    <row r="508" spans="1:32" ht="13.5" customHeight="1" thickBot="1" x14ac:dyDescent="0.25">
      <c r="A508" s="683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43"/>
      <c r="O508" s="572"/>
      <c r="P508" s="572"/>
      <c r="Q508" s="572"/>
      <c r="R508" s="572"/>
      <c r="S508" s="572"/>
      <c r="T508" s="572"/>
      <c r="U508" s="572"/>
      <c r="V508" s="572"/>
      <c r="W508" s="572"/>
      <c r="X508" s="572"/>
      <c r="Y508" s="572"/>
      <c r="Z508" s="572"/>
      <c r="AA508" s="572"/>
      <c r="AB508" s="572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810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504</v>
      </c>
      <c r="E509" s="46">
        <f>IFERROR(Y87*1,"0")+IFERROR(Y88*1,"0")+IFERROR(Y89*1,"0")+IFERROR(Y93*1,"0")+IFERROR(Y94*1,"0")+IFERROR(Y95*1,"0")+IFERROR(Y96*1,"0")</f>
        <v>1262.8800000000001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1119.1500000000001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100.80000000000001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2411.6999999999998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302.39999999999998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572.85</v>
      </c>
      <c r="S509" s="46">
        <f>IFERROR(Y335*1,"0")+IFERROR(Y336*1,"0")+IFERROR(Y337*1,"0")</f>
        <v>302.40000000000003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1920</v>
      </c>
      <c r="U509" s="46">
        <f>IFERROR(Y368*1,"0")+IFERROR(Y369*1,"0")+IFERROR(Y370*1,"0")+IFERROR(Y374*1,"0")+IFERROR(Y378*1,"0")+IFERROR(Y379*1,"0")+IFERROR(Y383*1,"0")</f>
        <v>1101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3110.8799999999997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153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108:E108"/>
    <mergeCell ref="A111:O112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466:Z466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P93:T93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