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B8417B0C-E9E7-4697-8697-9C4339C90A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BP490" i="1" s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BP459" i="1" s="1"/>
  <c r="P459" i="1"/>
  <c r="X457" i="1"/>
  <c r="X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P433" i="1" s="1"/>
  <c r="BO432" i="1"/>
  <c r="BM432" i="1"/>
  <c r="Y432" i="1"/>
  <c r="BP432" i="1" s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W508" i="1" s="1"/>
  <c r="P407" i="1"/>
  <c r="X404" i="1"/>
  <c r="X403" i="1"/>
  <c r="BO402" i="1"/>
  <c r="BM402" i="1"/>
  <c r="Y402" i="1"/>
  <c r="P402" i="1"/>
  <c r="BO401" i="1"/>
  <c r="BM401" i="1"/>
  <c r="Y401" i="1"/>
  <c r="BP401" i="1" s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8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8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N244" i="1"/>
  <c r="BM244" i="1"/>
  <c r="Z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Y246" i="1" s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BP192" i="1" s="1"/>
  <c r="P192" i="1"/>
  <c r="X190" i="1"/>
  <c r="X189" i="1"/>
  <c r="BO188" i="1"/>
  <c r="BM188" i="1"/>
  <c r="Y188" i="1"/>
  <c r="BP188" i="1" s="1"/>
  <c r="P188" i="1"/>
  <c r="BO187" i="1"/>
  <c r="BM187" i="1"/>
  <c r="Y187" i="1"/>
  <c r="Y189" i="1" s="1"/>
  <c r="P187" i="1"/>
  <c r="X185" i="1"/>
  <c r="X184" i="1"/>
  <c r="BO183" i="1"/>
  <c r="BM183" i="1"/>
  <c r="Y183" i="1"/>
  <c r="P183" i="1"/>
  <c r="BO182" i="1"/>
  <c r="BM182" i="1"/>
  <c r="Y182" i="1"/>
  <c r="BP182" i="1" s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X169" i="1"/>
  <c r="X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O159" i="1"/>
  <c r="BM159" i="1"/>
  <c r="Y159" i="1"/>
  <c r="BP159" i="1" s="1"/>
  <c r="P159" i="1"/>
  <c r="X157" i="1"/>
  <c r="X156" i="1"/>
  <c r="BO155" i="1"/>
  <c r="BM155" i="1"/>
  <c r="Y155" i="1"/>
  <c r="Y156" i="1" s="1"/>
  <c r="P155" i="1"/>
  <c r="X151" i="1"/>
  <c r="X150" i="1"/>
  <c r="BO149" i="1"/>
  <c r="BM149" i="1"/>
  <c r="Y149" i="1"/>
  <c r="BP149" i="1" s="1"/>
  <c r="P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BP143" i="1" s="1"/>
  <c r="BO142" i="1"/>
  <c r="BM142" i="1"/>
  <c r="Y142" i="1"/>
  <c r="Y144" i="1" s="1"/>
  <c r="P142" i="1"/>
  <c r="X139" i="1"/>
  <c r="X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Y128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X499" i="1" l="1"/>
  <c r="X502" i="1"/>
  <c r="Z27" i="1"/>
  <c r="BN27" i="1"/>
  <c r="Z43" i="1"/>
  <c r="BN43" i="1"/>
  <c r="Z61" i="1"/>
  <c r="BN61" i="1"/>
  <c r="Z75" i="1"/>
  <c r="BN75" i="1"/>
  <c r="Z104" i="1"/>
  <c r="BN104" i="1"/>
  <c r="Z114" i="1"/>
  <c r="BN114" i="1"/>
  <c r="Z142" i="1"/>
  <c r="BN142" i="1"/>
  <c r="BP142" i="1"/>
  <c r="Z143" i="1"/>
  <c r="BN143" i="1"/>
  <c r="Z147" i="1"/>
  <c r="BN147" i="1"/>
  <c r="Z165" i="1"/>
  <c r="BN165" i="1"/>
  <c r="Z177" i="1"/>
  <c r="Z178" i="1" s="1"/>
  <c r="BN177" i="1"/>
  <c r="BP177" i="1"/>
  <c r="Y178" i="1"/>
  <c r="Z182" i="1"/>
  <c r="BN182" i="1"/>
  <c r="Z198" i="1"/>
  <c r="BN198" i="1"/>
  <c r="Z211" i="1"/>
  <c r="BN211" i="1"/>
  <c r="Z269" i="1"/>
  <c r="BN269" i="1"/>
  <c r="Z298" i="1"/>
  <c r="BN298" i="1"/>
  <c r="Z308" i="1"/>
  <c r="BN308" i="1"/>
  <c r="Z322" i="1"/>
  <c r="BN322" i="1"/>
  <c r="Z345" i="1"/>
  <c r="BN345" i="1"/>
  <c r="Z391" i="1"/>
  <c r="BN391" i="1"/>
  <c r="Z401" i="1"/>
  <c r="BN401" i="1"/>
  <c r="Z432" i="1"/>
  <c r="BN432" i="1"/>
  <c r="Z433" i="1"/>
  <c r="BN433" i="1"/>
  <c r="Z445" i="1"/>
  <c r="BN445" i="1"/>
  <c r="Z459" i="1"/>
  <c r="BN459" i="1"/>
  <c r="Z490" i="1"/>
  <c r="BN490" i="1"/>
  <c r="Y111" i="1"/>
  <c r="Y304" i="1"/>
  <c r="BP296" i="1"/>
  <c r="BN296" i="1"/>
  <c r="Z296" i="1"/>
  <c r="BP306" i="1"/>
  <c r="BN306" i="1"/>
  <c r="Z306" i="1"/>
  <c r="BP316" i="1"/>
  <c r="BN316" i="1"/>
  <c r="Z316" i="1"/>
  <c r="BP343" i="1"/>
  <c r="BN343" i="1"/>
  <c r="Z343" i="1"/>
  <c r="BP357" i="1"/>
  <c r="BN357" i="1"/>
  <c r="Z357" i="1"/>
  <c r="Z359" i="1" s="1"/>
  <c r="BP389" i="1"/>
  <c r="BN389" i="1"/>
  <c r="Z389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9" i="1"/>
  <c r="BN439" i="1"/>
  <c r="Z439" i="1"/>
  <c r="BP455" i="1"/>
  <c r="BN455" i="1"/>
  <c r="Z455" i="1"/>
  <c r="Y482" i="1"/>
  <c r="BP480" i="1"/>
  <c r="BN480" i="1"/>
  <c r="Z480" i="1"/>
  <c r="B508" i="1"/>
  <c r="X500" i="1"/>
  <c r="X501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5" i="1"/>
  <c r="Z63" i="1"/>
  <c r="BN63" i="1"/>
  <c r="Y64" i="1"/>
  <c r="Z67" i="1"/>
  <c r="BN67" i="1"/>
  <c r="Z73" i="1"/>
  <c r="BN73" i="1"/>
  <c r="BP73" i="1"/>
  <c r="Z77" i="1"/>
  <c r="BN77" i="1"/>
  <c r="Y83" i="1"/>
  <c r="Z88" i="1"/>
  <c r="BN88" i="1"/>
  <c r="Z93" i="1"/>
  <c r="BN93" i="1"/>
  <c r="Z102" i="1"/>
  <c r="BN102" i="1"/>
  <c r="Z108" i="1"/>
  <c r="BN108" i="1"/>
  <c r="BP108" i="1"/>
  <c r="Z116" i="1"/>
  <c r="BN116" i="1"/>
  <c r="Z137" i="1"/>
  <c r="BN137" i="1"/>
  <c r="Y151" i="1"/>
  <c r="Z149" i="1"/>
  <c r="BN149" i="1"/>
  <c r="Y150" i="1"/>
  <c r="Z155" i="1"/>
  <c r="Z156" i="1" s="1"/>
  <c r="BN155" i="1"/>
  <c r="BP155" i="1"/>
  <c r="Z159" i="1"/>
  <c r="BN159" i="1"/>
  <c r="Z163" i="1"/>
  <c r="BN163" i="1"/>
  <c r="Z167" i="1"/>
  <c r="BN167" i="1"/>
  <c r="Z173" i="1"/>
  <c r="BN173" i="1"/>
  <c r="Z188" i="1"/>
  <c r="BN188" i="1"/>
  <c r="Z192" i="1"/>
  <c r="BN192" i="1"/>
  <c r="Z196" i="1"/>
  <c r="BN196" i="1"/>
  <c r="Z204" i="1"/>
  <c r="BN204" i="1"/>
  <c r="Z209" i="1"/>
  <c r="BN209" i="1"/>
  <c r="Z215" i="1"/>
  <c r="BN215" i="1"/>
  <c r="BP215" i="1"/>
  <c r="Z224" i="1"/>
  <c r="BN224" i="1"/>
  <c r="Z225" i="1"/>
  <c r="BN225" i="1"/>
  <c r="Z237" i="1"/>
  <c r="Z238" i="1" s="1"/>
  <c r="BN237" i="1"/>
  <c r="BP237" i="1"/>
  <c r="Y238" i="1"/>
  <c r="Z241" i="1"/>
  <c r="BN241" i="1"/>
  <c r="BP241" i="1"/>
  <c r="Z242" i="1"/>
  <c r="BN242" i="1"/>
  <c r="Z251" i="1"/>
  <c r="BN251" i="1"/>
  <c r="Z267" i="1"/>
  <c r="BN267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BP290" i="1"/>
  <c r="BN290" i="1"/>
  <c r="Z290" i="1"/>
  <c r="BP300" i="1"/>
  <c r="BN300" i="1"/>
  <c r="Z300" i="1"/>
  <c r="BP310" i="1"/>
  <c r="BN310" i="1"/>
  <c r="Z310" i="1"/>
  <c r="BP328" i="1"/>
  <c r="BN328" i="1"/>
  <c r="Z328" i="1"/>
  <c r="BP347" i="1"/>
  <c r="BN347" i="1"/>
  <c r="Z347" i="1"/>
  <c r="Y364" i="1"/>
  <c r="Y363" i="1"/>
  <c r="BP362" i="1"/>
  <c r="BN362" i="1"/>
  <c r="Z362" i="1"/>
  <c r="Z363" i="1" s="1"/>
  <c r="U508" i="1"/>
  <c r="BP367" i="1"/>
  <c r="BN367" i="1"/>
  <c r="Z367" i="1"/>
  <c r="BP393" i="1"/>
  <c r="BN393" i="1"/>
  <c r="Z393" i="1"/>
  <c r="BP412" i="1"/>
  <c r="BN412" i="1"/>
  <c r="Z412" i="1"/>
  <c r="BP435" i="1"/>
  <c r="BN435" i="1"/>
  <c r="Z435" i="1"/>
  <c r="BP451" i="1"/>
  <c r="BN451" i="1"/>
  <c r="Z451" i="1"/>
  <c r="BP461" i="1"/>
  <c r="BN461" i="1"/>
  <c r="Z461" i="1"/>
  <c r="BP467" i="1"/>
  <c r="BN467" i="1"/>
  <c r="Z467" i="1"/>
  <c r="Y403" i="1"/>
  <c r="Y463" i="1"/>
  <c r="Y462" i="1"/>
  <c r="Y44" i="1"/>
  <c r="BP68" i="1"/>
  <c r="BN68" i="1"/>
  <c r="Z68" i="1"/>
  <c r="Z70" i="1" s="1"/>
  <c r="BP76" i="1"/>
  <c r="BN76" i="1"/>
  <c r="Z76" i="1"/>
  <c r="BP89" i="1"/>
  <c r="BN89" i="1"/>
  <c r="Z89" i="1"/>
  <c r="H9" i="1"/>
  <c r="A10" i="1"/>
  <c r="Y24" i="1"/>
  <c r="Y32" i="1"/>
  <c r="Y91" i="1"/>
  <c r="BP94" i="1"/>
  <c r="BN94" i="1"/>
  <c r="Z94" i="1"/>
  <c r="BP103" i="1"/>
  <c r="BN103" i="1"/>
  <c r="Z103" i="1"/>
  <c r="BP115" i="1"/>
  <c r="BN115" i="1"/>
  <c r="Z115" i="1"/>
  <c r="BP132" i="1"/>
  <c r="BN132" i="1"/>
  <c r="Z132" i="1"/>
  <c r="Z133" i="1" s="1"/>
  <c r="Y134" i="1"/>
  <c r="Y139" i="1"/>
  <c r="BP136" i="1"/>
  <c r="BN136" i="1"/>
  <c r="Z136" i="1"/>
  <c r="Z138" i="1" s="1"/>
  <c r="BP160" i="1"/>
  <c r="BN160" i="1"/>
  <c r="Z160" i="1"/>
  <c r="BP164" i="1"/>
  <c r="BN164" i="1"/>
  <c r="Z164" i="1"/>
  <c r="Y168" i="1"/>
  <c r="Z174" i="1"/>
  <c r="BP172" i="1"/>
  <c r="BN172" i="1"/>
  <c r="Z172" i="1"/>
  <c r="BP193" i="1"/>
  <c r="BN193" i="1"/>
  <c r="Z193" i="1"/>
  <c r="BP197" i="1"/>
  <c r="BN197" i="1"/>
  <c r="Z197" i="1"/>
  <c r="BP205" i="1"/>
  <c r="BN205" i="1"/>
  <c r="Z205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Y59" i="1"/>
  <c r="Z53" i="1"/>
  <c r="BN53" i="1"/>
  <c r="Z55" i="1"/>
  <c r="BN55" i="1"/>
  <c r="Z57" i="1"/>
  <c r="BN57" i="1"/>
  <c r="Y58" i="1"/>
  <c r="BP62" i="1"/>
  <c r="BN62" i="1"/>
  <c r="Z62" i="1"/>
  <c r="Y71" i="1"/>
  <c r="Y70" i="1"/>
  <c r="BP74" i="1"/>
  <c r="BN74" i="1"/>
  <c r="Z74" i="1"/>
  <c r="Y78" i="1"/>
  <c r="BP82" i="1"/>
  <c r="BN82" i="1"/>
  <c r="Z82" i="1"/>
  <c r="Z83" i="1" s="1"/>
  <c r="Y84" i="1"/>
  <c r="E508" i="1"/>
  <c r="Y90" i="1"/>
  <c r="BP87" i="1"/>
  <c r="BN87" i="1"/>
  <c r="Z87" i="1"/>
  <c r="Y9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Y118" i="1"/>
  <c r="BP117" i="1"/>
  <c r="BN117" i="1"/>
  <c r="Z117" i="1"/>
  <c r="Y119" i="1"/>
  <c r="Y122" i="1"/>
  <c r="BP121" i="1"/>
  <c r="BN121" i="1"/>
  <c r="Z121" i="1"/>
  <c r="Z122" i="1" s="1"/>
  <c r="Y123" i="1"/>
  <c r="G508" i="1"/>
  <c r="Y129" i="1"/>
  <c r="BP126" i="1"/>
  <c r="BN126" i="1"/>
  <c r="Z126" i="1"/>
  <c r="Z128" i="1" s="1"/>
  <c r="Y133" i="1"/>
  <c r="Y138" i="1"/>
  <c r="BP148" i="1"/>
  <c r="BN148" i="1"/>
  <c r="Z148" i="1"/>
  <c r="Z150" i="1" s="1"/>
  <c r="Y169" i="1"/>
  <c r="BP162" i="1"/>
  <c r="BN162" i="1"/>
  <c r="Z162" i="1"/>
  <c r="BP166" i="1"/>
  <c r="BN166" i="1"/>
  <c r="Z166" i="1"/>
  <c r="Y175" i="1"/>
  <c r="Y174" i="1"/>
  <c r="BP183" i="1"/>
  <c r="BN183" i="1"/>
  <c r="Z183" i="1"/>
  <c r="Z184" i="1" s="1"/>
  <c r="Y185" i="1"/>
  <c r="Y190" i="1"/>
  <c r="BP187" i="1"/>
  <c r="BN187" i="1"/>
  <c r="Z187" i="1"/>
  <c r="Z189" i="1" s="1"/>
  <c r="Y200" i="1"/>
  <c r="BP195" i="1"/>
  <c r="BN195" i="1"/>
  <c r="Z195" i="1"/>
  <c r="BP199" i="1"/>
  <c r="BN199" i="1"/>
  <c r="Z199" i="1"/>
  <c r="Y201" i="1"/>
  <c r="Y213" i="1"/>
  <c r="Y212" i="1"/>
  <c r="BP203" i="1"/>
  <c r="BN203" i="1"/>
  <c r="Z203" i="1"/>
  <c r="BP207" i="1"/>
  <c r="BN207" i="1"/>
  <c r="Z207" i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BP268" i="1"/>
  <c r="BN268" i="1"/>
  <c r="Z268" i="1"/>
  <c r="O508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Z317" i="1" s="1"/>
  <c r="Y317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Y398" i="1"/>
  <c r="BP392" i="1"/>
  <c r="BN392" i="1"/>
  <c r="Z392" i="1"/>
  <c r="BP396" i="1"/>
  <c r="BN396" i="1"/>
  <c r="Z396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H508" i="1"/>
  <c r="Y145" i="1"/>
  <c r="I508" i="1"/>
  <c r="Y157" i="1"/>
  <c r="J508" i="1"/>
  <c r="Y184" i="1"/>
  <c r="BP208" i="1"/>
  <c r="BN208" i="1"/>
  <c r="Z208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BP252" i="1"/>
  <c r="BN252" i="1"/>
  <c r="Z252" i="1"/>
  <c r="BP260" i="1"/>
  <c r="BN260" i="1"/>
  <c r="Z260" i="1"/>
  <c r="Y271" i="1"/>
  <c r="BP289" i="1"/>
  <c r="BN289" i="1"/>
  <c r="Z289" i="1"/>
  <c r="Y293" i="1"/>
  <c r="BP297" i="1"/>
  <c r="BN297" i="1"/>
  <c r="Z297" i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T508" i="1"/>
  <c r="Y349" i="1"/>
  <c r="BP342" i="1"/>
  <c r="BN342" i="1"/>
  <c r="Z342" i="1"/>
  <c r="BP346" i="1"/>
  <c r="BN346" i="1"/>
  <c r="Z346" i="1"/>
  <c r="BP358" i="1"/>
  <c r="BN358" i="1"/>
  <c r="Z358" i="1"/>
  <c r="BP413" i="1"/>
  <c r="BN413" i="1"/>
  <c r="Z413" i="1"/>
  <c r="Y276" i="1"/>
  <c r="Y285" i="1"/>
  <c r="R508" i="1"/>
  <c r="Y294" i="1"/>
  <c r="Y359" i="1"/>
  <c r="Y360" i="1"/>
  <c r="BP368" i="1"/>
  <c r="BN368" i="1"/>
  <c r="Z368" i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68" i="1"/>
  <c r="BN468" i="1"/>
  <c r="Z468" i="1"/>
  <c r="Y472" i="1"/>
  <c r="BP475" i="1"/>
  <c r="BN475" i="1"/>
  <c r="Z475" i="1"/>
  <c r="AA508" i="1"/>
  <c r="Y371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BP460" i="1"/>
  <c r="BN460" i="1"/>
  <c r="Z460" i="1"/>
  <c r="Z462" i="1" s="1"/>
  <c r="Y471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311" i="1" l="1"/>
  <c r="Z118" i="1"/>
  <c r="Z441" i="1"/>
  <c r="Z349" i="1"/>
  <c r="Z330" i="1"/>
  <c r="Z324" i="1"/>
  <c r="Z303" i="1"/>
  <c r="Z293" i="1"/>
  <c r="Z270" i="1"/>
  <c r="Z90" i="1"/>
  <c r="Z78" i="1"/>
  <c r="Z144" i="1"/>
  <c r="Z58" i="1"/>
  <c r="Z200" i="1"/>
  <c r="Z168" i="1"/>
  <c r="Z97" i="1"/>
  <c r="Z477" i="1"/>
  <c r="Z471" i="1"/>
  <c r="Z415" i="1"/>
  <c r="Z370" i="1"/>
  <c r="Z246" i="1"/>
  <c r="Z64" i="1"/>
  <c r="Z263" i="1"/>
  <c r="Y500" i="1"/>
  <c r="Z447" i="1"/>
  <c r="Z230" i="1"/>
  <c r="Z456" i="1"/>
  <c r="Z398" i="1"/>
  <c r="Z255" i="1"/>
  <c r="Z212" i="1"/>
  <c r="Z105" i="1"/>
  <c r="Z32" i="1"/>
  <c r="Z503" i="1" s="1"/>
  <c r="Y502" i="1"/>
  <c r="Y499" i="1"/>
  <c r="Y501" i="1" s="1"/>
  <c r="Z337" i="1"/>
  <c r="Y498" i="1"/>
</calcChain>
</file>

<file path=xl/sharedStrings.xml><?xml version="1.0" encoding="utf-8"?>
<sst xmlns="http://schemas.openxmlformats.org/spreadsheetml/2006/main" count="2171" uniqueCount="781">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</sst>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3" zoomScaleNormal="100" zoomScaleSheetLayoutView="100" workbookViewId="0">
      <selection activeCell="Y504" sqref="Y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0" t="s">
        <v>0</v>
      </c>
      <c r="E1" s="576"/>
      <c r="F1" s="576"/>
      <c r="G1" s="12" t="s">
        <v>1</v>
      </c>
      <c r="H1" s="620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03"/>
      <c r="C5" s="604"/>
      <c r="D5" s="628"/>
      <c r="E5" s="629"/>
      <c r="F5" s="833" t="s">
        <v>9</v>
      </c>
      <c r="G5" s="604"/>
      <c r="H5" s="628"/>
      <c r="I5" s="781"/>
      <c r="J5" s="781"/>
      <c r="K5" s="781"/>
      <c r="L5" s="781"/>
      <c r="M5" s="629"/>
      <c r="N5" s="58"/>
      <c r="P5" s="24" t="s">
        <v>10</v>
      </c>
      <c r="Q5" s="849">
        <v>45935</v>
      </c>
      <c r="R5" s="663"/>
      <c r="T5" s="706" t="s">
        <v>11</v>
      </c>
      <c r="U5" s="707"/>
      <c r="V5" s="709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03"/>
      <c r="C6" s="60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3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Воскресенье</v>
      </c>
      <c r="R6" s="552"/>
      <c r="T6" s="714" t="s">
        <v>16</v>
      </c>
      <c r="U6" s="707"/>
      <c r="V6" s="766" t="s">
        <v>17</v>
      </c>
      <c r="W6" s="59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1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7"/>
      <c r="U7" s="707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7" t="s">
        <v>18</v>
      </c>
      <c r="B8" s="561"/>
      <c r="C8" s="562"/>
      <c r="D8" s="613"/>
      <c r="E8" s="614"/>
      <c r="F8" s="614"/>
      <c r="G8" s="614"/>
      <c r="H8" s="614"/>
      <c r="I8" s="614"/>
      <c r="J8" s="614"/>
      <c r="K8" s="614"/>
      <c r="L8" s="614"/>
      <c r="M8" s="615"/>
      <c r="N8" s="61"/>
      <c r="P8" s="24" t="s">
        <v>19</v>
      </c>
      <c r="Q8" s="672">
        <v>0.375</v>
      </c>
      <c r="R8" s="607"/>
      <c r="T8" s="557"/>
      <c r="U8" s="707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2"/>
      <c r="E9" s="559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659"/>
      <c r="R9" s="660"/>
      <c r="T9" s="557"/>
      <c r="U9" s="707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2"/>
      <c r="E10" s="559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1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15"/>
      <c r="R10" s="716"/>
      <c r="U10" s="24" t="s">
        <v>22</v>
      </c>
      <c r="V10" s="592" t="s">
        <v>23</v>
      </c>
      <c r="W10" s="59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0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604"/>
      <c r="N12" s="62"/>
      <c r="P12" s="24" t="s">
        <v>29</v>
      </c>
      <c r="Q12" s="672"/>
      <c r="R12" s="607"/>
      <c r="S12" s="23"/>
      <c r="U12" s="24"/>
      <c r="V12" s="576"/>
      <c r="W12" s="557"/>
      <c r="AB12" s="51"/>
      <c r="AC12" s="51"/>
      <c r="AD12" s="51"/>
      <c r="AE12" s="51"/>
    </row>
    <row r="13" spans="1:32" s="537" customFormat="1" ht="23.25" customHeight="1" x14ac:dyDescent="0.2">
      <c r="A13" s="700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4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0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4"/>
      <c r="N15" s="63"/>
      <c r="P15" s="693" t="s">
        <v>34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35</v>
      </c>
      <c r="B17" s="587" t="s">
        <v>36</v>
      </c>
      <c r="C17" s="678" t="s">
        <v>37</v>
      </c>
      <c r="D17" s="587" t="s">
        <v>38</v>
      </c>
      <c r="E17" s="645"/>
      <c r="F17" s="587" t="s">
        <v>39</v>
      </c>
      <c r="G17" s="587" t="s">
        <v>40</v>
      </c>
      <c r="H17" s="587" t="s">
        <v>41</v>
      </c>
      <c r="I17" s="587" t="s">
        <v>42</v>
      </c>
      <c r="J17" s="587" t="s">
        <v>43</v>
      </c>
      <c r="K17" s="587" t="s">
        <v>44</v>
      </c>
      <c r="L17" s="587" t="s">
        <v>45</v>
      </c>
      <c r="M17" s="587" t="s">
        <v>46</v>
      </c>
      <c r="N17" s="587" t="s">
        <v>47</v>
      </c>
      <c r="O17" s="587" t="s">
        <v>48</v>
      </c>
      <c r="P17" s="587" t="s">
        <v>49</v>
      </c>
      <c r="Q17" s="644"/>
      <c r="R17" s="644"/>
      <c r="S17" s="644"/>
      <c r="T17" s="645"/>
      <c r="U17" s="864" t="s">
        <v>50</v>
      </c>
      <c r="V17" s="604"/>
      <c r="W17" s="587" t="s">
        <v>51</v>
      </c>
      <c r="X17" s="587" t="s">
        <v>52</v>
      </c>
      <c r="Y17" s="865" t="s">
        <v>53</v>
      </c>
      <c r="Z17" s="779" t="s">
        <v>54</v>
      </c>
      <c r="AA17" s="758" t="s">
        <v>55</v>
      </c>
      <c r="AB17" s="758" t="s">
        <v>56</v>
      </c>
      <c r="AC17" s="758" t="s">
        <v>57</v>
      </c>
      <c r="AD17" s="758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8"/>
      <c r="B18" s="588"/>
      <c r="C18" s="588"/>
      <c r="D18" s="646"/>
      <c r="E18" s="64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6"/>
      <c r="Q18" s="647"/>
      <c r="R18" s="647"/>
      <c r="S18" s="647"/>
      <c r="T18" s="648"/>
      <c r="U18" s="67" t="s">
        <v>60</v>
      </c>
      <c r="V18" s="67" t="s">
        <v>61</v>
      </c>
      <c r="W18" s="588"/>
      <c r="X18" s="588"/>
      <c r="Y18" s="866"/>
      <c r="Z18" s="780"/>
      <c r="AA18" s="759"/>
      <c r="AB18" s="759"/>
      <c r="AC18" s="759"/>
      <c r="AD18" s="830"/>
      <c r="AE18" s="831"/>
      <c r="AF18" s="832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73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7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8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8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8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8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8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8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73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80</v>
      </c>
      <c r="Y41" s="544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83.222222222222214</v>
      </c>
      <c r="BN41" s="64">
        <f>IFERROR(Y41*I41/H41,"0")</f>
        <v>89.88</v>
      </c>
      <c r="BO41" s="64">
        <f>IFERROR(1/J41*(X41/H41),"0")</f>
        <v>0.11574074074074073</v>
      </c>
      <c r="BP41" s="64">
        <f>IFERROR(1/J41*(Y41/H41),"0")</f>
        <v>0.125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8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7.4074074074074066</v>
      </c>
      <c r="Y44" s="545">
        <f>IFERROR(Y41/H41,"0")+IFERROR(Y42/H42,"0")+IFERROR(Y43/H43,"0")</f>
        <v>8</v>
      </c>
      <c r="Z44" s="545">
        <f>IFERROR(IF(Z41="",0,Z41),"0")+IFERROR(IF(Z42="",0,Z42),"0")+IFERROR(IF(Z43="",0,Z43),"0")</f>
        <v>0.15184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8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80</v>
      </c>
      <c r="Y45" s="545">
        <f>IFERROR(SUM(Y41:Y43),"0")</f>
        <v>86.4</v>
      </c>
      <c r="Z45" s="37"/>
      <c r="AA45" s="546"/>
      <c r="AB45" s="546"/>
      <c r="AC45" s="546"/>
    </row>
    <row r="46" spans="1:68" ht="14.25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8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8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73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220</v>
      </c>
      <c r="Y53" s="544">
        <f t="shared" si="6"/>
        <v>226.8</v>
      </c>
      <c r="Z53" s="36">
        <f>IFERROR(IF(Y53=0,"",ROUNDUP(Y53/H53,0)*0.01898),"")</f>
        <v>0.39857999999999999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228.86111111111109</v>
      </c>
      <c r="BN53" s="64">
        <f t="shared" si="8"/>
        <v>235.93499999999997</v>
      </c>
      <c r="BO53" s="64">
        <f t="shared" si="9"/>
        <v>0.31828703703703703</v>
      </c>
      <c r="BP53" s="64">
        <f t="shared" si="10"/>
        <v>0.328125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225</v>
      </c>
      <c r="Y57" s="544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6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8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70.370370370370367</v>
      </c>
      <c r="Y58" s="545">
        <f>IFERROR(Y52/H52,"0")+IFERROR(Y53/H53,"0")+IFERROR(Y54/H54,"0")+IFERROR(Y55/H55,"0")+IFERROR(Y56/H56,"0")+IFERROR(Y57/H57,"0")</f>
        <v>71</v>
      </c>
      <c r="Z58" s="545">
        <f>IFERROR(IF(Z52="",0,Z52),"0")+IFERROR(IF(Z53="",0,Z53),"0")+IFERROR(IF(Z54="",0,Z54),"0")+IFERROR(IF(Z55="",0,Z55),"0")+IFERROR(IF(Z56="",0,Z56),"0")+IFERROR(IF(Z57="",0,Z57),"0")</f>
        <v>0.84958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8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445</v>
      </c>
      <c r="Y59" s="545">
        <f>IFERROR(SUM(Y52:Y57),"0")</f>
        <v>451.8</v>
      </c>
      <c r="Z59" s="37"/>
      <c r="AA59" s="546"/>
      <c r="AB59" s="546"/>
      <c r="AC59" s="546"/>
    </row>
    <row r="60" spans="1:68" ht="14.25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250</v>
      </c>
      <c r="Y61" s="544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260.0694444444444</v>
      </c>
      <c r="BN61" s="64">
        <f>IFERROR(Y61*I61/H61,"0")</f>
        <v>269.64000000000004</v>
      </c>
      <c r="BO61" s="64">
        <f>IFERROR(1/J61*(X61/H61),"0")</f>
        <v>0.36168981481481477</v>
      </c>
      <c r="BP61" s="64">
        <f>IFERROR(1/J61*(Y61/H61),"0")</f>
        <v>0.37500000000000006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247.5</v>
      </c>
      <c r="Y63" s="544">
        <f>IFERROR(IF(X63="",0,CEILING((X63/$H63),1)*$H63),"")</f>
        <v>248.4</v>
      </c>
      <c r="Z63" s="36">
        <f>IFERROR(IF(Y63=0,"",ROUNDUP(Y63/H63,0)*0.00651),"")</f>
        <v>0.59892000000000001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263.99999999999994</v>
      </c>
      <c r="BN63" s="64">
        <f>IFERROR(Y63*I63/H63,"0")</f>
        <v>264.95999999999998</v>
      </c>
      <c r="BO63" s="64">
        <f>IFERROR(1/J63*(X63/H63),"0")</f>
        <v>0.50366300366300365</v>
      </c>
      <c r="BP63" s="64">
        <f>IFERROR(1/J63*(Y63/H63),"0")</f>
        <v>0.50549450549450559</v>
      </c>
    </row>
    <row r="64" spans="1:68" x14ac:dyDescent="0.2">
      <c r="A64" s="56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8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114.81481481481481</v>
      </c>
      <c r="Y64" s="545">
        <f>IFERROR(Y61/H61,"0")+IFERROR(Y62/H62,"0")+IFERROR(Y63/H63,"0")</f>
        <v>116</v>
      </c>
      <c r="Z64" s="545">
        <f>IFERROR(IF(Z61="",0,Z61),"0")+IFERROR(IF(Z62="",0,Z62),"0")+IFERROR(IF(Z63="",0,Z63),"0")</f>
        <v>1.05444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8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497.5</v>
      </c>
      <c r="Y65" s="545">
        <f>IFERROR(SUM(Y61:Y63),"0")</f>
        <v>507.6</v>
      </c>
      <c r="Z65" s="37"/>
      <c r="AA65" s="546"/>
      <c r="AB65" s="546"/>
      <c r="AC65" s="546"/>
    </row>
    <row r="66" spans="1:68" ht="14.25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8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8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8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8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8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8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customHeight="1" x14ac:dyDescent="0.25">
      <c r="A85" s="573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450</v>
      </c>
      <c r="Y89" s="544">
        <f>IFERROR(IF(X89="",0,CEILING((X89/$H89),1)*$H89),"")</f>
        <v>450</v>
      </c>
      <c r="Z89" s="36">
        <f>IFERROR(IF(Y89=0,"",ROUNDUP(Y89/H89,0)*0.00902),"")</f>
        <v>0.90200000000000002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471</v>
      </c>
      <c r="BN89" s="64">
        <f>IFERROR(Y89*I89/H89,"0")</f>
        <v>471</v>
      </c>
      <c r="BO89" s="64">
        <f>IFERROR(1/J89*(X89/H89),"0")</f>
        <v>0.75757575757575757</v>
      </c>
      <c r="BP89" s="64">
        <f>IFERROR(1/J89*(Y89/H89),"0")</f>
        <v>0.75757575757575757</v>
      </c>
    </row>
    <row r="90" spans="1:68" x14ac:dyDescent="0.2">
      <c r="A90" s="56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8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100</v>
      </c>
      <c r="Y90" s="545">
        <f>IFERROR(Y87/H87,"0")+IFERROR(Y88/H88,"0")+IFERROR(Y89/H89,"0")</f>
        <v>100</v>
      </c>
      <c r="Z90" s="545">
        <f>IFERROR(IF(Z87="",0,Z87),"0")+IFERROR(IF(Z88="",0,Z88),"0")+IFERROR(IF(Z89="",0,Z89),"0")</f>
        <v>0.90200000000000002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8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450</v>
      </c>
      <c r="Y91" s="545">
        <f>IFERROR(SUM(Y87:Y89),"0")</f>
        <v>450</v>
      </c>
      <c r="Z91" s="37"/>
      <c r="AA91" s="546"/>
      <c r="AB91" s="546"/>
      <c r="AC91" s="546"/>
    </row>
    <row r="92" spans="1:68" ht="14.25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96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80</v>
      </c>
      <c r="Y93" s="544">
        <f>IFERROR(IF(X93="",0,CEILING((X93/$H93),1)*$H93),"")</f>
        <v>81</v>
      </c>
      <c r="Z93" s="36">
        <f>IFERROR(IF(Y93=0,"",ROUNDUP(Y93/H93,0)*0.01898),"")</f>
        <v>0.1898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85.125925925925927</v>
      </c>
      <c r="BN93" s="64">
        <f>IFERROR(Y93*I93/H93,"0")</f>
        <v>86.190000000000012</v>
      </c>
      <c r="BO93" s="64">
        <f>IFERROR(1/J93*(X93/H93),"0")</f>
        <v>0.15432098765432101</v>
      </c>
      <c r="BP93" s="64">
        <f>IFERROR(1/J93*(Y93/H93),"0")</f>
        <v>0.15625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315</v>
      </c>
      <c r="Y95" s="544">
        <f>IFERROR(IF(X95="",0,CEILING((X95/$H95),1)*$H95),"")</f>
        <v>315.90000000000003</v>
      </c>
      <c r="Z95" s="36">
        <f>IFERROR(IF(Y95=0,"",ROUNDUP(Y95/H95,0)*0.00651),"")</f>
        <v>0.76167000000000007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344.4</v>
      </c>
      <c r="BN95" s="64">
        <f>IFERROR(Y95*I95/H95,"0")</f>
        <v>345.38400000000001</v>
      </c>
      <c r="BO95" s="64">
        <f>IFERROR(1/J95*(X95/H95),"0")</f>
        <v>0.64102564102564097</v>
      </c>
      <c r="BP95" s="64">
        <f>IFERROR(1/J95*(Y95/H95),"0")</f>
        <v>0.6428571428571429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8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126.5432098765432</v>
      </c>
      <c r="Y97" s="545">
        <f>IFERROR(Y93/H93,"0")+IFERROR(Y94/H94,"0")+IFERROR(Y95/H95,"0")+IFERROR(Y96/H96,"0")</f>
        <v>127</v>
      </c>
      <c r="Z97" s="545">
        <f>IFERROR(IF(Z93="",0,Z93),"0")+IFERROR(IF(Z94="",0,Z94),"0")+IFERROR(IF(Z95="",0,Z95),"0")+IFERROR(IF(Z96="",0,Z96),"0")</f>
        <v>0.95147000000000004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8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395</v>
      </c>
      <c r="Y98" s="545">
        <f>IFERROR(SUM(Y93:Y96),"0")</f>
        <v>396.90000000000003</v>
      </c>
      <c r="Z98" s="37"/>
      <c r="AA98" s="546"/>
      <c r="AB98" s="546"/>
      <c r="AC98" s="546"/>
    </row>
    <row r="99" spans="1:68" ht="16.5" customHeight="1" x14ac:dyDescent="0.25">
      <c r="A99" s="573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200</v>
      </c>
      <c r="Y101" s="544">
        <f>IFERROR(IF(X101="",0,CEILING((X101/$H101),1)*$H101),"")</f>
        <v>205.20000000000002</v>
      </c>
      <c r="Z101" s="36">
        <f>IFERROR(IF(Y101=0,"",ROUNDUP(Y101/H101,0)*0.01898),"")</f>
        <v>0.36062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208.05555555555554</v>
      </c>
      <c r="BN101" s="64">
        <f>IFERROR(Y101*I101/H101,"0")</f>
        <v>213.46499999999997</v>
      </c>
      <c r="BO101" s="64">
        <f>IFERROR(1/J101*(X101/H101),"0")</f>
        <v>0.28935185185185186</v>
      </c>
      <c r="BP101" s="64">
        <f>IFERROR(1/J101*(Y101/H101),"0")</f>
        <v>0.296875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225</v>
      </c>
      <c r="Y103" s="544">
        <f>IFERROR(IF(X103="",0,CEILING((X103/$H103),1)*$H103),"")</f>
        <v>225</v>
      </c>
      <c r="Z103" s="36">
        <f>IFERROR(IF(Y103=0,"",ROUNDUP(Y103/H103,0)*0.00902),"")</f>
        <v>0.45100000000000001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235.5</v>
      </c>
      <c r="BN103" s="64">
        <f>IFERROR(Y103*I103/H103,"0")</f>
        <v>235.5</v>
      </c>
      <c r="BO103" s="64">
        <f>IFERROR(1/J103*(X103/H103),"0")</f>
        <v>0.37878787878787878</v>
      </c>
      <c r="BP103" s="64">
        <f>IFERROR(1/J103*(Y103/H103),"0")</f>
        <v>0.37878787878787878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8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68.518518518518519</v>
      </c>
      <c r="Y105" s="545">
        <f>IFERROR(Y101/H101,"0")+IFERROR(Y102/H102,"0")+IFERROR(Y103/H103,"0")+IFERROR(Y104/H104,"0")</f>
        <v>69</v>
      </c>
      <c r="Z105" s="545">
        <f>IFERROR(IF(Z101="",0,Z101),"0")+IFERROR(IF(Z102="",0,Z102),"0")+IFERROR(IF(Z103="",0,Z103),"0")+IFERROR(IF(Z104="",0,Z104),"0")</f>
        <v>0.81162000000000001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8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425</v>
      </c>
      <c r="Y106" s="545">
        <f>IFERROR(SUM(Y101:Y104),"0")</f>
        <v>430.20000000000005</v>
      </c>
      <c r="Z106" s="37"/>
      <c r="AA106" s="546"/>
      <c r="AB106" s="546"/>
      <c r="AC106" s="546"/>
    </row>
    <row r="107" spans="1:68" ht="14.25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8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8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200</v>
      </c>
      <c r="Y114" s="544">
        <f>IFERROR(IF(X114="",0,CEILING((X114/$H114),1)*$H114),"")</f>
        <v>202.5</v>
      </c>
      <c r="Z114" s="36">
        <f>IFERROR(IF(Y114=0,"",ROUNDUP(Y114/H114,0)*0.01898),"")</f>
        <v>0.47450000000000003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212.66666666666666</v>
      </c>
      <c r="BN114" s="64">
        <f>IFERROR(Y114*I114/H114,"0")</f>
        <v>215.32499999999999</v>
      </c>
      <c r="BO114" s="64">
        <f>IFERROR(1/J114*(X114/H114),"0")</f>
        <v>0.38580246913580246</v>
      </c>
      <c r="BP114" s="64">
        <f>IFERROR(1/J114*(Y114/H114),"0")</f>
        <v>0.390625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405</v>
      </c>
      <c r="Y116" s="544">
        <f>IFERROR(IF(X116="",0,CEILING((X116/$H116),1)*$H116),"")</f>
        <v>405</v>
      </c>
      <c r="Z116" s="36">
        <f>IFERROR(IF(Y116=0,"",ROUNDUP(Y116/H116,0)*0.00651),"")</f>
        <v>0.97650000000000003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442.79999999999995</v>
      </c>
      <c r="BN116" s="64">
        <f>IFERROR(Y116*I116/H116,"0")</f>
        <v>442.79999999999995</v>
      </c>
      <c r="BO116" s="64">
        <f>IFERROR(1/J116*(X116/H116),"0")</f>
        <v>0.82417582417582425</v>
      </c>
      <c r="BP116" s="64">
        <f>IFERROR(1/J116*(Y116/H116),"0")</f>
        <v>0.82417582417582425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45</v>
      </c>
      <c r="Y117" s="544">
        <f>IFERROR(IF(X117="",0,CEILING((X117/$H117),1)*$H117),"")</f>
        <v>45</v>
      </c>
      <c r="Z117" s="36">
        <f>IFERROR(IF(Y117=0,"",ROUNDUP(Y117/H117,0)*0.00651),"")</f>
        <v>0.16275000000000001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49.499999999999993</v>
      </c>
      <c r="BN117" s="64">
        <f>IFERROR(Y117*I117/H117,"0")</f>
        <v>49.499999999999993</v>
      </c>
      <c r="BO117" s="64">
        <f>IFERROR(1/J117*(X117/H117),"0")</f>
        <v>0.13736263736263737</v>
      </c>
      <c r="BP117" s="64">
        <f>IFERROR(1/J117*(Y117/H117),"0")</f>
        <v>0.13736263736263737</v>
      </c>
    </row>
    <row r="118" spans="1:68" x14ac:dyDescent="0.2">
      <c r="A118" s="56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8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199.69135802469137</v>
      </c>
      <c r="Y118" s="545">
        <f>IFERROR(Y114/H114,"0")+IFERROR(Y115/H115,"0")+IFERROR(Y116/H116,"0")+IFERROR(Y117/H117,"0")</f>
        <v>200</v>
      </c>
      <c r="Z118" s="545">
        <f>IFERROR(IF(Z114="",0,Z114),"0")+IFERROR(IF(Z115="",0,Z115),"0")+IFERROR(IF(Z116="",0,Z116),"0")+IFERROR(IF(Z117="",0,Z117),"0")</f>
        <v>1.61375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8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650</v>
      </c>
      <c r="Y119" s="545">
        <f>IFERROR(SUM(Y114:Y117),"0")</f>
        <v>652.5</v>
      </c>
      <c r="Z119" s="37"/>
      <c r="AA119" s="546"/>
      <c r="AB119" s="546"/>
      <c r="AC119" s="546"/>
    </row>
    <row r="120" spans="1:68" ht="14.25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8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8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customHeight="1" x14ac:dyDescent="0.25">
      <c r="A124" s="573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80</v>
      </c>
      <c r="Y126" s="544">
        <f>IFERROR(IF(X126="",0,CEILING((X126/$H126),1)*$H126),"")</f>
        <v>80</v>
      </c>
      <c r="Z126" s="36">
        <f>IFERROR(IF(Y126=0,"",ROUNDUP(Y126/H126,0)*0.00651),"")</f>
        <v>0.16275000000000001</v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84.499999999999986</v>
      </c>
      <c r="BN126" s="64">
        <f>IFERROR(Y126*I126/H126,"0")</f>
        <v>84.499999999999986</v>
      </c>
      <c r="BO126" s="64">
        <f>IFERROR(1/J126*(X126/H126),"0")</f>
        <v>0.13736263736263737</v>
      </c>
      <c r="BP126" s="64">
        <f>IFERROR(1/J126*(Y126/H126),"0")</f>
        <v>0.13736263736263737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8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25</v>
      </c>
      <c r="Y128" s="545">
        <f>IFERROR(Y126/H126,"0")+IFERROR(Y127/H127,"0")</f>
        <v>25</v>
      </c>
      <c r="Z128" s="545">
        <f>IFERROR(IF(Z126="",0,Z126),"0")+IFERROR(IF(Z127="",0,Z127),"0")</f>
        <v>0.16275000000000001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8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80</v>
      </c>
      <c r="Y129" s="545">
        <f>IFERROR(SUM(Y126:Y127),"0")</f>
        <v>80</v>
      </c>
      <c r="Z129" s="37"/>
      <c r="AA129" s="546"/>
      <c r="AB129" s="546"/>
      <c r="AC129" s="546"/>
    </row>
    <row r="130" spans="1:68" ht="14.25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59.499999999999993</v>
      </c>
      <c r="Y132" s="544">
        <f>IFERROR(IF(X132="",0,CEILING((X132/$H132),1)*$H132),"")</f>
        <v>61.599999999999994</v>
      </c>
      <c r="Z132" s="36">
        <f>IFERROR(IF(Y132=0,"",ROUNDUP(Y132/H132,0)*0.00651),"")</f>
        <v>0.14322000000000001</v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65.195000000000007</v>
      </c>
      <c r="BN132" s="64">
        <f>IFERROR(Y132*I132/H132,"0")</f>
        <v>67.496000000000009</v>
      </c>
      <c r="BO132" s="64">
        <f>IFERROR(1/J132*(X132/H132),"0")</f>
        <v>0.11675824175824177</v>
      </c>
      <c r="BP132" s="64">
        <f>IFERROR(1/J132*(Y132/H132),"0")</f>
        <v>0.12087912087912089</v>
      </c>
    </row>
    <row r="133" spans="1:68" x14ac:dyDescent="0.2">
      <c r="A133" s="56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8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21.25</v>
      </c>
      <c r="Y133" s="545">
        <f>IFERROR(Y131/H131,"0")+IFERROR(Y132/H132,"0")</f>
        <v>22</v>
      </c>
      <c r="Z133" s="545">
        <f>IFERROR(IF(Z131="",0,Z131),"0")+IFERROR(IF(Z132="",0,Z132),"0")</f>
        <v>0.14322000000000001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8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59.499999999999993</v>
      </c>
      <c r="Y134" s="545">
        <f>IFERROR(SUM(Y131:Y132),"0")</f>
        <v>61.599999999999994</v>
      </c>
      <c r="Z134" s="37"/>
      <c r="AA134" s="546"/>
      <c r="AB134" s="546"/>
      <c r="AC134" s="546"/>
    </row>
    <row r="135" spans="1:68" ht="14.25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62.7</v>
      </c>
      <c r="Y137" s="544">
        <f>IFERROR(IF(X137="",0,CEILING((X137/$H137),1)*$H137),"")</f>
        <v>63.36</v>
      </c>
      <c r="Z137" s="36">
        <f>IFERROR(IF(Y137=0,"",ROUNDUP(Y137/H137,0)*0.00651),"")</f>
        <v>0.15623999999999999</v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69.064999999999998</v>
      </c>
      <c r="BN137" s="64">
        <f>IFERROR(Y137*I137/H137,"0")</f>
        <v>69.792000000000002</v>
      </c>
      <c r="BO137" s="64">
        <f>IFERROR(1/J137*(X137/H137),"0")</f>
        <v>0.1304945054945055</v>
      </c>
      <c r="BP137" s="64">
        <f>IFERROR(1/J137*(Y137/H137),"0")</f>
        <v>0.13186813186813187</v>
      </c>
    </row>
    <row r="138" spans="1:68" x14ac:dyDescent="0.2">
      <c r="A138" s="56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8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23.75</v>
      </c>
      <c r="Y138" s="545">
        <f>IFERROR(Y136/H136,"0")+IFERROR(Y137/H137,"0")</f>
        <v>24</v>
      </c>
      <c r="Z138" s="545">
        <f>IFERROR(IF(Z136="",0,Z136),"0")+IFERROR(IF(Z137="",0,Z137),"0")</f>
        <v>0.15623999999999999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8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62.7</v>
      </c>
      <c r="Y139" s="545">
        <f>IFERROR(SUM(Y136:Y137),"0")</f>
        <v>63.36</v>
      </c>
      <c r="Z139" s="37"/>
      <c r="AA139" s="546"/>
      <c r="AB139" s="546"/>
      <c r="AC139" s="546"/>
    </row>
    <row r="140" spans="1:68" ht="16.5" customHeight="1" x14ac:dyDescent="0.25">
      <c r="A140" s="573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3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8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8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8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8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customHeight="1" x14ac:dyDescent="0.25">
      <c r="A153" s="573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8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8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80</v>
      </c>
      <c r="Y159" s="544">
        <f t="shared" ref="Y159:Y167" si="11">IFERROR(IF(X159="",0,CEILING((X159/$H159),1)*$H159),"")</f>
        <v>84</v>
      </c>
      <c r="Z159" s="36">
        <f>IFERROR(IF(Y159=0,"",ROUNDUP(Y159/H159,0)*0.00902),"")</f>
        <v>0.1804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85.142857142857125</v>
      </c>
      <c r="BN159" s="64">
        <f t="shared" ref="BN159:BN167" si="13">IFERROR(Y159*I159/H159,"0")</f>
        <v>89.399999999999991</v>
      </c>
      <c r="BO159" s="64">
        <f t="shared" ref="BO159:BO167" si="14">IFERROR(1/J159*(X159/H159),"0")</f>
        <v>0.14430014430014429</v>
      </c>
      <c r="BP159" s="64">
        <f t="shared" ref="BP159:BP167" si="15">IFERROR(1/J159*(Y159/H159),"0")</f>
        <v>0.15151515151515152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250</v>
      </c>
      <c r="Y161" s="544">
        <f t="shared" si="11"/>
        <v>252</v>
      </c>
      <c r="Z161" s="36">
        <f>IFERROR(IF(Y161=0,"",ROUNDUP(Y161/H161,0)*0.00902),"")</f>
        <v>0.54120000000000001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262.5</v>
      </c>
      <c r="BN161" s="64">
        <f t="shared" si="13"/>
        <v>264.59999999999997</v>
      </c>
      <c r="BO161" s="64">
        <f t="shared" si="14"/>
        <v>0.45093795093795092</v>
      </c>
      <c r="BP161" s="64">
        <f t="shared" si="15"/>
        <v>0.45454545454545459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105</v>
      </c>
      <c r="Y162" s="544">
        <f t="shared" si="11"/>
        <v>105</v>
      </c>
      <c r="Z162" s="36">
        <f>IFERROR(IF(Y162=0,"",ROUNDUP(Y162/H162,0)*0.00502),"")</f>
        <v>0.251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111.5</v>
      </c>
      <c r="BN162" s="64">
        <f t="shared" si="13"/>
        <v>111.5</v>
      </c>
      <c r="BO162" s="64">
        <f t="shared" si="14"/>
        <v>0.21367521367521369</v>
      </c>
      <c r="BP162" s="64">
        <f t="shared" si="15"/>
        <v>0.21367521367521369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98</v>
      </c>
      <c r="Y163" s="544">
        <f t="shared" si="11"/>
        <v>98.7</v>
      </c>
      <c r="Z163" s="36">
        <f>IFERROR(IF(Y163=0,"",ROUNDUP(Y163/H163,0)*0.00502),"")</f>
        <v>0.23594000000000001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104.06666666666666</v>
      </c>
      <c r="BN163" s="64">
        <f t="shared" si="13"/>
        <v>104.80999999999999</v>
      </c>
      <c r="BO163" s="64">
        <f t="shared" si="14"/>
        <v>0.19943019943019943</v>
      </c>
      <c r="BP163" s="64">
        <f t="shared" si="15"/>
        <v>0.20085470085470086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280</v>
      </c>
      <c r="Y165" s="544">
        <f t="shared" si="11"/>
        <v>281.40000000000003</v>
      </c>
      <c r="Z165" s="36">
        <f>IFERROR(IF(Y165=0,"",ROUNDUP(Y165/H165,0)*0.00502),"")</f>
        <v>0.67268000000000006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293.33333333333331</v>
      </c>
      <c r="BN165" s="64">
        <f t="shared" si="13"/>
        <v>294.80000000000007</v>
      </c>
      <c r="BO165" s="64">
        <f t="shared" si="14"/>
        <v>0.56980056980056981</v>
      </c>
      <c r="BP165" s="64">
        <f t="shared" si="15"/>
        <v>0.57264957264957272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8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308.57142857142856</v>
      </c>
      <c r="Y168" s="545">
        <f>IFERROR(Y159/H159,"0")+IFERROR(Y160/H160,"0")+IFERROR(Y161/H161,"0")+IFERROR(Y162/H162,"0")+IFERROR(Y163/H163,"0")+IFERROR(Y164/H164,"0")+IFERROR(Y165/H165,"0")+IFERROR(Y166/H166,"0")+IFERROR(Y167/H167,"0")</f>
        <v>311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1.8812199999999999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8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813</v>
      </c>
      <c r="Y169" s="545">
        <f>IFERROR(SUM(Y159:Y167),"0")</f>
        <v>821.10000000000014</v>
      </c>
      <c r="Z169" s="37"/>
      <c r="AA169" s="546"/>
      <c r="AB169" s="546"/>
      <c r="AC169" s="546"/>
    </row>
    <row r="170" spans="1:68" ht="14.25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21</v>
      </c>
      <c r="Y171" s="544">
        <f>IFERROR(IF(X171="",0,CEILING((X171/$H171),1)*$H171),"")</f>
        <v>21.42</v>
      </c>
      <c r="Z171" s="36">
        <f>IFERROR(IF(Y171=0,"",ROUNDUP(Y171/H171,0)*0.0059),"")</f>
        <v>0.1003</v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24.166666666666664</v>
      </c>
      <c r="BN171" s="64">
        <f>IFERROR(Y171*I171/H171,"0")</f>
        <v>24.650000000000002</v>
      </c>
      <c r="BO171" s="64">
        <f>IFERROR(1/J171*(X171/H171),"0")</f>
        <v>7.716049382716049E-2</v>
      </c>
      <c r="BP171" s="64">
        <f>IFERROR(1/J171*(Y171/H171),"0")</f>
        <v>7.8703703703703692E-2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35</v>
      </c>
      <c r="Y172" s="544">
        <f>IFERROR(IF(X172="",0,CEILING((X172/$H172),1)*$H172),"")</f>
        <v>35.28</v>
      </c>
      <c r="Z172" s="36">
        <f>IFERROR(IF(Y172=0,"",ROUNDUP(Y172/H172,0)*0.0059),"")</f>
        <v>0.16519999999999999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40.277777777777779</v>
      </c>
      <c r="BN172" s="64">
        <f>IFERROR(Y172*I172/H172,"0")</f>
        <v>40.6</v>
      </c>
      <c r="BO172" s="64">
        <f>IFERROR(1/J172*(X172/H172),"0")</f>
        <v>0.12860082304526749</v>
      </c>
      <c r="BP172" s="64">
        <f>IFERROR(1/J172*(Y172/H172),"0")</f>
        <v>0.12962962962962962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35</v>
      </c>
      <c r="Y173" s="544">
        <f>IFERROR(IF(X173="",0,CEILING((X173/$H173),1)*$H173),"")</f>
        <v>35.28</v>
      </c>
      <c r="Z173" s="36">
        <f>IFERROR(IF(Y173=0,"",ROUNDUP(Y173/H173,0)*0.0059),"")</f>
        <v>0.16519999999999999</v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40.277777777777779</v>
      </c>
      <c r="BN173" s="64">
        <f>IFERROR(Y173*I173/H173,"0")</f>
        <v>40.6</v>
      </c>
      <c r="BO173" s="64">
        <f>IFERROR(1/J173*(X173/H173),"0")</f>
        <v>0.12860082304526749</v>
      </c>
      <c r="BP173" s="64">
        <f>IFERROR(1/J173*(Y173/H173),"0")</f>
        <v>0.12962962962962962</v>
      </c>
    </row>
    <row r="174" spans="1:68" x14ac:dyDescent="0.2">
      <c r="A174" s="56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8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72.222222222222229</v>
      </c>
      <c r="Y174" s="545">
        <f>IFERROR(Y171/H171,"0")+IFERROR(Y172/H172,"0")+IFERROR(Y173/H173,"0")</f>
        <v>73</v>
      </c>
      <c r="Z174" s="545">
        <f>IFERROR(IF(Z171="",0,Z171),"0")+IFERROR(IF(Z172="",0,Z172),"0")+IFERROR(IF(Z173="",0,Z173),"0")</f>
        <v>0.43069999999999997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8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91</v>
      </c>
      <c r="Y175" s="545">
        <f>IFERROR(SUM(Y171:Y173),"0")</f>
        <v>91.98</v>
      </c>
      <c r="Z175" s="37"/>
      <c r="AA175" s="546"/>
      <c r="AB175" s="546"/>
      <c r="AC175" s="546"/>
    </row>
    <row r="176" spans="1:68" ht="14.25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6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8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8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customHeight="1" x14ac:dyDescent="0.25">
      <c r="A180" s="573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8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8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8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8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110</v>
      </c>
      <c r="Y192" s="544">
        <f t="shared" ref="Y192:Y199" si="16">IFERROR(IF(X192="",0,CEILING((X192/$H192),1)*$H192),"")</f>
        <v>113.4</v>
      </c>
      <c r="Z192" s="36">
        <f>IFERROR(IF(Y192=0,"",ROUNDUP(Y192/H192,0)*0.00902),"")</f>
        <v>0.18942000000000001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114.27777777777777</v>
      </c>
      <c r="BN192" s="64">
        <f t="shared" ref="BN192:BN199" si="18">IFERROR(Y192*I192/H192,"0")</f>
        <v>117.81</v>
      </c>
      <c r="BO192" s="64">
        <f t="shared" ref="BO192:BO199" si="19">IFERROR(1/J192*(X192/H192),"0")</f>
        <v>0.15432098765432098</v>
      </c>
      <c r="BP192" s="64">
        <f t="shared" ref="BP192:BP199" si="20">IFERROR(1/J192*(Y192/H192),"0")</f>
        <v>0.15909090909090909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30</v>
      </c>
      <c r="Y193" s="544">
        <f t="shared" si="16"/>
        <v>32.400000000000006</v>
      </c>
      <c r="Z193" s="36">
        <f>IFERROR(IF(Y193=0,"",ROUNDUP(Y193/H193,0)*0.00902),"")</f>
        <v>5.4120000000000001E-2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31.166666666666668</v>
      </c>
      <c r="BN193" s="64">
        <f t="shared" si="18"/>
        <v>33.660000000000004</v>
      </c>
      <c r="BO193" s="64">
        <f t="shared" si="19"/>
        <v>4.208754208754209E-2</v>
      </c>
      <c r="BP193" s="64">
        <f t="shared" si="20"/>
        <v>4.5454545454545463E-2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600</v>
      </c>
      <c r="Y194" s="544">
        <f t="shared" si="16"/>
        <v>604.80000000000007</v>
      </c>
      <c r="Z194" s="36">
        <f>IFERROR(IF(Y194=0,"",ROUNDUP(Y194/H194,0)*0.00902),"")</f>
        <v>1.01024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623.33333333333326</v>
      </c>
      <c r="BN194" s="64">
        <f t="shared" si="18"/>
        <v>628.32000000000005</v>
      </c>
      <c r="BO194" s="64">
        <f t="shared" si="19"/>
        <v>0.84175084175084169</v>
      </c>
      <c r="BP194" s="64">
        <f t="shared" si="20"/>
        <v>0.84848484848484851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70</v>
      </c>
      <c r="Y195" s="544">
        <f t="shared" si="16"/>
        <v>70.2</v>
      </c>
      <c r="Z195" s="36">
        <f>IFERROR(IF(Y195=0,"",ROUNDUP(Y195/H195,0)*0.00902),"")</f>
        <v>0.11726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72.722222222222229</v>
      </c>
      <c r="BN195" s="64">
        <f t="shared" si="18"/>
        <v>72.930000000000007</v>
      </c>
      <c r="BO195" s="64">
        <f t="shared" si="19"/>
        <v>9.8204264870931535E-2</v>
      </c>
      <c r="BP195" s="64">
        <f t="shared" si="20"/>
        <v>9.8484848484848481E-2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105</v>
      </c>
      <c r="Y196" s="544">
        <f t="shared" si="16"/>
        <v>106.2</v>
      </c>
      <c r="Z196" s="36">
        <f>IFERROR(IF(Y196=0,"",ROUNDUP(Y196/H196,0)*0.00502),"")</f>
        <v>0.29618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112.58333333333333</v>
      </c>
      <c r="BN196" s="64">
        <f t="shared" si="18"/>
        <v>113.87</v>
      </c>
      <c r="BO196" s="64">
        <f t="shared" si="19"/>
        <v>0.2492877492877493</v>
      </c>
      <c r="BP196" s="64">
        <f t="shared" si="20"/>
        <v>0.25213675213675218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45</v>
      </c>
      <c r="Y197" s="544">
        <f t="shared" si="16"/>
        <v>45</v>
      </c>
      <c r="Z197" s="36">
        <f>IFERROR(IF(Y197=0,"",ROUNDUP(Y197/H197,0)*0.00502),"")</f>
        <v>0.1255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47.5</v>
      </c>
      <c r="BN197" s="64">
        <f t="shared" si="18"/>
        <v>47.5</v>
      </c>
      <c r="BO197" s="64">
        <f t="shared" si="19"/>
        <v>0.10683760683760685</v>
      </c>
      <c r="BP197" s="64">
        <f t="shared" si="20"/>
        <v>0.10683760683760685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60</v>
      </c>
      <c r="Y198" s="544">
        <f t="shared" si="16"/>
        <v>61.2</v>
      </c>
      <c r="Z198" s="36">
        <f>IFERROR(IF(Y198=0,"",ROUNDUP(Y198/H198,0)*0.00502),"")</f>
        <v>0.17068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63.333333333333329</v>
      </c>
      <c r="BN198" s="64">
        <f t="shared" si="18"/>
        <v>64.599999999999994</v>
      </c>
      <c r="BO198" s="64">
        <f t="shared" si="19"/>
        <v>0.14245014245014248</v>
      </c>
      <c r="BP198" s="64">
        <f t="shared" si="20"/>
        <v>0.14529914529914531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45</v>
      </c>
      <c r="Y199" s="544">
        <f t="shared" si="16"/>
        <v>45</v>
      </c>
      <c r="Z199" s="36">
        <f>IFERROR(IF(Y199=0,"",ROUNDUP(Y199/H199,0)*0.00502),"")</f>
        <v>0.1255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47.5</v>
      </c>
      <c r="BN199" s="64">
        <f t="shared" si="18"/>
        <v>47.5</v>
      </c>
      <c r="BO199" s="64">
        <f t="shared" si="19"/>
        <v>0.10683760683760685</v>
      </c>
      <c r="BP199" s="64">
        <f t="shared" si="20"/>
        <v>0.10683760683760685</v>
      </c>
    </row>
    <row r="200" spans="1:68" x14ac:dyDescent="0.2">
      <c r="A200" s="56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8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291.66666666666663</v>
      </c>
      <c r="Y200" s="545">
        <f>IFERROR(Y192/H192,"0")+IFERROR(Y193/H193,"0")+IFERROR(Y194/H194,"0")+IFERROR(Y195/H195,"0")+IFERROR(Y196/H196,"0")+IFERROR(Y197/H197,"0")+IFERROR(Y198/H198,"0")+IFERROR(Y199/H199,"0")</f>
        <v>295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2.0888999999999998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8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1065</v>
      </c>
      <c r="Y201" s="545">
        <f>IFERROR(SUM(Y192:Y199),"0")</f>
        <v>1078.2000000000003</v>
      </c>
      <c r="Z201" s="37"/>
      <c r="AA201" s="546"/>
      <c r="AB201" s="546"/>
      <c r="AC201" s="546"/>
    </row>
    <row r="202" spans="1:68" ht="14.25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400</v>
      </c>
      <c r="Y205" s="544">
        <f t="shared" si="21"/>
        <v>400.2</v>
      </c>
      <c r="Z205" s="36">
        <f>IFERROR(IF(Y205=0,"",ROUNDUP(Y205/H205,0)*0.01898),"")</f>
        <v>0.87307999999999997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423.86206896551727</v>
      </c>
      <c r="BN205" s="64">
        <f t="shared" si="23"/>
        <v>424.07399999999996</v>
      </c>
      <c r="BO205" s="64">
        <f t="shared" si="24"/>
        <v>0.71839080459770122</v>
      </c>
      <c r="BP205" s="64">
        <f t="shared" si="25"/>
        <v>0.71875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400</v>
      </c>
      <c r="Y206" s="544">
        <f t="shared" si="21"/>
        <v>400.8</v>
      </c>
      <c r="Z206" s="36">
        <f t="shared" ref="Z206:Z211" si="26">IFERROR(IF(Y206=0,"",ROUNDUP(Y206/H206,0)*0.00651),"")</f>
        <v>1.08717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445</v>
      </c>
      <c r="BN206" s="64">
        <f t="shared" si="23"/>
        <v>445.89</v>
      </c>
      <c r="BO206" s="64">
        <f t="shared" si="24"/>
        <v>0.91575091575091594</v>
      </c>
      <c r="BP206" s="64">
        <f t="shared" si="25"/>
        <v>0.91758241758241765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240</v>
      </c>
      <c r="Y208" s="544">
        <f t="shared" si="21"/>
        <v>240</v>
      </c>
      <c r="Z208" s="36">
        <f t="shared" si="26"/>
        <v>0.65100000000000002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265.20000000000005</v>
      </c>
      <c r="BN208" s="64">
        <f t="shared" si="23"/>
        <v>265.20000000000005</v>
      </c>
      <c r="BO208" s="64">
        <f t="shared" si="24"/>
        <v>0.5494505494505495</v>
      </c>
      <c r="BP208" s="64">
        <f t="shared" si="25"/>
        <v>0.5494505494505495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80</v>
      </c>
      <c r="Y210" s="544">
        <f t="shared" si="21"/>
        <v>81.599999999999994</v>
      </c>
      <c r="Z210" s="36">
        <f t="shared" si="26"/>
        <v>0.22134000000000001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88.40000000000002</v>
      </c>
      <c r="BN210" s="64">
        <f t="shared" si="23"/>
        <v>90.168000000000006</v>
      </c>
      <c r="BO210" s="64">
        <f t="shared" si="24"/>
        <v>0.18315018315018317</v>
      </c>
      <c r="BP210" s="64">
        <f t="shared" si="25"/>
        <v>0.18681318681318682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360</v>
      </c>
      <c r="Y211" s="544">
        <f t="shared" si="21"/>
        <v>360</v>
      </c>
      <c r="Z211" s="36">
        <f t="shared" si="26"/>
        <v>0.97650000000000003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398.7</v>
      </c>
      <c r="BN211" s="64">
        <f t="shared" si="23"/>
        <v>398.7</v>
      </c>
      <c r="BO211" s="64">
        <f t="shared" si="24"/>
        <v>0.82417582417582425</v>
      </c>
      <c r="BP211" s="64">
        <f t="shared" si="25"/>
        <v>0.82417582417582425</v>
      </c>
    </row>
    <row r="212" spans="1:68" x14ac:dyDescent="0.2">
      <c r="A212" s="56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8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495.97701149425285</v>
      </c>
      <c r="Y212" s="545">
        <f>IFERROR(Y203/H203,"0")+IFERROR(Y204/H204,"0")+IFERROR(Y205/H205,"0")+IFERROR(Y206/H206,"0")+IFERROR(Y207/H207,"0")+IFERROR(Y208/H208,"0")+IFERROR(Y209/H209,"0")+IFERROR(Y210/H210,"0")+IFERROR(Y211/H211,"0")</f>
        <v>497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3.8090900000000003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8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1480</v>
      </c>
      <c r="Y213" s="545">
        <f>IFERROR(SUM(Y203:Y211),"0")</f>
        <v>1482.6</v>
      </c>
      <c r="Z213" s="37"/>
      <c r="AA213" s="546"/>
      <c r="AB213" s="546"/>
      <c r="AC213" s="546"/>
    </row>
    <row r="214" spans="1:68" ht="14.25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36</v>
      </c>
      <c r="Y215" s="544">
        <f>IFERROR(IF(X215="",0,CEILING((X215/$H215),1)*$H215),"")</f>
        <v>36</v>
      </c>
      <c r="Z215" s="36">
        <f>IFERROR(IF(Y215=0,"",ROUNDUP(Y215/H215,0)*0.00651),"")</f>
        <v>9.7650000000000001E-2</v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39.780000000000008</v>
      </c>
      <c r="BN215" s="64">
        <f>IFERROR(Y215*I215/H215,"0")</f>
        <v>39.780000000000008</v>
      </c>
      <c r="BO215" s="64">
        <f>IFERROR(1/J215*(X215/H215),"0")</f>
        <v>8.241758241758243E-2</v>
      </c>
      <c r="BP215" s="64">
        <f>IFERROR(1/J215*(Y215/H215),"0")</f>
        <v>8.241758241758243E-2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16</v>
      </c>
      <c r="Y216" s="544">
        <f>IFERROR(IF(X216="",0,CEILING((X216/$H216),1)*$H216),"")</f>
        <v>16.8</v>
      </c>
      <c r="Z216" s="36">
        <f>IFERROR(IF(Y216=0,"",ROUNDUP(Y216/H216,0)*0.00651),"")</f>
        <v>4.5569999999999999E-2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17.680000000000003</v>
      </c>
      <c r="BN216" s="64">
        <f>IFERROR(Y216*I216/H216,"0")</f>
        <v>18.564000000000004</v>
      </c>
      <c r="BO216" s="64">
        <f>IFERROR(1/J216*(X216/H216),"0")</f>
        <v>3.6630036630036632E-2</v>
      </c>
      <c r="BP216" s="64">
        <f>IFERROR(1/J216*(Y216/H216),"0")</f>
        <v>3.8461538461538471E-2</v>
      </c>
    </row>
    <row r="217" spans="1:68" x14ac:dyDescent="0.2">
      <c r="A217" s="56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8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21.666666666666668</v>
      </c>
      <c r="Y217" s="545">
        <f>IFERROR(Y215/H215,"0")+IFERROR(Y216/H216,"0")</f>
        <v>22</v>
      </c>
      <c r="Z217" s="545">
        <f>IFERROR(IF(Z215="",0,Z215),"0")+IFERROR(IF(Z216="",0,Z216),"0")</f>
        <v>0.14322000000000001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8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52</v>
      </c>
      <c r="Y218" s="545">
        <f>IFERROR(SUM(Y215:Y216),"0")</f>
        <v>52.8</v>
      </c>
      <c r="Z218" s="37"/>
      <c r="AA218" s="546"/>
      <c r="AB218" s="546"/>
      <c r="AC218" s="546"/>
    </row>
    <row r="219" spans="1:68" ht="16.5" customHeight="1" x14ac:dyDescent="0.25">
      <c r="A219" s="573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3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60</v>
      </c>
      <c r="Y228" s="544">
        <f t="shared" si="27"/>
        <v>60</v>
      </c>
      <c r="Z228" s="36">
        <f t="shared" si="32"/>
        <v>0.1353</v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63.15</v>
      </c>
      <c r="BN228" s="64">
        <f t="shared" si="29"/>
        <v>63.15</v>
      </c>
      <c r="BO228" s="64">
        <f t="shared" si="30"/>
        <v>0.11363636363636365</v>
      </c>
      <c r="BP228" s="64">
        <f t="shared" si="31"/>
        <v>0.11363636363636365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7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8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15</v>
      </c>
      <c r="Y230" s="545">
        <f>IFERROR(Y221/H221,"0")+IFERROR(Y222/H222,"0")+IFERROR(Y223/H223,"0")+IFERROR(Y224/H224,"0")+IFERROR(Y225/H225,"0")+IFERROR(Y226/H226,"0")+IFERROR(Y227/H227,"0")+IFERROR(Y228/H228,"0")+IFERROR(Y229/H229,"0")</f>
        <v>15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0.1353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8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60</v>
      </c>
      <c r="Y231" s="545">
        <f>IFERROR(SUM(Y221:Y229),"0")</f>
        <v>60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7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8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8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6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7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8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8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4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7.0000000000000009</v>
      </c>
      <c r="Y242" s="544">
        <f>IFERROR(IF(X242="",0,CEILING((X242/$H242),1)*$H242),"")</f>
        <v>7.2</v>
      </c>
      <c r="Z242" s="36">
        <f>IFERROR(IF(Y242=0,"",ROUNDUP(Y242/H242,0)*0.0059),"")</f>
        <v>2.3599999999999999E-2</v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7.6805555555555571</v>
      </c>
      <c r="BN242" s="64">
        <f>IFERROR(Y242*I242/H242,"0")</f>
        <v>7.9</v>
      </c>
      <c r="BO242" s="64">
        <f>IFERROR(1/J242*(X242/H242),"0")</f>
        <v>1.800411522633745E-2</v>
      </c>
      <c r="BP242" s="64">
        <f>IFERROR(1/J242*(Y242/H242),"0")</f>
        <v>1.8518518518518517E-2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20</v>
      </c>
      <c r="Y244" s="544">
        <f>IFERROR(IF(X244="",0,CEILING((X244/$H244),1)*$H244),"")</f>
        <v>20.79</v>
      </c>
      <c r="Z244" s="36">
        <f>IFERROR(IF(Y244=0,"",ROUNDUP(Y244/H244,0)*0.0059),"")</f>
        <v>0.1239</v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23.838383838383837</v>
      </c>
      <c r="BN244" s="64">
        <f>IFERROR(Y244*I244/H244,"0")</f>
        <v>24.779999999999998</v>
      </c>
      <c r="BO244" s="64">
        <f>IFERROR(1/J244*(X244/H244),"0")</f>
        <v>9.3527871305649074E-2</v>
      </c>
      <c r="BP244" s="64">
        <f>IFERROR(1/J244*(Y244/H244),"0")</f>
        <v>9.722222222222221E-2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7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8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24.09090909090909</v>
      </c>
      <c r="Y246" s="545">
        <f>IFERROR(Y241/H241,"0")+IFERROR(Y242/H242,"0")+IFERROR(Y243/H243,"0")+IFERROR(Y244/H244,"0")+IFERROR(Y245/H245,"0")</f>
        <v>25</v>
      </c>
      <c r="Z246" s="545">
        <f>IFERROR(IF(Z241="",0,Z241),"0")+IFERROR(IF(Z242="",0,Z242),"0")+IFERROR(IF(Z243="",0,Z243),"0")+IFERROR(IF(Z244="",0,Z244),"0")+IFERROR(IF(Z245="",0,Z245),"0")</f>
        <v>0.14749999999999999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8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27</v>
      </c>
      <c r="Y247" s="545">
        <f>IFERROR(SUM(Y241:Y245),"0")</f>
        <v>27.99</v>
      </c>
      <c r="Z247" s="37"/>
      <c r="AA247" s="546"/>
      <c r="AB247" s="546"/>
      <c r="AC247" s="546"/>
    </row>
    <row r="248" spans="1:68" ht="16.5" customHeight="1" x14ac:dyDescent="0.25">
      <c r="A248" s="57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7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8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8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7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8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7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8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8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73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48</v>
      </c>
      <c r="Y268" s="544">
        <f>IFERROR(IF(X268="",0,CEILING((X268/$H268),1)*$H268),"")</f>
        <v>48</v>
      </c>
      <c r="Z268" s="36">
        <f>IFERROR(IF(Y268=0,"",ROUNDUP(Y268/H268,0)*0.00651),"")</f>
        <v>0.13020000000000001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53.040000000000006</v>
      </c>
      <c r="BN268" s="64">
        <f>IFERROR(Y268*I268/H268,"0")</f>
        <v>53.040000000000006</v>
      </c>
      <c r="BO268" s="64">
        <f>IFERROR(1/J268*(X268/H268),"0")</f>
        <v>0.1098901098901099</v>
      </c>
      <c r="BP268" s="64">
        <f>IFERROR(1/J268*(Y268/H268),"0")</f>
        <v>0.1098901098901099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320</v>
      </c>
      <c r="Y269" s="544">
        <f>IFERROR(IF(X269="",0,CEILING((X269/$H269),1)*$H269),"")</f>
        <v>321.59999999999997</v>
      </c>
      <c r="Z269" s="36">
        <f>IFERROR(IF(Y269=0,"",ROUNDUP(Y269/H269,0)*0.00651),"")</f>
        <v>0.87234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344</v>
      </c>
      <c r="BN269" s="64">
        <f>IFERROR(Y269*I269/H269,"0")</f>
        <v>345.71999999999997</v>
      </c>
      <c r="BO269" s="64">
        <f>IFERROR(1/J269*(X269/H269),"0")</f>
        <v>0.73260073260073266</v>
      </c>
      <c r="BP269" s="64">
        <f>IFERROR(1/J269*(Y269/H269),"0")</f>
        <v>0.73626373626373631</v>
      </c>
    </row>
    <row r="270" spans="1:68" x14ac:dyDescent="0.2">
      <c r="A270" s="567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8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153.33333333333334</v>
      </c>
      <c r="Y270" s="545">
        <f>IFERROR(Y267/H267,"0")+IFERROR(Y268/H268,"0")+IFERROR(Y269/H269,"0")</f>
        <v>154</v>
      </c>
      <c r="Z270" s="545">
        <f>IFERROR(IF(Z267="",0,Z267),"0")+IFERROR(IF(Z268="",0,Z268),"0")+IFERROR(IF(Z269="",0,Z269),"0")</f>
        <v>1.00254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8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368</v>
      </c>
      <c r="Y271" s="545">
        <f>IFERROR(SUM(Y267:Y269),"0")</f>
        <v>369.59999999999997</v>
      </c>
      <c r="Z271" s="37"/>
      <c r="AA271" s="546"/>
      <c r="AB271" s="546"/>
      <c r="AC271" s="546"/>
    </row>
    <row r="272" spans="1:68" ht="16.5" customHeight="1" x14ac:dyDescent="0.25">
      <c r="A272" s="573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7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8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8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7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8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8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73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7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8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8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73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7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8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8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35</v>
      </c>
      <c r="Y300" s="544">
        <f t="shared" si="33"/>
        <v>35.700000000000003</v>
      </c>
      <c r="Z300" s="36">
        <f>IFERROR(IF(Y300=0,"",ROUNDUP(Y300/H300,0)*0.00502),"")</f>
        <v>8.5339999999999999E-2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36.666666666666664</v>
      </c>
      <c r="BN300" s="64">
        <f t="shared" si="35"/>
        <v>37.4</v>
      </c>
      <c r="BO300" s="64">
        <f t="shared" si="36"/>
        <v>7.1225071225071226E-2</v>
      </c>
      <c r="BP300" s="64">
        <f t="shared" si="37"/>
        <v>7.2649572649572655E-2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36</v>
      </c>
      <c r="Y302" s="544">
        <f t="shared" si="33"/>
        <v>36</v>
      </c>
      <c r="Z302" s="36">
        <f>IFERROR(IF(Y302=0,"",ROUNDUP(Y302/H302,0)*0.00651),"")</f>
        <v>0.13020000000000001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40.559999999999995</v>
      </c>
      <c r="BN302" s="64">
        <f t="shared" si="35"/>
        <v>40.559999999999995</v>
      </c>
      <c r="BO302" s="64">
        <f t="shared" si="36"/>
        <v>0.1098901098901099</v>
      </c>
      <c r="BP302" s="64">
        <f t="shared" si="37"/>
        <v>0.1098901098901099</v>
      </c>
    </row>
    <row r="303" spans="1:68" x14ac:dyDescent="0.2">
      <c r="A303" s="567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8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36.666666666666664</v>
      </c>
      <c r="Y303" s="545">
        <f>IFERROR(Y296/H296,"0")+IFERROR(Y297/H297,"0")+IFERROR(Y298/H298,"0")+IFERROR(Y299/H299,"0")+IFERROR(Y300/H300,"0")+IFERROR(Y301/H301,"0")+IFERROR(Y302/H302,"0")</f>
        <v>37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0.21554000000000001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8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71</v>
      </c>
      <c r="Y304" s="545">
        <f>IFERROR(SUM(Y296:Y302),"0")</f>
        <v>71.7</v>
      </c>
      <c r="Z304" s="37"/>
      <c r="AA304" s="546"/>
      <c r="AB304" s="546"/>
      <c r="AC304" s="546"/>
    </row>
    <row r="305" spans="1:68" ht="14.25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7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8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8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30</v>
      </c>
      <c r="Y314" s="544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300</v>
      </c>
      <c r="Y315" s="544">
        <f>IFERROR(IF(X315="",0,CEILING((X315/$H315),1)*$H315),"")</f>
        <v>304.2</v>
      </c>
      <c r="Z315" s="36">
        <f>IFERROR(IF(Y315=0,"",ROUNDUP(Y315/H315,0)*0.01898),"")</f>
        <v>0.74021999999999999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319.96153846153851</v>
      </c>
      <c r="BN315" s="64">
        <f>IFERROR(Y315*I315/H315,"0")</f>
        <v>324.44100000000003</v>
      </c>
      <c r="BO315" s="64">
        <f>IFERROR(1/J315*(X315/H315),"0")</f>
        <v>0.60096153846153844</v>
      </c>
      <c r="BP315" s="64">
        <f>IFERROR(1/J315*(Y315/H315),"0")</f>
        <v>0.609375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300</v>
      </c>
      <c r="Y316" s="544">
        <f>IFERROR(IF(X316="",0,CEILING((X316/$H316),1)*$H316),"")</f>
        <v>302.40000000000003</v>
      </c>
      <c r="Z316" s="36">
        <f>IFERROR(IF(Y316=0,"",ROUNDUP(Y316/H316,0)*0.01898),"")</f>
        <v>0.68328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318.53571428571428</v>
      </c>
      <c r="BN316" s="64">
        <f>IFERROR(Y316*I316/H316,"0")</f>
        <v>321.084</v>
      </c>
      <c r="BO316" s="64">
        <f>IFERROR(1/J316*(X316/H316),"0")</f>
        <v>0.5580357142857143</v>
      </c>
      <c r="BP316" s="64">
        <f>IFERROR(1/J316*(Y316/H316),"0")</f>
        <v>0.5625</v>
      </c>
    </row>
    <row r="317" spans="1:68" x14ac:dyDescent="0.2">
      <c r="A317" s="567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8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77.747252747252745</v>
      </c>
      <c r="Y317" s="545">
        <f>IFERROR(Y314/H314,"0")+IFERROR(Y315/H315,"0")+IFERROR(Y316/H316,"0")</f>
        <v>79</v>
      </c>
      <c r="Z317" s="545">
        <f>IFERROR(IF(Z314="",0,Z314),"0")+IFERROR(IF(Z315="",0,Z315),"0")+IFERROR(IF(Z316="",0,Z316),"0")</f>
        <v>1.49942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8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630</v>
      </c>
      <c r="Y318" s="545">
        <f>IFERROR(SUM(Y314:Y316),"0")</f>
        <v>640.20000000000005</v>
      </c>
      <c r="Z318" s="37"/>
      <c r="AA318" s="546"/>
      <c r="AB318" s="546"/>
      <c r="AC318" s="546"/>
    </row>
    <row r="319" spans="1:68" ht="14.25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7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68</v>
      </c>
      <c r="Y323" s="544">
        <f>IFERROR(IF(X323="",0,CEILING((X323/$H323),1)*$H323),"")</f>
        <v>68.849999999999994</v>
      </c>
      <c r="Z323" s="36">
        <f>IFERROR(IF(Y323=0,"",ROUNDUP(Y323/H323,0)*0.00651),"")</f>
        <v>0.17577000000000001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76.800000000000011</v>
      </c>
      <c r="BN323" s="64">
        <f>IFERROR(Y323*I323/H323,"0")</f>
        <v>77.760000000000005</v>
      </c>
      <c r="BO323" s="64">
        <f>IFERROR(1/J323*(X323/H323),"0")</f>
        <v>0.14652014652014653</v>
      </c>
      <c r="BP323" s="64">
        <f>IFERROR(1/J323*(Y323/H323),"0")</f>
        <v>0.14835164835164835</v>
      </c>
    </row>
    <row r="324" spans="1:68" x14ac:dyDescent="0.2">
      <c r="A324" s="567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8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26.666666666666668</v>
      </c>
      <c r="Y324" s="545">
        <f>IFERROR(Y320/H320,"0")+IFERROR(Y321/H321,"0")+IFERROR(Y322/H322,"0")+IFERROR(Y323/H323,"0")</f>
        <v>27</v>
      </c>
      <c r="Z324" s="545">
        <f>IFERROR(IF(Z320="",0,Z320),"0")+IFERROR(IF(Z321="",0,Z321),"0")+IFERROR(IF(Z322="",0,Z322),"0")+IFERROR(IF(Z323="",0,Z323),"0")</f>
        <v>0.17577000000000001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8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68</v>
      </c>
      <c r="Y325" s="545">
        <f>IFERROR(SUM(Y320:Y323),"0")</f>
        <v>68.849999999999994</v>
      </c>
      <c r="Z325" s="37"/>
      <c r="AA325" s="546"/>
      <c r="AB325" s="546"/>
      <c r="AC325" s="546"/>
    </row>
    <row r="326" spans="1:68" ht="14.25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7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8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8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customHeight="1" x14ac:dyDescent="0.25">
      <c r="A332" s="573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1015</v>
      </c>
      <c r="Y335" s="544">
        <f>IFERROR(IF(X335="",0,CEILING((X335/$H335),1)*$H335),"")</f>
        <v>1016.4000000000001</v>
      </c>
      <c r="Z335" s="36">
        <f>IFERROR(IF(Y335=0,"",ROUNDUP(Y335/H335,0)*0.00651),"")</f>
        <v>3.1508400000000001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1136.7999999999997</v>
      </c>
      <c r="BN335" s="64">
        <f>IFERROR(Y335*I335/H335,"0")</f>
        <v>1138.3679999999999</v>
      </c>
      <c r="BO335" s="64">
        <f>IFERROR(1/J335*(X335/H335),"0")</f>
        <v>2.6556776556776556</v>
      </c>
      <c r="BP335" s="64">
        <f>IFERROR(1/J335*(Y335/H335),"0")</f>
        <v>2.6593406593406597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560</v>
      </c>
      <c r="Y336" s="544">
        <f>IFERROR(IF(X336="",0,CEILING((X336/$H336),1)*$H336),"")</f>
        <v>560.70000000000005</v>
      </c>
      <c r="Z336" s="36">
        <f>IFERROR(IF(Y336=0,"",ROUNDUP(Y336/H336,0)*0.00651),"")</f>
        <v>1.73817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623.99999999999989</v>
      </c>
      <c r="BN336" s="64">
        <f>IFERROR(Y336*I336/H336,"0")</f>
        <v>624.78</v>
      </c>
      <c r="BO336" s="64">
        <f>IFERROR(1/J336*(X336/H336),"0")</f>
        <v>1.4652014652014651</v>
      </c>
      <c r="BP336" s="64">
        <f>IFERROR(1/J336*(Y336/H336),"0")</f>
        <v>1.4670329670329672</v>
      </c>
    </row>
    <row r="337" spans="1:68" x14ac:dyDescent="0.2">
      <c r="A337" s="567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8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750</v>
      </c>
      <c r="Y337" s="545">
        <f>IFERROR(Y334/H334,"0")+IFERROR(Y335/H335,"0")+IFERROR(Y336/H336,"0")</f>
        <v>751</v>
      </c>
      <c r="Z337" s="545">
        <f>IFERROR(IF(Z334="",0,Z334),"0")+IFERROR(IF(Z335="",0,Z335),"0")+IFERROR(IF(Z336="",0,Z336),"0")</f>
        <v>4.8890099999999999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8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1575</v>
      </c>
      <c r="Y338" s="545">
        <f>IFERROR(SUM(Y334:Y336),"0")</f>
        <v>1577.1000000000001</v>
      </c>
      <c r="Z338" s="37"/>
      <c r="AA338" s="546"/>
      <c r="AB338" s="546"/>
      <c r="AC338" s="546"/>
    </row>
    <row r="339" spans="1:68" ht="27.75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customHeight="1" x14ac:dyDescent="0.25">
      <c r="A340" s="573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2000</v>
      </c>
      <c r="Y342" s="544">
        <f t="shared" ref="Y342:Y348" si="38">IFERROR(IF(X342="",0,CEILING((X342/$H342),1)*$H342),"")</f>
        <v>2010</v>
      </c>
      <c r="Z342" s="36">
        <f>IFERROR(IF(Y342=0,"",ROUNDUP(Y342/H342,0)*0.02175),"")</f>
        <v>2.9144999999999999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2064</v>
      </c>
      <c r="BN342" s="64">
        <f t="shared" ref="BN342:BN348" si="40">IFERROR(Y342*I342/H342,"0")</f>
        <v>2074.3200000000002</v>
      </c>
      <c r="BO342" s="64">
        <f t="shared" ref="BO342:BO348" si="41">IFERROR(1/J342*(X342/H342),"0")</f>
        <v>2.7777777777777777</v>
      </c>
      <c r="BP342" s="64">
        <f t="shared" ref="BP342:BP348" si="42">IFERROR(1/J342*(Y342/H342),"0")</f>
        <v>2.7916666666666665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1000</v>
      </c>
      <c r="Y343" s="544">
        <f t="shared" si="38"/>
        <v>1005</v>
      </c>
      <c r="Z343" s="36">
        <f>IFERROR(IF(Y343=0,"",ROUNDUP(Y343/H343,0)*0.02175),"")</f>
        <v>1.4572499999999999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1032</v>
      </c>
      <c r="BN343" s="64">
        <f t="shared" si="40"/>
        <v>1037.1600000000001</v>
      </c>
      <c r="BO343" s="64">
        <f t="shared" si="41"/>
        <v>1.3888888888888888</v>
      </c>
      <c r="BP343" s="64">
        <f t="shared" si="42"/>
        <v>1.3958333333333333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1000</v>
      </c>
      <c r="Y344" s="544">
        <f t="shared" si="38"/>
        <v>1005</v>
      </c>
      <c r="Z344" s="36">
        <f>IFERROR(IF(Y344=0,"",ROUNDUP(Y344/H344,0)*0.02175),"")</f>
        <v>1.4572499999999999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1032</v>
      </c>
      <c r="BN344" s="64">
        <f t="shared" si="40"/>
        <v>1037.1600000000001</v>
      </c>
      <c r="BO344" s="64">
        <f t="shared" si="41"/>
        <v>1.3888888888888888</v>
      </c>
      <c r="BP344" s="64">
        <f t="shared" si="42"/>
        <v>1.3958333333333333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500</v>
      </c>
      <c r="Y345" s="544">
        <f t="shared" si="38"/>
        <v>510</v>
      </c>
      <c r="Z345" s="36">
        <f>IFERROR(IF(Y345=0,"",ROUNDUP(Y345/H345,0)*0.02175),"")</f>
        <v>0.73949999999999994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516</v>
      </c>
      <c r="BN345" s="64">
        <f t="shared" si="40"/>
        <v>526.32000000000005</v>
      </c>
      <c r="BO345" s="64">
        <f t="shared" si="41"/>
        <v>0.69444444444444442</v>
      </c>
      <c r="BP345" s="64">
        <f t="shared" si="42"/>
        <v>0.70833333333333326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15</v>
      </c>
      <c r="Y348" s="544">
        <f t="shared" si="38"/>
        <v>15</v>
      </c>
      <c r="Z348" s="36">
        <f>IFERROR(IF(Y348=0,"",ROUNDUP(Y348/H348,0)*0.00902),"")</f>
        <v>2.7060000000000001E-2</v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15.63</v>
      </c>
      <c r="BN348" s="64">
        <f t="shared" si="40"/>
        <v>15.63</v>
      </c>
      <c r="BO348" s="64">
        <f t="shared" si="41"/>
        <v>2.2727272727272728E-2</v>
      </c>
      <c r="BP348" s="64">
        <f t="shared" si="42"/>
        <v>2.2727272727272728E-2</v>
      </c>
    </row>
    <row r="349" spans="1:68" x14ac:dyDescent="0.2">
      <c r="A349" s="567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8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303</v>
      </c>
      <c r="Y349" s="545">
        <f>IFERROR(Y342/H342,"0")+IFERROR(Y343/H343,"0")+IFERROR(Y344/H344,"0")+IFERROR(Y345/H345,"0")+IFERROR(Y346/H346,"0")+IFERROR(Y347/H347,"0")+IFERROR(Y348/H348,"0")</f>
        <v>305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6.595559999999999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8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4515</v>
      </c>
      <c r="Y350" s="545">
        <f>IFERROR(SUM(Y342:Y348),"0")</f>
        <v>4545</v>
      </c>
      <c r="Z350" s="37"/>
      <c r="AA350" s="546"/>
      <c r="AB350" s="546"/>
      <c r="AC350" s="546"/>
    </row>
    <row r="351" spans="1:68" ht="14.25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1300</v>
      </c>
      <c r="Y352" s="544">
        <f>IFERROR(IF(X352="",0,CEILING((X352/$H352),1)*$H352),"")</f>
        <v>1305</v>
      </c>
      <c r="Z352" s="36">
        <f>IFERROR(IF(Y352=0,"",ROUNDUP(Y352/H352,0)*0.02175),"")</f>
        <v>1.8922499999999998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1341.6</v>
      </c>
      <c r="BN352" s="64">
        <f>IFERROR(Y352*I352/H352,"0")</f>
        <v>1346.76</v>
      </c>
      <c r="BO352" s="64">
        <f>IFERROR(1/J352*(X352/H352),"0")</f>
        <v>1.8055555555555556</v>
      </c>
      <c r="BP352" s="64">
        <f>IFERROR(1/J352*(Y352/H352),"0")</f>
        <v>1.8125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8</v>
      </c>
      <c r="Y353" s="544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8.42</v>
      </c>
      <c r="BN353" s="64">
        <f>IFERROR(Y353*I353/H353,"0")</f>
        <v>8.42</v>
      </c>
      <c r="BO353" s="64">
        <f>IFERROR(1/J353*(X353/H353),"0")</f>
        <v>1.5151515151515152E-2</v>
      </c>
      <c r="BP353" s="64">
        <f>IFERROR(1/J353*(Y353/H353),"0")</f>
        <v>1.5151515151515152E-2</v>
      </c>
    </row>
    <row r="354" spans="1:68" x14ac:dyDescent="0.2">
      <c r="A354" s="567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8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88.666666666666671</v>
      </c>
      <c r="Y354" s="545">
        <f>IFERROR(Y352/H352,"0")+IFERROR(Y353/H353,"0")</f>
        <v>89</v>
      </c>
      <c r="Z354" s="545">
        <f>IFERROR(IF(Z352="",0,Z352),"0")+IFERROR(IF(Z353="",0,Z353),"0")</f>
        <v>1.9102899999999998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8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1308</v>
      </c>
      <c r="Y355" s="545">
        <f>IFERROR(SUM(Y352:Y353),"0")</f>
        <v>1313</v>
      </c>
      <c r="Z355" s="37"/>
      <c r="AA355" s="546"/>
      <c r="AB355" s="546"/>
      <c r="AC355" s="546"/>
    </row>
    <row r="356" spans="1:68" ht="14.25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7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8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8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7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0</v>
      </c>
      <c r="Y362" s="544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7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8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0</v>
      </c>
      <c r="Y363" s="545">
        <f>IFERROR(Y362/H362,"0")</f>
        <v>0</v>
      </c>
      <c r="Z363" s="545">
        <f>IFERROR(IF(Z362="",0,Z362),"0")</f>
        <v>0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8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0</v>
      </c>
      <c r="Y364" s="545">
        <f>IFERROR(SUM(Y362:Y362),"0")</f>
        <v>0</v>
      </c>
      <c r="Z364" s="37"/>
      <c r="AA364" s="546"/>
      <c r="AB364" s="546"/>
      <c r="AC364" s="546"/>
    </row>
    <row r="365" spans="1:68" ht="16.5" customHeight="1" x14ac:dyDescent="0.25">
      <c r="A365" s="573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60</v>
      </c>
      <c r="Y368" s="544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62.175000000000004</v>
      </c>
      <c r="BN368" s="64">
        <f>IFERROR(Y368*I368/H368,"0")</f>
        <v>62.175000000000004</v>
      </c>
      <c r="BO368" s="64">
        <f>IFERROR(1/J368*(X368/H368),"0")</f>
        <v>7.8125E-2</v>
      </c>
      <c r="BP368" s="64">
        <f>IFERROR(1/J368*(Y368/H368),"0")</f>
        <v>7.8125E-2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7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8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5</v>
      </c>
      <c r="Y370" s="545">
        <f>IFERROR(Y367/H367,"0")+IFERROR(Y368/H368,"0")+IFERROR(Y369/H369,"0")</f>
        <v>5</v>
      </c>
      <c r="Z370" s="545">
        <f>IFERROR(IF(Z367="",0,Z367),"0")+IFERROR(IF(Z368="",0,Z368),"0")+IFERROR(IF(Z369="",0,Z369),"0")</f>
        <v>9.4899999999999998E-2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8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60</v>
      </c>
      <c r="Y371" s="545">
        <f>IFERROR(SUM(Y367:Y369),"0")</f>
        <v>60</v>
      </c>
      <c r="Z371" s="37"/>
      <c r="AA371" s="546"/>
      <c r="AB371" s="546"/>
      <c r="AC371" s="546"/>
    </row>
    <row r="372" spans="1:68" ht="14.25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7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8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8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7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8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0</v>
      </c>
      <c r="Y379" s="545">
        <f>IFERROR(Y377/H377,"0")+IFERROR(Y378/H378,"0")</f>
        <v>0</v>
      </c>
      <c r="Z379" s="545">
        <f>IFERROR(IF(Z377="",0,Z377),"0")+IFERROR(IF(Z378="",0,Z378),"0")</f>
        <v>0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8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0</v>
      </c>
      <c r="Y380" s="545">
        <f>IFERROR(SUM(Y377:Y378),"0")</f>
        <v>0</v>
      </c>
      <c r="Z380" s="37"/>
      <c r="AA380" s="546"/>
      <c r="AB380" s="546"/>
      <c r="AC380" s="546"/>
    </row>
    <row r="381" spans="1:68" ht="14.25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7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8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8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customHeight="1" x14ac:dyDescent="0.25">
      <c r="A386" s="573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28</v>
      </c>
      <c r="Y393" s="544">
        <f t="shared" si="43"/>
        <v>29.400000000000002</v>
      </c>
      <c r="Z393" s="36">
        <f t="shared" si="48"/>
        <v>7.0280000000000009E-2</v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29.733333333333331</v>
      </c>
      <c r="BN393" s="64">
        <f t="shared" si="45"/>
        <v>31.22</v>
      </c>
      <c r="BO393" s="64">
        <f t="shared" si="46"/>
        <v>5.6980056980056981E-2</v>
      </c>
      <c r="BP393" s="64">
        <f t="shared" si="47"/>
        <v>5.9829059829059839E-2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7</v>
      </c>
      <c r="Y394" s="544">
        <f t="shared" si="43"/>
        <v>8.4</v>
      </c>
      <c r="Z394" s="36">
        <f t="shared" si="48"/>
        <v>2.0080000000000001E-2</v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7.4333333333333327</v>
      </c>
      <c r="BN394" s="64">
        <f t="shared" si="45"/>
        <v>8.92</v>
      </c>
      <c r="BO394" s="64">
        <f t="shared" si="46"/>
        <v>1.4245014245014245E-2</v>
      </c>
      <c r="BP394" s="64">
        <f t="shared" si="47"/>
        <v>1.7094017094017096E-2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35</v>
      </c>
      <c r="Y396" s="544">
        <f t="shared" si="43"/>
        <v>35.700000000000003</v>
      </c>
      <c r="Z396" s="36">
        <f t="shared" si="48"/>
        <v>8.5339999999999999E-2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37.166666666666664</v>
      </c>
      <c r="BN396" s="64">
        <f t="shared" si="45"/>
        <v>37.910000000000004</v>
      </c>
      <c r="BO396" s="64">
        <f t="shared" si="46"/>
        <v>7.1225071225071226E-2</v>
      </c>
      <c r="BP396" s="64">
        <f t="shared" si="47"/>
        <v>7.2649572649572655E-2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8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33.333333333333329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35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0.17570000000000002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68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70</v>
      </c>
      <c r="Y399" s="545">
        <f>IFERROR(SUM(Y388:Y397),"0")</f>
        <v>73.5</v>
      </c>
      <c r="Z399" s="37"/>
      <c r="AA399" s="546"/>
      <c r="AB399" s="546"/>
      <c r="AC399" s="546"/>
    </row>
    <row r="400" spans="1:68" ht="14.25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8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68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73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8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68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10.5</v>
      </c>
      <c r="Y414" s="544">
        <f>IFERROR(IF(X414="",0,CEILING((X414/$H414),1)*$H414),"")</f>
        <v>10.5</v>
      </c>
      <c r="Z414" s="36">
        <f>IFERROR(IF(Y414=0,"",ROUNDUP(Y414/H414,0)*0.00502),"")</f>
        <v>2.5100000000000001E-2</v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11.149999999999999</v>
      </c>
      <c r="BN414" s="64">
        <f>IFERROR(Y414*I414/H414,"0")</f>
        <v>11.149999999999999</v>
      </c>
      <c r="BO414" s="64">
        <f>IFERROR(1/J414*(X414/H414),"0")</f>
        <v>2.1367521367521368E-2</v>
      </c>
      <c r="BP414" s="64">
        <f>IFERROR(1/J414*(Y414/H414),"0")</f>
        <v>2.1367521367521368E-2</v>
      </c>
    </row>
    <row r="415" spans="1:68" x14ac:dyDescent="0.2">
      <c r="A415" s="56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8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5</v>
      </c>
      <c r="Y415" s="545">
        <f>IFERROR(Y411/H411,"0")+IFERROR(Y412/H412,"0")+IFERROR(Y413/H413,"0")+IFERROR(Y414/H414,"0")</f>
        <v>5</v>
      </c>
      <c r="Z415" s="545">
        <f>IFERROR(IF(Z411="",0,Z411),"0")+IFERROR(IF(Z412="",0,Z412),"0")+IFERROR(IF(Z413="",0,Z413),"0")+IFERROR(IF(Z414="",0,Z414),"0")</f>
        <v>2.5100000000000001E-2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68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10.5</v>
      </c>
      <c r="Y416" s="545">
        <f>IFERROR(SUM(Y411:Y414),"0")</f>
        <v>10.5</v>
      </c>
      <c r="Z416" s="37"/>
      <c r="AA416" s="546"/>
      <c r="AB416" s="546"/>
      <c r="AC416" s="546"/>
    </row>
    <row r="417" spans="1:68" ht="16.5" customHeight="1" x14ac:dyDescent="0.25">
      <c r="A417" s="573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40</v>
      </c>
      <c r="Y419" s="544">
        <f>IFERROR(IF(X419="",0,CEILING((X419/$H419),1)*$H419),"")</f>
        <v>40.799999999999997</v>
      </c>
      <c r="Z419" s="36">
        <f>IFERROR(IF(Y419=0,"",ROUNDUP(Y419/H419,0)*0.00651),"")</f>
        <v>0.22134000000000001</v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70</v>
      </c>
      <c r="BN419" s="64">
        <f>IFERROR(Y419*I419/H419,"0")</f>
        <v>71.399999999999991</v>
      </c>
      <c r="BO419" s="64">
        <f>IFERROR(1/J419*(X419/H419),"0")</f>
        <v>0.18315018315018317</v>
      </c>
      <c r="BP419" s="64">
        <f>IFERROR(1/J419*(Y419/H419),"0")</f>
        <v>0.18681318681318682</v>
      </c>
    </row>
    <row r="420" spans="1:68" x14ac:dyDescent="0.2">
      <c r="A420" s="56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8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33.333333333333336</v>
      </c>
      <c r="Y420" s="545">
        <f>IFERROR(Y419/H419,"0")</f>
        <v>34</v>
      </c>
      <c r="Z420" s="545">
        <f>IFERROR(IF(Z419="",0,Z419),"0")</f>
        <v>0.22134000000000001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68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40</v>
      </c>
      <c r="Y421" s="545">
        <f>IFERROR(SUM(Y419:Y419),"0")</f>
        <v>40.799999999999997</v>
      </c>
      <c r="Z421" s="37"/>
      <c r="AA421" s="546"/>
      <c r="AB421" s="546"/>
      <c r="AC421" s="546"/>
    </row>
    <row r="422" spans="1:68" ht="16.5" customHeight="1" x14ac:dyDescent="0.25">
      <c r="A422" s="573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8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68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customHeight="1" x14ac:dyDescent="0.25">
      <c r="A428" s="573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70</v>
      </c>
      <c r="Y430" s="544">
        <f t="shared" ref="Y430:Y440" si="49">IFERROR(IF(X430="",0,CEILING((X430/$H430),1)*$H430),"")</f>
        <v>73.92</v>
      </c>
      <c r="Z430" s="36">
        <f t="shared" ref="Z430:Z435" si="50">IFERROR(IF(Y430=0,"",ROUNDUP(Y430/H430,0)*0.01196),"")</f>
        <v>0.16744000000000001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74.772727272727266</v>
      </c>
      <c r="BN430" s="64">
        <f t="shared" ref="BN430:BN440" si="52">IFERROR(Y430*I430/H430,"0")</f>
        <v>78.959999999999994</v>
      </c>
      <c r="BO430" s="64">
        <f t="shared" ref="BO430:BO440" si="53">IFERROR(1/J430*(X430/H430),"0")</f>
        <v>0.12747668997668998</v>
      </c>
      <c r="BP430" s="64">
        <f t="shared" ref="BP430:BP440" si="54">IFERROR(1/J430*(Y430/H430),"0")</f>
        <v>0.13461538461538464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1">
        <v>4680115885226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81</v>
      </c>
      <c r="N432" s="33"/>
      <c r="O432" s="32">
        <v>60</v>
      </c>
      <c r="P432" s="58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80</v>
      </c>
      <c r="Y432" s="544">
        <f t="shared" si="49"/>
        <v>84.48</v>
      </c>
      <c r="Z432" s="36">
        <f t="shared" si="50"/>
        <v>0.19136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85.454545454545453</v>
      </c>
      <c r="BN432" s="64">
        <f t="shared" si="52"/>
        <v>90.24</v>
      </c>
      <c r="BO432" s="64">
        <f t="shared" si="53"/>
        <v>0.14568764568764569</v>
      </c>
      <c r="BP432" s="64">
        <f t="shared" si="54"/>
        <v>0.15384615384615385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1">
        <v>4607091383522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7" t="s">
        <v>660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140</v>
      </c>
      <c r="Y435" s="544">
        <f t="shared" si="49"/>
        <v>142.56</v>
      </c>
      <c r="Z435" s="36">
        <f t="shared" si="50"/>
        <v>0.32291999999999998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149.54545454545453</v>
      </c>
      <c r="BN435" s="64">
        <f t="shared" si="52"/>
        <v>152.27999999999997</v>
      </c>
      <c r="BO435" s="64">
        <f t="shared" si="53"/>
        <v>0.25495337995337997</v>
      </c>
      <c r="BP435" s="64">
        <f t="shared" si="54"/>
        <v>0.25961538461538464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90</v>
      </c>
      <c r="Y437" s="544">
        <f t="shared" si="49"/>
        <v>91.2</v>
      </c>
      <c r="Z437" s="36">
        <f>IFERROR(IF(Y437=0,"",ROUNDUP(Y437/H437,0)*0.00902),"")</f>
        <v>0.17138</v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129.9375</v>
      </c>
      <c r="BN437" s="64">
        <f t="shared" si="52"/>
        <v>131.66999999999999</v>
      </c>
      <c r="BO437" s="64">
        <f t="shared" si="53"/>
        <v>0.14204545454545456</v>
      </c>
      <c r="BP437" s="64">
        <f t="shared" si="54"/>
        <v>0.14393939393939395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96</v>
      </c>
      <c r="Y440" s="544">
        <f t="shared" si="49"/>
        <v>96</v>
      </c>
      <c r="Z440" s="36">
        <f>IFERROR(IF(Y440=0,"",ROUNDUP(Y440/H440,0)*0.00937),"")</f>
        <v>0.18740000000000001</v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139.19999999999999</v>
      </c>
      <c r="BN440" s="64">
        <f t="shared" si="52"/>
        <v>139.19999999999999</v>
      </c>
      <c r="BO440" s="64">
        <f t="shared" si="53"/>
        <v>0.16666666666666666</v>
      </c>
      <c r="BP440" s="64">
        <f t="shared" si="54"/>
        <v>0.16666666666666666</v>
      </c>
    </row>
    <row r="441" spans="1:68" x14ac:dyDescent="0.2">
      <c r="A441" s="56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8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93.674242424242422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96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1.0405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68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476</v>
      </c>
      <c r="Y442" s="545">
        <f>IFERROR(SUM(Y430:Y440),"0")</f>
        <v>488.16</v>
      </c>
      <c r="Z442" s="37"/>
      <c r="AA442" s="546"/>
      <c r="AB442" s="546"/>
      <c r="AC442" s="546"/>
    </row>
    <row r="443" spans="1:68" ht="14.25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100</v>
      </c>
      <c r="Y444" s="544">
        <f>IFERROR(IF(X444="",0,CEILING((X444/$H444),1)*$H444),"")</f>
        <v>100.32000000000001</v>
      </c>
      <c r="Z444" s="36">
        <f>IFERROR(IF(Y444=0,"",ROUNDUP(Y444/H444,0)*0.01196),"")</f>
        <v>0.22724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106.81818181818181</v>
      </c>
      <c r="BN444" s="64">
        <f>IFERROR(Y444*I444/H444,"0")</f>
        <v>107.16</v>
      </c>
      <c r="BO444" s="64">
        <f>IFERROR(1/J444*(X444/H444),"0")</f>
        <v>0.18210955710955709</v>
      </c>
      <c r="BP444" s="64">
        <f>IFERROR(1/J444*(Y444/H444),"0")</f>
        <v>0.18269230769230771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8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18.939393939393938</v>
      </c>
      <c r="Y447" s="545">
        <f>IFERROR(Y444/H444,"0")+IFERROR(Y445/H445,"0")+IFERROR(Y446/H446,"0")</f>
        <v>19</v>
      </c>
      <c r="Z447" s="545">
        <f>IFERROR(IF(Z444="",0,Z444),"0")+IFERROR(IF(Z445="",0,Z445),"0")+IFERROR(IF(Z446="",0,Z446),"0")</f>
        <v>0.22724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68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100</v>
      </c>
      <c r="Y448" s="545">
        <f>IFERROR(SUM(Y444:Y446),"0")</f>
        <v>100.32000000000001</v>
      </c>
      <c r="Z448" s="37"/>
      <c r="AA448" s="546"/>
      <c r="AB448" s="546"/>
      <c r="AC448" s="546"/>
    </row>
    <row r="449" spans="1:68" ht="14.25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30</v>
      </c>
      <c r="Y450" s="544">
        <f t="shared" ref="Y450:Y455" si="55">IFERROR(IF(X450="",0,CEILING((X450/$H450),1)*$H450),"")</f>
        <v>31.68</v>
      </c>
      <c r="Z450" s="36">
        <f>IFERROR(IF(Y450=0,"",ROUNDUP(Y450/H450,0)*0.01196),"")</f>
        <v>7.1760000000000004E-2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32.04545454545454</v>
      </c>
      <c r="BN450" s="64">
        <f t="shared" ref="BN450:BN455" si="57">IFERROR(Y450*I450/H450,"0")</f>
        <v>33.839999999999996</v>
      </c>
      <c r="BO450" s="64">
        <f t="shared" ref="BO450:BO455" si="58">IFERROR(1/J450*(X450/H450),"0")</f>
        <v>5.4632867132867136E-2</v>
      </c>
      <c r="BP450" s="64">
        <f t="shared" ref="BP450:BP455" si="59">IFERROR(1/J450*(Y450/H450),"0")</f>
        <v>5.7692307692307696E-2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100</v>
      </c>
      <c r="Y451" s="544">
        <f t="shared" si="55"/>
        <v>100.32000000000001</v>
      </c>
      <c r="Z451" s="36">
        <f>IFERROR(IF(Y451=0,"",ROUNDUP(Y451/H451,0)*0.01196),"")</f>
        <v>0.22724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106.81818181818181</v>
      </c>
      <c r="BN451" s="64">
        <f t="shared" si="57"/>
        <v>107.16</v>
      </c>
      <c r="BO451" s="64">
        <f t="shared" si="58"/>
        <v>0.18210955710955709</v>
      </c>
      <c r="BP451" s="64">
        <f t="shared" si="59"/>
        <v>0.18269230769230771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40</v>
      </c>
      <c r="Y452" s="544">
        <f t="shared" si="55"/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42.727272727272727</v>
      </c>
      <c r="BN452" s="64">
        <f t="shared" si="57"/>
        <v>45.12</v>
      </c>
      <c r="BO452" s="64">
        <f t="shared" si="58"/>
        <v>7.2843822843822847E-2</v>
      </c>
      <c r="BP452" s="64">
        <f t="shared" si="59"/>
        <v>7.6923076923076927E-2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102</v>
      </c>
      <c r="Y453" s="544">
        <f t="shared" si="55"/>
        <v>105.6</v>
      </c>
      <c r="Z453" s="36">
        <f>IFERROR(IF(Y453=0,"",ROUNDUP(Y453/H453,0)*0.00902),"")</f>
        <v>0.19844000000000001</v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147.26250000000002</v>
      </c>
      <c r="BN453" s="64">
        <f t="shared" si="57"/>
        <v>152.45999999999998</v>
      </c>
      <c r="BO453" s="64">
        <f t="shared" si="58"/>
        <v>0.16098484848484848</v>
      </c>
      <c r="BP453" s="64">
        <f t="shared" si="59"/>
        <v>0.16666666666666669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24</v>
      </c>
      <c r="Y454" s="544">
        <f t="shared" si="55"/>
        <v>24</v>
      </c>
      <c r="Z454" s="36">
        <f>IFERROR(IF(Y454=0,"",ROUNDUP(Y454/H454,0)*0.00902),"")</f>
        <v>4.5100000000000001E-2</v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33.450000000000003</v>
      </c>
      <c r="BN454" s="64">
        <f t="shared" si="57"/>
        <v>33.450000000000003</v>
      </c>
      <c r="BO454" s="64">
        <f t="shared" si="58"/>
        <v>3.787878787878788E-2</v>
      </c>
      <c r="BP454" s="64">
        <f t="shared" si="59"/>
        <v>3.787878787878788E-2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90</v>
      </c>
      <c r="Y455" s="544">
        <f t="shared" si="55"/>
        <v>91.2</v>
      </c>
      <c r="Z455" s="36">
        <f>IFERROR(IF(Y455=0,"",ROUNDUP(Y455/H455,0)*0.00902),"")</f>
        <v>0.17138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125.43750000000001</v>
      </c>
      <c r="BN455" s="64">
        <f t="shared" si="57"/>
        <v>127.11000000000001</v>
      </c>
      <c r="BO455" s="64">
        <f t="shared" si="58"/>
        <v>0.14204545454545456</v>
      </c>
      <c r="BP455" s="64">
        <f t="shared" si="59"/>
        <v>0.14393939393939395</v>
      </c>
    </row>
    <row r="456" spans="1:68" x14ac:dyDescent="0.2">
      <c r="A456" s="56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8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77.196969696969688</v>
      </c>
      <c r="Y456" s="545">
        <f>IFERROR(Y450/H450,"0")+IFERROR(Y451/H451,"0")+IFERROR(Y452/H452,"0")+IFERROR(Y453/H453,"0")+IFERROR(Y454/H454,"0")+IFERROR(Y455/H455,"0")</f>
        <v>79</v>
      </c>
      <c r="Z456" s="545">
        <f>IFERROR(IF(Z450="",0,Z450),"0")+IFERROR(IF(Z451="",0,Z451),"0")+IFERROR(IF(Z452="",0,Z452),"0")+IFERROR(IF(Z453="",0,Z453),"0")+IFERROR(IF(Z454="",0,Z454),"0")+IFERROR(IF(Z455="",0,Z455),"0")</f>
        <v>0.80959999999999999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68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386</v>
      </c>
      <c r="Y457" s="545">
        <f>IFERROR(SUM(Y450:Y455),"0")</f>
        <v>395.04</v>
      </c>
      <c r="Z457" s="37"/>
      <c r="AA457" s="546"/>
      <c r="AB457" s="546"/>
      <c r="AC457" s="546"/>
    </row>
    <row r="458" spans="1:68" ht="14.25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8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68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customHeight="1" x14ac:dyDescent="0.25">
      <c r="A465" s="573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20</v>
      </c>
      <c r="Y469" s="544">
        <f>IFERROR(IF(X469="",0,CEILING((X469/$H469),1)*$H469),"")</f>
        <v>24</v>
      </c>
      <c r="Z469" s="36">
        <f>IFERROR(IF(Y469=0,"",ROUNDUP(Y469/H469,0)*0.01898),"")</f>
        <v>3.7960000000000001E-2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20.725000000000001</v>
      </c>
      <c r="BN469" s="64">
        <f>IFERROR(Y469*I469/H469,"0")</f>
        <v>24.87</v>
      </c>
      <c r="BO469" s="64">
        <f>IFERROR(1/J469*(X469/H469),"0")</f>
        <v>2.6041666666666668E-2</v>
      </c>
      <c r="BP469" s="64">
        <f>IFERROR(1/J469*(Y469/H469),"0")</f>
        <v>3.125E-2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8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1.6666666666666667</v>
      </c>
      <c r="Y471" s="545">
        <f>IFERROR(Y467/H467,"0")+IFERROR(Y468/H468,"0")+IFERROR(Y469/H469,"0")+IFERROR(Y470/H470,"0")</f>
        <v>2</v>
      </c>
      <c r="Z471" s="545">
        <f>IFERROR(IF(Z467="",0,Z467),"0")+IFERROR(IF(Z468="",0,Z468),"0")+IFERROR(IF(Z469="",0,Z469),"0")+IFERROR(IF(Z470="",0,Z470),"0")</f>
        <v>3.7960000000000001E-2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68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20</v>
      </c>
      <c r="Y472" s="545">
        <f>IFERROR(SUM(Y467:Y470),"0")</f>
        <v>24</v>
      </c>
      <c r="Z472" s="37"/>
      <c r="AA472" s="546"/>
      <c r="AB472" s="546"/>
      <c r="AC472" s="546"/>
    </row>
    <row r="473" spans="1:68" ht="14.25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3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2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8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68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8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68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1100</v>
      </c>
      <c r="Y485" s="544">
        <f>IFERROR(IF(X485="",0,CEILING((X485/$H485),1)*$H485),"")</f>
        <v>1107</v>
      </c>
      <c r="Z485" s="36">
        <f>IFERROR(IF(Y485=0,"",ROUNDUP(Y485/H485,0)*0.01898),"")</f>
        <v>2.3345400000000001</v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1163.4333333333334</v>
      </c>
      <c r="BN485" s="64">
        <f>IFERROR(Y485*I485/H485,"0")</f>
        <v>1170.837</v>
      </c>
      <c r="BO485" s="64">
        <f>IFERROR(1/J485*(X485/H485),"0")</f>
        <v>1.9097222222222223</v>
      </c>
      <c r="BP485" s="64">
        <f>IFERROR(1/J485*(Y485/H485),"0")</f>
        <v>1.921875</v>
      </c>
    </row>
    <row r="486" spans="1:68" x14ac:dyDescent="0.2">
      <c r="A486" s="56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8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122.22222222222223</v>
      </c>
      <c r="Y486" s="545">
        <f>IFERROR(Y485/H485,"0")</f>
        <v>123</v>
      </c>
      <c r="Z486" s="545">
        <f>IFERROR(IF(Z485="",0,Z485),"0")</f>
        <v>2.3345400000000001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68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1100</v>
      </c>
      <c r="Y487" s="545">
        <f>IFERROR(SUM(Y485:Y485),"0")</f>
        <v>1107</v>
      </c>
      <c r="Z487" s="37"/>
      <c r="AA487" s="546"/>
      <c r="AB487" s="546"/>
      <c r="AC487" s="546"/>
    </row>
    <row r="488" spans="1:68" ht="14.25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1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10</v>
      </c>
      <c r="Y489" s="544">
        <f>IFERROR(IF(X489="",0,CEILING((X489/$H489),1)*$H489),"")</f>
        <v>18</v>
      </c>
      <c r="Z489" s="36">
        <f>IFERROR(IF(Y489=0,"",ROUNDUP(Y489/H489,0)*0.01898),"")</f>
        <v>3.7960000000000001E-2</v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10.483333333333334</v>
      </c>
      <c r="BN489" s="64">
        <f>IFERROR(Y489*I489/H489,"0")</f>
        <v>18.87</v>
      </c>
      <c r="BO489" s="64">
        <f>IFERROR(1/J489*(X489/H489),"0")</f>
        <v>1.7361111111111112E-2</v>
      </c>
      <c r="BP489" s="64">
        <f>IFERROR(1/J489*(Y489/H489),"0")</f>
        <v>3.125E-2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8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1.1111111111111112</v>
      </c>
      <c r="Y491" s="545">
        <f>IFERROR(Y489/H489,"0")+IFERROR(Y490/H490,"0")</f>
        <v>2</v>
      </c>
      <c r="Z491" s="545">
        <f>IFERROR(IF(Z489="",0,Z489),"0")+IFERROR(IF(Z490="",0,Z490),"0")</f>
        <v>3.7960000000000001E-2</v>
      </c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68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10</v>
      </c>
      <c r="Y492" s="545">
        <f>IFERROR(SUM(Y489:Y490),"0")</f>
        <v>18</v>
      </c>
      <c r="Z492" s="37"/>
      <c r="AA492" s="546"/>
      <c r="AB492" s="546"/>
      <c r="AC492" s="546"/>
    </row>
    <row r="493" spans="1:68" ht="16.5" customHeight="1" x14ac:dyDescent="0.25">
      <c r="A493" s="573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85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8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68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07"/>
      <c r="P498" s="602" t="s">
        <v>751</v>
      </c>
      <c r="Q498" s="603"/>
      <c r="R498" s="603"/>
      <c r="S498" s="603"/>
      <c r="T498" s="603"/>
      <c r="U498" s="603"/>
      <c r="V498" s="60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17540.2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17697.8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07"/>
      <c r="P499" s="602" t="s">
        <v>752</v>
      </c>
      <c r="Q499" s="603"/>
      <c r="R499" s="603"/>
      <c r="S499" s="603"/>
      <c r="T499" s="603"/>
      <c r="U499" s="603"/>
      <c r="V499" s="604"/>
      <c r="W499" s="37" t="s">
        <v>68</v>
      </c>
      <c r="X499" s="545">
        <f>IFERROR(SUM(BM22:BM495),"0")</f>
        <v>18764.070489341433</v>
      </c>
      <c r="Y499" s="545">
        <f>IFERROR(SUM(BN22:BN495),"0")</f>
        <v>18932.823999999997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7"/>
      <c r="P500" s="602" t="s">
        <v>753</v>
      </c>
      <c r="Q500" s="603"/>
      <c r="R500" s="603"/>
      <c r="S500" s="603"/>
      <c r="T500" s="603"/>
      <c r="U500" s="603"/>
      <c r="V500" s="604"/>
      <c r="W500" s="37" t="s">
        <v>754</v>
      </c>
      <c r="X500" s="38">
        <f>ROUNDUP(SUM(BO22:BO495),0)</f>
        <v>32</v>
      </c>
      <c r="Y500" s="38">
        <f>ROUNDUP(SUM(BP22:BP495),0)</f>
        <v>32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7"/>
      <c r="P501" s="602" t="s">
        <v>755</v>
      </c>
      <c r="Q501" s="603"/>
      <c r="R501" s="603"/>
      <c r="S501" s="603"/>
      <c r="T501" s="603"/>
      <c r="U501" s="603"/>
      <c r="V501" s="604"/>
      <c r="W501" s="37" t="s">
        <v>68</v>
      </c>
      <c r="X501" s="545">
        <f>GrossWeightTotal+PalletQtyTotal*25</f>
        <v>19564.070489341433</v>
      </c>
      <c r="Y501" s="545">
        <f>GrossWeightTotalR+PalletQtyTotalR*25</f>
        <v>19732.823999999997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7"/>
      <c r="P502" s="602" t="s">
        <v>756</v>
      </c>
      <c r="Q502" s="603"/>
      <c r="R502" s="603"/>
      <c r="S502" s="603"/>
      <c r="T502" s="603"/>
      <c r="U502" s="603"/>
      <c r="V502" s="60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3814.0984425323504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3842</v>
      </c>
      <c r="Z502" s="37"/>
      <c r="AA502" s="546"/>
      <c r="AB502" s="546"/>
      <c r="AC502" s="546"/>
    </row>
    <row r="503" spans="1:32" ht="14.25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7"/>
      <c r="P503" s="602" t="s">
        <v>757</v>
      </c>
      <c r="Q503" s="603"/>
      <c r="R503" s="603"/>
      <c r="S503" s="603"/>
      <c r="T503" s="603"/>
      <c r="U503" s="603"/>
      <c r="V503" s="60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36.725809999999996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69" t="s">
        <v>100</v>
      </c>
      <c r="D505" s="626"/>
      <c r="E505" s="626"/>
      <c r="F505" s="626"/>
      <c r="G505" s="626"/>
      <c r="H505" s="627"/>
      <c r="I505" s="569" t="s">
        <v>249</v>
      </c>
      <c r="J505" s="626"/>
      <c r="K505" s="626"/>
      <c r="L505" s="626"/>
      <c r="M505" s="626"/>
      <c r="N505" s="626"/>
      <c r="O505" s="626"/>
      <c r="P505" s="626"/>
      <c r="Q505" s="626"/>
      <c r="R505" s="626"/>
      <c r="S505" s="627"/>
      <c r="T505" s="569" t="s">
        <v>536</v>
      </c>
      <c r="U505" s="627"/>
      <c r="V505" s="569" t="s">
        <v>592</v>
      </c>
      <c r="W505" s="626"/>
      <c r="X505" s="626"/>
      <c r="Y505" s="627"/>
      <c r="Z505" s="540" t="s">
        <v>648</v>
      </c>
      <c r="AA505" s="569" t="s">
        <v>709</v>
      </c>
      <c r="AB505" s="627"/>
      <c r="AC505" s="52"/>
      <c r="AF505" s="541"/>
    </row>
    <row r="506" spans="1:32" ht="14.25" customHeight="1" thickTop="1" x14ac:dyDescent="0.2">
      <c r="A506" s="741" t="s">
        <v>760</v>
      </c>
      <c r="B506" s="569" t="s">
        <v>62</v>
      </c>
      <c r="C506" s="569" t="s">
        <v>101</v>
      </c>
      <c r="D506" s="569" t="s">
        <v>116</v>
      </c>
      <c r="E506" s="569" t="s">
        <v>171</v>
      </c>
      <c r="F506" s="569" t="s">
        <v>191</v>
      </c>
      <c r="G506" s="569" t="s">
        <v>221</v>
      </c>
      <c r="H506" s="569" t="s">
        <v>100</v>
      </c>
      <c r="I506" s="569" t="s">
        <v>250</v>
      </c>
      <c r="J506" s="569" t="s">
        <v>290</v>
      </c>
      <c r="K506" s="569" t="s">
        <v>350</v>
      </c>
      <c r="L506" s="569" t="s">
        <v>395</v>
      </c>
      <c r="M506" s="569" t="s">
        <v>411</v>
      </c>
      <c r="N506" s="541"/>
      <c r="O506" s="569" t="s">
        <v>425</v>
      </c>
      <c r="P506" s="569" t="s">
        <v>435</v>
      </c>
      <c r="Q506" s="569" t="s">
        <v>442</v>
      </c>
      <c r="R506" s="569" t="s">
        <v>447</v>
      </c>
      <c r="S506" s="569" t="s">
        <v>526</v>
      </c>
      <c r="T506" s="569" t="s">
        <v>537</v>
      </c>
      <c r="U506" s="569" t="s">
        <v>572</v>
      </c>
      <c r="V506" s="569" t="s">
        <v>593</v>
      </c>
      <c r="W506" s="569" t="s">
        <v>625</v>
      </c>
      <c r="X506" s="569" t="s">
        <v>640</v>
      </c>
      <c r="Y506" s="569" t="s">
        <v>644</v>
      </c>
      <c r="Z506" s="569" t="s">
        <v>648</v>
      </c>
      <c r="AA506" s="569" t="s">
        <v>709</v>
      </c>
      <c r="AB506" s="569" t="s">
        <v>746</v>
      </c>
      <c r="AC506" s="52"/>
      <c r="AF506" s="541"/>
    </row>
    <row r="507" spans="1:32" ht="13.5" customHeight="1" thickBot="1" x14ac:dyDescent="0.25">
      <c r="A507" s="742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86.4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959.4</v>
      </c>
      <c r="E508" s="46">
        <f>IFERROR(Y87*1,"0")+IFERROR(Y88*1,"0")+IFERROR(Y89*1,"0")+IFERROR(Y93*1,"0")+IFERROR(Y94*1,"0")+IFERROR(Y95*1,"0")+IFERROR(Y96*1,"0")</f>
        <v>846.90000000000009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1082.7</v>
      </c>
      <c r="G508" s="46">
        <f>IFERROR(Y126*1,"0")+IFERROR(Y127*1,"0")+IFERROR(Y131*1,"0")+IFERROR(Y132*1,"0")+IFERROR(Y136*1,"0")+IFERROR(Y137*1,"0")</f>
        <v>204.95999999999998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913.08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2613.6000000000004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87.990000000000009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369.59999999999997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780.75000000000011</v>
      </c>
      <c r="S508" s="46">
        <f>IFERROR(Y334*1,"0")+IFERROR(Y335*1,"0")+IFERROR(Y336*1,"0")</f>
        <v>1577.1000000000001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5858</v>
      </c>
      <c r="U508" s="46">
        <f>IFERROR(Y367*1,"0")+IFERROR(Y368*1,"0")+IFERROR(Y369*1,"0")+IFERROR(Y373*1,"0")+IFERROR(Y377*1,"0")+IFERROR(Y378*1,"0")+IFERROR(Y382*1,"0")</f>
        <v>60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73.5</v>
      </c>
      <c r="W508" s="46">
        <f>IFERROR(Y407*1,"0")+IFERROR(Y411*1,"0")+IFERROR(Y412*1,"0")+IFERROR(Y413*1,"0")+IFERROR(Y414*1,"0")</f>
        <v>10.5</v>
      </c>
      <c r="X508" s="46">
        <f>IFERROR(Y419*1,"0")</f>
        <v>40.799999999999997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983.5200000000001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1149</v>
      </c>
      <c r="AB508" s="46">
        <f>IFERROR(Y495*1,"0")</f>
        <v>0</v>
      </c>
      <c r="AC508" s="52"/>
      <c r="AF508" s="541"/>
    </row>
  </sheetData>
  <sheetProtection algorithmName="SHA-512" hashValue="RCkzzZL0MKyHAo7SQhFSgZdBxY2uBgsQqO1mcO9JG/QC53EocV+eOQvoSRqdN3kq2thGaXUtnO/Si+SwzsfmSQ==" saltValue="aJKJI2QAa9SuOeW5ijRcaQ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A44:O45"/>
    <mergeCell ref="D291:E291"/>
    <mergeCell ref="A279:O280"/>
    <mergeCell ref="P149:T149"/>
    <mergeCell ref="A339:Z339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92:V492"/>
    <mergeCell ref="A168:O169"/>
    <mergeCell ref="M17:M18"/>
    <mergeCell ref="O17:O18"/>
    <mergeCell ref="P336:T336"/>
    <mergeCell ref="A248:Z248"/>
    <mergeCell ref="P430:T430"/>
    <mergeCell ref="P174:V174"/>
    <mergeCell ref="P350:V350"/>
    <mergeCell ref="P102:T102"/>
    <mergeCell ref="P189:V189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57:T57"/>
    <mergeCell ref="P367:T367"/>
    <mergeCell ref="D165:E165"/>
    <mergeCell ref="A9:C9"/>
    <mergeCell ref="D373:E373"/>
    <mergeCell ref="P348:T348"/>
    <mergeCell ref="P323:T323"/>
    <mergeCell ref="D358:E358"/>
    <mergeCell ref="P70:V70"/>
    <mergeCell ref="P337:V337"/>
    <mergeCell ref="P32:V32"/>
    <mergeCell ref="P134:V134"/>
    <mergeCell ref="P97:V97"/>
    <mergeCell ref="Q13:R13"/>
    <mergeCell ref="A220:Z220"/>
    <mergeCell ref="P114:T114"/>
    <mergeCell ref="P241:T241"/>
    <mergeCell ref="P41:T41"/>
    <mergeCell ref="D155:E155"/>
    <mergeCell ref="D22:E22"/>
    <mergeCell ref="D320:E320"/>
    <mergeCell ref="D149:E149"/>
    <mergeCell ref="P301:T301"/>
    <mergeCell ref="P255:V255"/>
    <mergeCell ref="A64:O65"/>
    <mergeCell ref="P284:V284"/>
    <mergeCell ref="D321:E32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p6LAid+wLl54eF8YIQbCtNoF05mDYbh9PzIVY2b5MN7GF9Cw0Edq0Pr8O7itgouameMZwRxhQhYMLTwM599VAg==" saltValue="9HzyV+tZbFGeGQ+H/LU+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2025-10-03T09:06:47Z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