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BB7C31A-7A8B-4806-92BE-B6725FC39E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заказа'!$B$206:$B$206</definedName>
    <definedName name="ProductId66">'Бланк заказа'!$B$210:$B$210</definedName>
    <definedName name="ProductId67">'Бланк заказа'!$B$211:$B$211</definedName>
    <definedName name="ProductId68">'Бланк заказа'!$B$212:$B$212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заказа'!$B$224:$B$224</definedName>
    <definedName name="ProductId72">'Бланк заказа'!$B$230:$B$230</definedName>
    <definedName name="ProductId73">'Бланк заказа'!$B$236:$B$236</definedName>
    <definedName name="ProductId74">'Бланк заказа'!$B$240:$B$240</definedName>
    <definedName name="ProductId75">'Бланк заказа'!$B$246:$B$246</definedName>
    <definedName name="ProductId76">'Бланк заказа'!$B$247:$B$247</definedName>
    <definedName name="ProductId77">'Бланк заказа'!$B$248:$B$248</definedName>
    <definedName name="ProductId78">'Бланк заказа'!$B$252:$B$252</definedName>
    <definedName name="ProductId79">'Бланк заказа'!$B$253:$B$253</definedName>
    <definedName name="ProductId8">'Бланк заказа'!$B$42:$B$42</definedName>
    <definedName name="ProductId80">'Бланк заказа'!$B$257:$B$257</definedName>
    <definedName name="ProductId81">'Бланк заказа'!$B$258:$B$258</definedName>
    <definedName name="ProductId82">'Бланк заказа'!$B$259:$B$259</definedName>
    <definedName name="ProductId83">'Бланк заказа'!$B$263:$B$263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заказа'!$X$206:$X$206</definedName>
    <definedName name="SalesQty66">'Бланк заказа'!$X$210:$X$210</definedName>
    <definedName name="SalesQty67">'Бланк заказа'!$X$211:$X$211</definedName>
    <definedName name="SalesQty68">'Бланк заказа'!$X$212:$X$212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заказа'!$X$224:$X$224</definedName>
    <definedName name="SalesQty72">'Бланк заказа'!$X$230:$X$230</definedName>
    <definedName name="SalesQty73">'Бланк заказа'!$X$236:$X$236</definedName>
    <definedName name="SalesQty74">'Бланк заказа'!$X$240:$X$240</definedName>
    <definedName name="SalesQty75">'Бланк заказа'!$X$246:$X$246</definedName>
    <definedName name="SalesQty76">'Бланк заказа'!$X$247:$X$247</definedName>
    <definedName name="SalesQty77">'Бланк заказа'!$X$248:$X$248</definedName>
    <definedName name="SalesQty78">'Бланк заказа'!$X$252:$X$252</definedName>
    <definedName name="SalesQty79">'Бланк заказа'!$X$253:$X$253</definedName>
    <definedName name="SalesQty8">'Бланк заказа'!$X$42:$X$42</definedName>
    <definedName name="SalesQty80">'Бланк заказа'!$X$257:$X$257</definedName>
    <definedName name="SalesQty81">'Бланк заказа'!$X$258:$X$258</definedName>
    <definedName name="SalesQty82">'Бланк заказа'!$X$259:$X$259</definedName>
    <definedName name="SalesQty83">'Бланк заказа'!$X$263:$X$263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заказа'!$Y$206:$Y$206</definedName>
    <definedName name="SalesRoundBox66">'Бланк заказа'!$Y$210:$Y$210</definedName>
    <definedName name="SalesRoundBox67">'Бланк заказа'!$Y$211:$Y$211</definedName>
    <definedName name="SalesRoundBox68">'Бланк заказа'!$Y$212:$Y$212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заказа'!$Y$224:$Y$224</definedName>
    <definedName name="SalesRoundBox72">'Бланк заказа'!$Y$230:$Y$230</definedName>
    <definedName name="SalesRoundBox73">'Бланк заказа'!$Y$236:$Y$236</definedName>
    <definedName name="SalesRoundBox74">'Бланк заказа'!$Y$240:$Y$240</definedName>
    <definedName name="SalesRoundBox75">'Бланк заказа'!$Y$246:$Y$246</definedName>
    <definedName name="SalesRoundBox76">'Бланк заказа'!$Y$247:$Y$247</definedName>
    <definedName name="SalesRoundBox77">'Бланк заказа'!$Y$248:$Y$248</definedName>
    <definedName name="SalesRoundBox78">'Бланк заказа'!$Y$252:$Y$252</definedName>
    <definedName name="SalesRoundBox79">'Бланк заказа'!$Y$253:$Y$253</definedName>
    <definedName name="SalesRoundBox8">'Бланк заказа'!$Y$42:$Y$42</definedName>
    <definedName name="SalesRoundBox80">'Бланк заказа'!$Y$257:$Y$257</definedName>
    <definedName name="SalesRoundBox81">'Бланк заказа'!$Y$258:$Y$258</definedName>
    <definedName name="SalesRoundBox82">'Бланк заказа'!$Y$259:$Y$259</definedName>
    <definedName name="SalesRoundBox83">'Бланк заказа'!$Y$263:$Y$263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заказа'!$W$206:$W$206</definedName>
    <definedName name="UnitOfMeasure66">'Бланк заказа'!$W$210:$W$210</definedName>
    <definedName name="UnitOfMeasure67">'Бланк заказа'!$W$211:$W$211</definedName>
    <definedName name="UnitOfMeasure68">'Бланк заказа'!$W$212:$W$212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заказа'!$W$224:$W$224</definedName>
    <definedName name="UnitOfMeasure72">'Бланк заказа'!$W$230:$W$230</definedName>
    <definedName name="UnitOfMeasure73">'Бланк заказа'!$W$236:$W$236</definedName>
    <definedName name="UnitOfMeasure74">'Бланк заказа'!$W$240:$W$240</definedName>
    <definedName name="UnitOfMeasure75">'Бланк заказа'!$W$246:$W$246</definedName>
    <definedName name="UnitOfMeasure76">'Бланк заказа'!$W$247:$W$247</definedName>
    <definedName name="UnitOfMeasure77">'Бланк заказа'!$W$248:$W$248</definedName>
    <definedName name="UnitOfMeasure78">'Бланк заказа'!$W$252:$W$252</definedName>
    <definedName name="UnitOfMeasure79">'Бланк заказа'!$W$253:$W$253</definedName>
    <definedName name="UnitOfMeasure8">'Бланк заказа'!$W$42:$W$42</definedName>
    <definedName name="UnitOfMeasure80">'Бланк заказа'!$W$257:$W$257</definedName>
    <definedName name="UnitOfMeasure81">'Бланк заказа'!$W$258:$W$258</definedName>
    <definedName name="UnitOfMeasure82">'Бланк заказа'!$W$259:$W$259</definedName>
    <definedName name="UnitOfMeasure83">'Бланк заказа'!$W$263:$W$263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P258" i="1"/>
  <c r="BO257" i="1"/>
  <c r="BM257" i="1"/>
  <c r="Z257" i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O248" i="1"/>
  <c r="BM248" i="1"/>
  <c r="Z248" i="1"/>
  <c r="Y248" i="1"/>
  <c r="BP248" i="1" s="1"/>
  <c r="P248" i="1"/>
  <c r="BO247" i="1"/>
  <c r="BM247" i="1"/>
  <c r="Z247" i="1"/>
  <c r="Y247" i="1"/>
  <c r="P247" i="1"/>
  <c r="BO246" i="1"/>
  <c r="BM246" i="1"/>
  <c r="Z246" i="1"/>
  <c r="Y246" i="1"/>
  <c r="Y250" i="1" s="1"/>
  <c r="P246" i="1"/>
  <c r="X242" i="1"/>
  <c r="X241" i="1"/>
  <c r="BO240" i="1"/>
  <c r="BM240" i="1"/>
  <c r="Z240" i="1"/>
  <c r="Z241" i="1" s="1"/>
  <c r="Y240" i="1"/>
  <c r="Y242" i="1" s="1"/>
  <c r="P240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Z231" i="1" s="1"/>
  <c r="Y230" i="1"/>
  <c r="Y232" i="1" s="1"/>
  <c r="P230" i="1"/>
  <c r="X226" i="1"/>
  <c r="X225" i="1"/>
  <c r="BO224" i="1"/>
  <c r="BM224" i="1"/>
  <c r="Z224" i="1"/>
  <c r="Z225" i="1" s="1"/>
  <c r="Y224" i="1"/>
  <c r="Y226" i="1" s="1"/>
  <c r="P224" i="1"/>
  <c r="X220" i="1"/>
  <c r="X219" i="1"/>
  <c r="BO218" i="1"/>
  <c r="BM218" i="1"/>
  <c r="Z218" i="1"/>
  <c r="Y218" i="1"/>
  <c r="BP218" i="1" s="1"/>
  <c r="BO217" i="1"/>
  <c r="BM217" i="1"/>
  <c r="Z217" i="1"/>
  <c r="Z219" i="1" s="1"/>
  <c r="Y217" i="1"/>
  <c r="Y220" i="1" s="1"/>
  <c r="P217" i="1"/>
  <c r="X214" i="1"/>
  <c r="X213" i="1"/>
  <c r="BO212" i="1"/>
  <c r="BM212" i="1"/>
  <c r="Z212" i="1"/>
  <c r="Y212" i="1"/>
  <c r="BP212" i="1" s="1"/>
  <c r="P212" i="1"/>
  <c r="BO211" i="1"/>
  <c r="BM211" i="1"/>
  <c r="Z211" i="1"/>
  <c r="Y211" i="1"/>
  <c r="P211" i="1"/>
  <c r="BO210" i="1"/>
  <c r="BM210" i="1"/>
  <c r="Z210" i="1"/>
  <c r="Y210" i="1"/>
  <c r="BP210" i="1" s="1"/>
  <c r="P210" i="1"/>
  <c r="X208" i="1"/>
  <c r="X207" i="1"/>
  <c r="BO206" i="1"/>
  <c r="BM206" i="1"/>
  <c r="Z206" i="1"/>
  <c r="Z207" i="1" s="1"/>
  <c r="Y206" i="1"/>
  <c r="Y208" i="1" s="1"/>
  <c r="P206" i="1"/>
  <c r="X203" i="1"/>
  <c r="X202" i="1"/>
  <c r="BO201" i="1"/>
  <c r="BM201" i="1"/>
  <c r="Z201" i="1"/>
  <c r="Z202" i="1" s="1"/>
  <c r="Y201" i="1"/>
  <c r="Y203" i="1" s="1"/>
  <c r="X198" i="1"/>
  <c r="X197" i="1"/>
  <c r="BO196" i="1"/>
  <c r="BM196" i="1"/>
  <c r="Z196" i="1"/>
  <c r="Y196" i="1"/>
  <c r="BO195" i="1"/>
  <c r="BM195" i="1"/>
  <c r="Z195" i="1"/>
  <c r="Y195" i="1"/>
  <c r="P195" i="1"/>
  <c r="BO194" i="1"/>
  <c r="BM194" i="1"/>
  <c r="Z194" i="1"/>
  <c r="Y194" i="1"/>
  <c r="BP194" i="1" s="1"/>
  <c r="BO193" i="1"/>
  <c r="BM193" i="1"/>
  <c r="Z193" i="1"/>
  <c r="Y193" i="1"/>
  <c r="BP193" i="1" s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BP171" i="1" s="1"/>
  <c r="P171" i="1"/>
  <c r="BO170" i="1"/>
  <c r="BM170" i="1"/>
  <c r="Z170" i="1"/>
  <c r="Y170" i="1"/>
  <c r="P170" i="1"/>
  <c r="BO169" i="1"/>
  <c r="BM169" i="1"/>
  <c r="Z169" i="1"/>
  <c r="Y169" i="1"/>
  <c r="BP169" i="1" s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Z125" i="1" s="1"/>
  <c r="Y123" i="1"/>
  <c r="P123" i="1"/>
  <c r="X120" i="1"/>
  <c r="X119" i="1"/>
  <c r="BO118" i="1"/>
  <c r="BM118" i="1"/>
  <c r="Z118" i="1"/>
  <c r="Z119" i="1" s="1"/>
  <c r="Y118" i="1"/>
  <c r="Y119" i="1" s="1"/>
  <c r="X116" i="1"/>
  <c r="X115" i="1"/>
  <c r="BO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Y97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81" i="1" s="1"/>
  <c r="BO22" i="1"/>
  <c r="BM22" i="1"/>
  <c r="Z22" i="1"/>
  <c r="Z23" i="1" s="1"/>
  <c r="Y22" i="1"/>
  <c r="Y24" i="1" s="1"/>
  <c r="P22" i="1"/>
  <c r="H10" i="1"/>
  <c r="A9" i="1"/>
  <c r="D7" i="1"/>
  <c r="Q6" i="1"/>
  <c r="P2" i="1"/>
  <c r="X279" i="1" l="1"/>
  <c r="X277" i="1"/>
  <c r="Y30" i="1"/>
  <c r="Y37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Y76" i="1"/>
  <c r="BN74" i="1"/>
  <c r="BN181" i="1"/>
  <c r="BP181" i="1"/>
  <c r="Y182" i="1"/>
  <c r="Z189" i="1"/>
  <c r="BN185" i="1"/>
  <c r="BN187" i="1"/>
  <c r="BN201" i="1"/>
  <c r="BP201" i="1"/>
  <c r="Y202" i="1"/>
  <c r="BN206" i="1"/>
  <c r="BP206" i="1"/>
  <c r="Y207" i="1"/>
  <c r="Z213" i="1"/>
  <c r="BN210" i="1"/>
  <c r="BN212" i="1"/>
  <c r="A10" i="1"/>
  <c r="F10" i="1"/>
  <c r="F9" i="1"/>
  <c r="J9" i="1"/>
  <c r="BN22" i="1"/>
  <c r="BP22" i="1"/>
  <c r="Y23" i="1"/>
  <c r="Z30" i="1"/>
  <c r="BN28" i="1"/>
  <c r="BP28" i="1"/>
  <c r="X278" i="1"/>
  <c r="Y46" i="1"/>
  <c r="BN42" i="1"/>
  <c r="BN44" i="1"/>
  <c r="Y63" i="1"/>
  <c r="Y69" i="1"/>
  <c r="Z69" i="1"/>
  <c r="BN67" i="1"/>
  <c r="Z75" i="1"/>
  <c r="BN79" i="1"/>
  <c r="BP79" i="1"/>
  <c r="Y80" i="1"/>
  <c r="Z86" i="1"/>
  <c r="BN84" i="1"/>
  <c r="BP84" i="1"/>
  <c r="Z96" i="1"/>
  <c r="Z102" i="1"/>
  <c r="BN100" i="1"/>
  <c r="BP100" i="1"/>
  <c r="BN114" i="1"/>
  <c r="BP114" i="1"/>
  <c r="Y115" i="1"/>
  <c r="Y126" i="1"/>
  <c r="BN124" i="1"/>
  <c r="Y131" i="1"/>
  <c r="BN136" i="1"/>
  <c r="Z172" i="1"/>
  <c r="BN169" i="1"/>
  <c r="BN171" i="1"/>
  <c r="Y189" i="1"/>
  <c r="Y190" i="1"/>
  <c r="Z197" i="1"/>
  <c r="BN193" i="1"/>
  <c r="BN194" i="1"/>
  <c r="Y214" i="1"/>
  <c r="BN217" i="1"/>
  <c r="BP217" i="1"/>
  <c r="BN218" i="1"/>
  <c r="Y219" i="1"/>
  <c r="BN224" i="1"/>
  <c r="BP224" i="1"/>
  <c r="Y225" i="1"/>
  <c r="BN230" i="1"/>
  <c r="BP230" i="1"/>
  <c r="Y231" i="1"/>
  <c r="BN236" i="1"/>
  <c r="BP236" i="1"/>
  <c r="Y237" i="1"/>
  <c r="BN240" i="1"/>
  <c r="BP240" i="1"/>
  <c r="Y241" i="1"/>
  <c r="Z249" i="1"/>
  <c r="BN246" i="1"/>
  <c r="BP246" i="1"/>
  <c r="BN248" i="1"/>
  <c r="Y254" i="1"/>
  <c r="Y255" i="1"/>
  <c r="Z260" i="1"/>
  <c r="BN258" i="1"/>
  <c r="Z275" i="1"/>
  <c r="X280" i="1"/>
  <c r="Y31" i="1"/>
  <c r="Y38" i="1"/>
  <c r="Y45" i="1"/>
  <c r="Y64" i="1"/>
  <c r="Y70" i="1"/>
  <c r="Y75" i="1"/>
  <c r="Y87" i="1"/>
  <c r="Y96" i="1"/>
  <c r="Y103" i="1"/>
  <c r="Y112" i="1"/>
  <c r="Y120" i="1"/>
  <c r="Y125" i="1"/>
  <c r="Y132" i="1"/>
  <c r="Y138" i="1"/>
  <c r="BP135" i="1"/>
  <c r="BN135" i="1"/>
  <c r="Y137" i="1"/>
  <c r="Y165" i="1"/>
  <c r="BP162" i="1"/>
  <c r="BN162" i="1"/>
  <c r="Y164" i="1"/>
  <c r="BP170" i="1"/>
  <c r="BN170" i="1"/>
  <c r="Y172" i="1"/>
  <c r="Y176" i="1"/>
  <c r="BP175" i="1"/>
  <c r="BN175" i="1"/>
  <c r="BP195" i="1"/>
  <c r="BN195" i="1"/>
  <c r="BP196" i="1"/>
  <c r="BN196" i="1"/>
  <c r="Y260" i="1"/>
  <c r="BP257" i="1"/>
  <c r="BN257" i="1"/>
  <c r="BP259" i="1"/>
  <c r="BN259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8" i="1"/>
  <c r="BP118" i="1"/>
  <c r="BN123" i="1"/>
  <c r="BP123" i="1"/>
  <c r="BN130" i="1"/>
  <c r="Z137" i="1"/>
  <c r="Z282" i="1" s="1"/>
  <c r="Z164" i="1"/>
  <c r="Y173" i="1"/>
  <c r="Y177" i="1"/>
  <c r="BP186" i="1"/>
  <c r="BN186" i="1"/>
  <c r="BP188" i="1"/>
  <c r="BN188" i="1"/>
  <c r="Y197" i="1"/>
  <c r="Y198" i="1"/>
  <c r="BP211" i="1"/>
  <c r="BN211" i="1"/>
  <c r="Y213" i="1"/>
  <c r="BP247" i="1"/>
  <c r="BN247" i="1"/>
  <c r="Y249" i="1"/>
  <c r="BP253" i="1"/>
  <c r="BN253" i="1"/>
  <c r="Y261" i="1"/>
  <c r="Y276" i="1"/>
  <c r="BP263" i="1"/>
  <c r="BN263" i="1"/>
  <c r="BP265" i="1"/>
  <c r="BN265" i="1"/>
  <c r="BP267" i="1"/>
  <c r="BN267" i="1"/>
  <c r="BP269" i="1"/>
  <c r="BN269" i="1"/>
  <c r="BP271" i="1"/>
  <c r="BN271" i="1"/>
  <c r="BP273" i="1"/>
  <c r="BN273" i="1"/>
  <c r="Y275" i="1"/>
  <c r="Y279" i="1" l="1"/>
  <c r="Y278" i="1"/>
  <c r="Y281" i="1"/>
  <c r="Y277" i="1"/>
  <c r="C290" i="1"/>
  <c r="Y280" i="1"/>
  <c r="B290" i="1" s="1"/>
  <c r="A290" i="1"/>
</calcChain>
</file>

<file path=xl/sharedStrings.xml><?xml version="1.0" encoding="utf-8"?>
<sst xmlns="http://schemas.openxmlformats.org/spreadsheetml/2006/main" count="1243" uniqueCount="406">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</sst>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3" t="s">
        <v>0</v>
      </c>
      <c r="E1" s="292"/>
      <c r="F1" s="292"/>
      <c r="G1" s="12" t="s">
        <v>1</v>
      </c>
      <c r="H1" s="323" t="s">
        <v>2</v>
      </c>
      <c r="I1" s="292"/>
      <c r="J1" s="292"/>
      <c r="K1" s="292"/>
      <c r="L1" s="292"/>
      <c r="M1" s="292"/>
      <c r="N1" s="292"/>
      <c r="O1" s="292"/>
      <c r="P1" s="292"/>
      <c r="Q1" s="292"/>
      <c r="R1" s="291" t="s">
        <v>3</v>
      </c>
      <c r="S1" s="292"/>
      <c r="T1" s="2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3"/>
      <c r="R2" s="273"/>
      <c r="S2" s="273"/>
      <c r="T2" s="273"/>
      <c r="U2" s="273"/>
      <c r="V2" s="273"/>
      <c r="W2" s="27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3"/>
      <c r="Q3" s="273"/>
      <c r="R3" s="273"/>
      <c r="S3" s="273"/>
      <c r="T3" s="273"/>
      <c r="U3" s="273"/>
      <c r="V3" s="273"/>
      <c r="W3" s="27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51" t="s">
        <v>8</v>
      </c>
      <c r="B5" s="319"/>
      <c r="C5" s="320"/>
      <c r="D5" s="327"/>
      <c r="E5" s="328"/>
      <c r="F5" s="434" t="s">
        <v>9</v>
      </c>
      <c r="G5" s="320"/>
      <c r="H5" s="327" t="s">
        <v>405</v>
      </c>
      <c r="I5" s="415"/>
      <c r="J5" s="415"/>
      <c r="K5" s="415"/>
      <c r="L5" s="415"/>
      <c r="M5" s="328"/>
      <c r="N5" s="61"/>
      <c r="P5" s="24" t="s">
        <v>10</v>
      </c>
      <c r="Q5" s="428">
        <v>45935</v>
      </c>
      <c r="R5" s="344"/>
      <c r="T5" s="364" t="s">
        <v>11</v>
      </c>
      <c r="U5" s="347"/>
      <c r="V5" s="365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51" t="s">
        <v>13</v>
      </c>
      <c r="B6" s="319"/>
      <c r="C6" s="320"/>
      <c r="D6" s="416" t="s">
        <v>14</v>
      </c>
      <c r="E6" s="417"/>
      <c r="F6" s="417"/>
      <c r="G6" s="417"/>
      <c r="H6" s="417"/>
      <c r="I6" s="417"/>
      <c r="J6" s="417"/>
      <c r="K6" s="417"/>
      <c r="L6" s="417"/>
      <c r="M6" s="344"/>
      <c r="N6" s="62"/>
      <c r="P6" s="24" t="s">
        <v>15</v>
      </c>
      <c r="Q6" s="443" t="str">
        <f>IF(Q5=0," ",CHOOSE(WEEKDAY(Q5,2),"Понедельник","Вторник","Среда","Четверг","Пятница","Суббота","Воскресенье"))</f>
        <v>Воскресенье</v>
      </c>
      <c r="R6" s="280"/>
      <c r="T6" s="384" t="s">
        <v>16</v>
      </c>
      <c r="U6" s="347"/>
      <c r="V6" s="397" t="s">
        <v>17</v>
      </c>
      <c r="W6" s="300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4" t="str">
        <f>IFERROR(VLOOKUP(DeliveryAddress,Table,3,0),1)</f>
        <v>1</v>
      </c>
      <c r="E7" s="305"/>
      <c r="F7" s="305"/>
      <c r="G7" s="305"/>
      <c r="H7" s="305"/>
      <c r="I7" s="305"/>
      <c r="J7" s="305"/>
      <c r="K7" s="305"/>
      <c r="L7" s="305"/>
      <c r="M7" s="306"/>
      <c r="N7" s="63"/>
      <c r="P7" s="24"/>
      <c r="Q7" s="42"/>
      <c r="R7" s="42"/>
      <c r="T7" s="273"/>
      <c r="U7" s="347"/>
      <c r="V7" s="398"/>
      <c r="W7" s="399"/>
      <c r="AB7" s="51"/>
      <c r="AC7" s="51"/>
      <c r="AD7" s="51"/>
      <c r="AE7" s="51"/>
    </row>
    <row r="8" spans="1:32" s="262" customFormat="1" ht="25.5" customHeight="1" x14ac:dyDescent="0.2">
      <c r="A8" s="447" t="s">
        <v>18</v>
      </c>
      <c r="B8" s="277"/>
      <c r="C8" s="278"/>
      <c r="D8" s="314" t="s">
        <v>19</v>
      </c>
      <c r="E8" s="315"/>
      <c r="F8" s="315"/>
      <c r="G8" s="315"/>
      <c r="H8" s="315"/>
      <c r="I8" s="315"/>
      <c r="J8" s="315"/>
      <c r="K8" s="315"/>
      <c r="L8" s="315"/>
      <c r="M8" s="316"/>
      <c r="N8" s="64"/>
      <c r="P8" s="24" t="s">
        <v>20</v>
      </c>
      <c r="Q8" s="353">
        <v>0.41666666666666669</v>
      </c>
      <c r="R8" s="306"/>
      <c r="T8" s="273"/>
      <c r="U8" s="347"/>
      <c r="V8" s="398"/>
      <c r="W8" s="399"/>
      <c r="AB8" s="51"/>
      <c r="AC8" s="51"/>
      <c r="AD8" s="51"/>
      <c r="AE8" s="51"/>
    </row>
    <row r="9" spans="1:32" s="262" customFormat="1" ht="39.950000000000003" customHeight="1" x14ac:dyDescent="0.2">
      <c r="A9" s="3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3"/>
      <c r="C9" s="273"/>
      <c r="D9" s="368"/>
      <c r="E9" s="275"/>
      <c r="F9" s="3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3"/>
      <c r="H9" s="274" t="str">
        <f>IF(AND($A$9="Тип доверенности/получателя при получении в адресе перегруза:",$D$9="Разовая доверенность"),"Введите ФИО","")</f>
        <v/>
      </c>
      <c r="I9" s="275"/>
      <c r="J9" s="2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5"/>
      <c r="L9" s="275"/>
      <c r="M9" s="275"/>
      <c r="N9" s="260"/>
      <c r="P9" s="26" t="s">
        <v>21</v>
      </c>
      <c r="Q9" s="341"/>
      <c r="R9" s="342"/>
      <c r="T9" s="273"/>
      <c r="U9" s="347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3"/>
      <c r="C10" s="273"/>
      <c r="D10" s="368"/>
      <c r="E10" s="275"/>
      <c r="F10" s="3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3"/>
      <c r="H10" s="395" t="str">
        <f>IFERROR(VLOOKUP($D$10,Proxy,2,FALSE),"")</f>
        <v/>
      </c>
      <c r="I10" s="273"/>
      <c r="J10" s="273"/>
      <c r="K10" s="273"/>
      <c r="L10" s="273"/>
      <c r="M10" s="273"/>
      <c r="N10" s="261"/>
      <c r="P10" s="26" t="s">
        <v>22</v>
      </c>
      <c r="Q10" s="385"/>
      <c r="R10" s="386"/>
      <c r="U10" s="24" t="s">
        <v>23</v>
      </c>
      <c r="V10" s="299" t="s">
        <v>24</v>
      </c>
      <c r="W10" s="300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3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77" t="s">
        <v>29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19"/>
      <c r="M12" s="320"/>
      <c r="N12" s="65"/>
      <c r="P12" s="24" t="s">
        <v>30</v>
      </c>
      <c r="Q12" s="353"/>
      <c r="R12" s="306"/>
      <c r="S12" s="23"/>
      <c r="U12" s="24"/>
      <c r="V12" s="292"/>
      <c r="W12" s="273"/>
      <c r="AB12" s="51"/>
      <c r="AC12" s="51"/>
      <c r="AD12" s="51"/>
      <c r="AE12" s="51"/>
    </row>
    <row r="13" spans="1:32" s="262" customFormat="1" ht="23.25" customHeight="1" x14ac:dyDescent="0.2">
      <c r="A13" s="377" t="s">
        <v>31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19"/>
      <c r="M13" s="320"/>
      <c r="N13" s="65"/>
      <c r="O13" s="26"/>
      <c r="P13" s="26" t="s">
        <v>32</v>
      </c>
      <c r="Q13" s="43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77" t="s">
        <v>33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19"/>
      <c r="M14" s="32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80" t="s">
        <v>34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19"/>
      <c r="M15" s="320"/>
      <c r="N15" s="66"/>
      <c r="P15" s="373" t="s">
        <v>35</v>
      </c>
      <c r="Q15" s="292"/>
      <c r="R15" s="292"/>
      <c r="S15" s="292"/>
      <c r="T15" s="2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4"/>
      <c r="Q16" s="374"/>
      <c r="R16" s="374"/>
      <c r="S16" s="374"/>
      <c r="T16" s="37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82" t="s">
        <v>36</v>
      </c>
      <c r="B17" s="282" t="s">
        <v>37</v>
      </c>
      <c r="C17" s="360" t="s">
        <v>38</v>
      </c>
      <c r="D17" s="282" t="s">
        <v>39</v>
      </c>
      <c r="E17" s="285"/>
      <c r="F17" s="282" t="s">
        <v>40</v>
      </c>
      <c r="G17" s="282" t="s">
        <v>41</v>
      </c>
      <c r="H17" s="282" t="s">
        <v>42</v>
      </c>
      <c r="I17" s="282" t="s">
        <v>43</v>
      </c>
      <c r="J17" s="282" t="s">
        <v>44</v>
      </c>
      <c r="K17" s="282" t="s">
        <v>45</v>
      </c>
      <c r="L17" s="282" t="s">
        <v>46</v>
      </c>
      <c r="M17" s="282" t="s">
        <v>47</v>
      </c>
      <c r="N17" s="282" t="s">
        <v>48</v>
      </c>
      <c r="O17" s="282" t="s">
        <v>49</v>
      </c>
      <c r="P17" s="282" t="s">
        <v>50</v>
      </c>
      <c r="Q17" s="284"/>
      <c r="R17" s="284"/>
      <c r="S17" s="284"/>
      <c r="T17" s="285"/>
      <c r="U17" s="358" t="s">
        <v>51</v>
      </c>
      <c r="V17" s="320"/>
      <c r="W17" s="282" t="s">
        <v>52</v>
      </c>
      <c r="X17" s="282" t="s">
        <v>53</v>
      </c>
      <c r="Y17" s="349" t="s">
        <v>54</v>
      </c>
      <c r="Z17" s="411" t="s">
        <v>55</v>
      </c>
      <c r="AA17" s="393" t="s">
        <v>56</v>
      </c>
      <c r="AB17" s="393" t="s">
        <v>57</v>
      </c>
      <c r="AC17" s="393" t="s">
        <v>58</v>
      </c>
      <c r="AD17" s="393" t="s">
        <v>59</v>
      </c>
      <c r="AE17" s="429"/>
      <c r="AF17" s="430"/>
      <c r="AG17" s="69"/>
      <c r="BD17" s="68" t="s">
        <v>60</v>
      </c>
    </row>
    <row r="18" spans="1:68" ht="14.25" customHeight="1" x14ac:dyDescent="0.2">
      <c r="A18" s="283"/>
      <c r="B18" s="283"/>
      <c r="C18" s="283"/>
      <c r="D18" s="286"/>
      <c r="E18" s="288"/>
      <c r="F18" s="283"/>
      <c r="G18" s="283"/>
      <c r="H18" s="283"/>
      <c r="I18" s="283"/>
      <c r="J18" s="283"/>
      <c r="K18" s="283"/>
      <c r="L18" s="283"/>
      <c r="M18" s="283"/>
      <c r="N18" s="283"/>
      <c r="O18" s="283"/>
      <c r="P18" s="286"/>
      <c r="Q18" s="287"/>
      <c r="R18" s="287"/>
      <c r="S18" s="287"/>
      <c r="T18" s="288"/>
      <c r="U18" s="70" t="s">
        <v>61</v>
      </c>
      <c r="V18" s="70" t="s">
        <v>62</v>
      </c>
      <c r="W18" s="283"/>
      <c r="X18" s="283"/>
      <c r="Y18" s="350"/>
      <c r="Z18" s="412"/>
      <c r="AA18" s="394"/>
      <c r="AB18" s="394"/>
      <c r="AC18" s="394"/>
      <c r="AD18" s="431"/>
      <c r="AE18" s="432"/>
      <c r="AF18" s="433"/>
      <c r="AG18" s="69"/>
      <c r="BD18" s="68"/>
    </row>
    <row r="19" spans="1:68" ht="27.75" hidden="1" customHeight="1" x14ac:dyDescent="0.2">
      <c r="A19" s="324" t="s">
        <v>63</v>
      </c>
      <c r="B19" s="325"/>
      <c r="C19" s="325"/>
      <c r="D19" s="325"/>
      <c r="E19" s="325"/>
      <c r="F19" s="325"/>
      <c r="G19" s="325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  <c r="Z19" s="325"/>
      <c r="AA19" s="48"/>
      <c r="AB19" s="48"/>
      <c r="AC19" s="48"/>
    </row>
    <row r="20" spans="1:68" ht="16.5" hidden="1" customHeight="1" x14ac:dyDescent="0.25">
      <c r="A20" s="281" t="s">
        <v>63</v>
      </c>
      <c r="B20" s="273"/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  <c r="AA20" s="263"/>
      <c r="AB20" s="263"/>
      <c r="AC20" s="263"/>
    </row>
    <row r="21" spans="1:68" ht="14.25" hidden="1" customHeight="1" x14ac:dyDescent="0.25">
      <c r="A21" s="272" t="s">
        <v>64</v>
      </c>
      <c r="B21" s="273"/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9">
        <v>4607111035752</v>
      </c>
      <c r="E22" s="280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4"/>
      <c r="R22" s="294"/>
      <c r="S22" s="294"/>
      <c r="T22" s="295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73"/>
      <c r="C23" s="273"/>
      <c r="D23" s="273"/>
      <c r="E23" s="273"/>
      <c r="F23" s="273"/>
      <c r="G23" s="273"/>
      <c r="H23" s="273"/>
      <c r="I23" s="273"/>
      <c r="J23" s="273"/>
      <c r="K23" s="273"/>
      <c r="L23" s="273"/>
      <c r="M23" s="273"/>
      <c r="N23" s="273"/>
      <c r="O23" s="297"/>
      <c r="P23" s="276" t="s">
        <v>73</v>
      </c>
      <c r="Q23" s="277"/>
      <c r="R23" s="277"/>
      <c r="S23" s="277"/>
      <c r="T23" s="277"/>
      <c r="U23" s="277"/>
      <c r="V23" s="278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73"/>
      <c r="B24" s="273"/>
      <c r="C24" s="273"/>
      <c r="D24" s="273"/>
      <c r="E24" s="273"/>
      <c r="F24" s="273"/>
      <c r="G24" s="273"/>
      <c r="H24" s="273"/>
      <c r="I24" s="273"/>
      <c r="J24" s="273"/>
      <c r="K24" s="273"/>
      <c r="L24" s="273"/>
      <c r="M24" s="273"/>
      <c r="N24" s="273"/>
      <c r="O24" s="297"/>
      <c r="P24" s="276" t="s">
        <v>73</v>
      </c>
      <c r="Q24" s="277"/>
      <c r="R24" s="277"/>
      <c r="S24" s="277"/>
      <c r="T24" s="277"/>
      <c r="U24" s="277"/>
      <c r="V24" s="278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324" t="s">
        <v>75</v>
      </c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48"/>
      <c r="AB25" s="48"/>
      <c r="AC25" s="48"/>
    </row>
    <row r="26" spans="1:68" ht="16.5" hidden="1" customHeight="1" x14ac:dyDescent="0.25">
      <c r="A26" s="281" t="s">
        <v>76</v>
      </c>
      <c r="B26" s="273"/>
      <c r="C26" s="273"/>
      <c r="D26" s="273"/>
      <c r="E26" s="273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 s="273"/>
      <c r="X26" s="273"/>
      <c r="Y26" s="273"/>
      <c r="Z26" s="273"/>
      <c r="AA26" s="263"/>
      <c r="AB26" s="263"/>
      <c r="AC26" s="263"/>
    </row>
    <row r="27" spans="1:68" ht="14.25" hidden="1" customHeight="1" x14ac:dyDescent="0.25">
      <c r="A27" s="272" t="s">
        <v>77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  <c r="V27" s="273"/>
      <c r="W27" s="273"/>
      <c r="X27" s="273"/>
      <c r="Y27" s="273"/>
      <c r="Z27" s="273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9">
        <v>4607111036537</v>
      </c>
      <c r="E28" s="280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4"/>
      <c r="R28" s="294"/>
      <c r="S28" s="294"/>
      <c r="T28" s="295"/>
      <c r="U28" s="34"/>
      <c r="V28" s="34"/>
      <c r="W28" s="35" t="s">
        <v>70</v>
      </c>
      <c r="X28" s="268">
        <v>154</v>
      </c>
      <c r="Y28" s="269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9">
        <v>4607111036605</v>
      </c>
      <c r="E29" s="280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4"/>
      <c r="R29" s="294"/>
      <c r="S29" s="294"/>
      <c r="T29" s="295"/>
      <c r="U29" s="34"/>
      <c r="V29" s="34"/>
      <c r="W29" s="35" t="s">
        <v>70</v>
      </c>
      <c r="X29" s="268">
        <v>98</v>
      </c>
      <c r="Y29" s="269">
        <f>IFERROR(IF(X29="","",X29),"")</f>
        <v>98</v>
      </c>
      <c r="Z29" s="36">
        <f>IFERROR(IF(X29="","",X29*0.00941),"")</f>
        <v>0.92218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188.3364</v>
      </c>
      <c r="BN29" s="67">
        <f>IFERROR(Y29*I29,"0")</f>
        <v>188.3364</v>
      </c>
      <c r="BO29" s="67">
        <f>IFERROR(X29/J29,"0")</f>
        <v>0.7</v>
      </c>
      <c r="BP29" s="67">
        <f>IFERROR(Y29/J29,"0")</f>
        <v>0.7</v>
      </c>
    </row>
    <row r="30" spans="1:68" x14ac:dyDescent="0.2">
      <c r="A30" s="296"/>
      <c r="B30" s="273"/>
      <c r="C30" s="273"/>
      <c r="D30" s="273"/>
      <c r="E30" s="273"/>
      <c r="F30" s="273"/>
      <c r="G30" s="273"/>
      <c r="H30" s="273"/>
      <c r="I30" s="273"/>
      <c r="J30" s="273"/>
      <c r="K30" s="273"/>
      <c r="L30" s="273"/>
      <c r="M30" s="273"/>
      <c r="N30" s="273"/>
      <c r="O30" s="297"/>
      <c r="P30" s="276" t="s">
        <v>73</v>
      </c>
      <c r="Q30" s="277"/>
      <c r="R30" s="277"/>
      <c r="S30" s="277"/>
      <c r="T30" s="277"/>
      <c r="U30" s="277"/>
      <c r="V30" s="278"/>
      <c r="W30" s="37" t="s">
        <v>70</v>
      </c>
      <c r="X30" s="270">
        <f>IFERROR(SUM(X28:X29),"0")</f>
        <v>252</v>
      </c>
      <c r="Y30" s="270">
        <f>IFERROR(SUM(Y28:Y29),"0")</f>
        <v>252</v>
      </c>
      <c r="Z30" s="270">
        <f>IFERROR(IF(Z28="",0,Z28),"0")+IFERROR(IF(Z29="",0,Z29),"0")</f>
        <v>2.3713199999999999</v>
      </c>
      <c r="AA30" s="271"/>
      <c r="AB30" s="271"/>
      <c r="AC30" s="271"/>
    </row>
    <row r="31" spans="1:68" x14ac:dyDescent="0.2">
      <c r="A31" s="273"/>
      <c r="B31" s="273"/>
      <c r="C31" s="273"/>
      <c r="D31" s="273"/>
      <c r="E31" s="273"/>
      <c r="F31" s="273"/>
      <c r="G31" s="273"/>
      <c r="H31" s="273"/>
      <c r="I31" s="273"/>
      <c r="J31" s="273"/>
      <c r="K31" s="273"/>
      <c r="L31" s="273"/>
      <c r="M31" s="273"/>
      <c r="N31" s="273"/>
      <c r="O31" s="297"/>
      <c r="P31" s="276" t="s">
        <v>73</v>
      </c>
      <c r="Q31" s="277"/>
      <c r="R31" s="277"/>
      <c r="S31" s="277"/>
      <c r="T31" s="277"/>
      <c r="U31" s="277"/>
      <c r="V31" s="278"/>
      <c r="W31" s="37" t="s">
        <v>74</v>
      </c>
      <c r="X31" s="270">
        <f>IFERROR(SUMPRODUCT(X28:X29*H28:H29),"0")</f>
        <v>378</v>
      </c>
      <c r="Y31" s="270">
        <f>IFERROR(SUMPRODUCT(Y28:Y29*H28:H29),"0")</f>
        <v>378</v>
      </c>
      <c r="Z31" s="37"/>
      <c r="AA31" s="271"/>
      <c r="AB31" s="271"/>
      <c r="AC31" s="271"/>
    </row>
    <row r="32" spans="1:68" ht="16.5" hidden="1" customHeight="1" x14ac:dyDescent="0.25">
      <c r="A32" s="281" t="s">
        <v>87</v>
      </c>
      <c r="B32" s="273"/>
      <c r="C32" s="273"/>
      <c r="D32" s="273"/>
      <c r="E32" s="273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  <c r="AA32" s="263"/>
      <c r="AB32" s="263"/>
      <c r="AC32" s="263"/>
    </row>
    <row r="33" spans="1:68" ht="14.25" hidden="1" customHeight="1" x14ac:dyDescent="0.25">
      <c r="A33" s="272" t="s">
        <v>64</v>
      </c>
      <c r="B33" s="273"/>
      <c r="C33" s="273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9">
        <v>4620207490075</v>
      </c>
      <c r="E34" s="280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5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4"/>
      <c r="R34" s="294"/>
      <c r="S34" s="294"/>
      <c r="T34" s="295"/>
      <c r="U34" s="34"/>
      <c r="V34" s="34"/>
      <c r="W34" s="35" t="s">
        <v>70</v>
      </c>
      <c r="X34" s="268">
        <v>120</v>
      </c>
      <c r="Y34" s="269">
        <f>IFERROR(IF(X34="","",X34),"")</f>
        <v>120</v>
      </c>
      <c r="Z34" s="36">
        <f>IFERROR(IF(X34="","",X34*0.0155),"")</f>
        <v>1.8599999999999999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704.4</v>
      </c>
      <c r="BN34" s="67">
        <f>IFERROR(Y34*I34,"0")</f>
        <v>704.4</v>
      </c>
      <c r="BO34" s="67">
        <f>IFERROR(X34/J34,"0")</f>
        <v>1.4285714285714286</v>
      </c>
      <c r="BP34" s="67">
        <f>IFERROR(Y34/J34,"0")</f>
        <v>1.4285714285714286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9">
        <v>4620207490174</v>
      </c>
      <c r="E35" s="280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4"/>
      <c r="R35" s="294"/>
      <c r="S35" s="294"/>
      <c r="T35" s="295"/>
      <c r="U35" s="34"/>
      <c r="V35" s="34"/>
      <c r="W35" s="35" t="s">
        <v>70</v>
      </c>
      <c r="X35" s="268">
        <v>72</v>
      </c>
      <c r="Y35" s="269">
        <f>IFERROR(IF(X35="","",X35),"")</f>
        <v>72</v>
      </c>
      <c r="Z35" s="36">
        <f>IFERROR(IF(X35="","",X35*0.0155),"")</f>
        <v>1.1160000000000001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422.64</v>
      </c>
      <c r="BN35" s="67">
        <f>IFERROR(Y35*I35,"0")</f>
        <v>422.64</v>
      </c>
      <c r="BO35" s="67">
        <f>IFERROR(X35/J35,"0")</f>
        <v>0.8571428571428571</v>
      </c>
      <c r="BP35" s="67">
        <f>IFERROR(Y35/J35,"0")</f>
        <v>0.8571428571428571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9">
        <v>4620207490044</v>
      </c>
      <c r="E36" s="280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5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4"/>
      <c r="R36" s="294"/>
      <c r="S36" s="294"/>
      <c r="T36" s="295"/>
      <c r="U36" s="34"/>
      <c r="V36" s="34"/>
      <c r="W36" s="35" t="s">
        <v>70</v>
      </c>
      <c r="X36" s="268">
        <v>72</v>
      </c>
      <c r="Y36" s="269">
        <f>IFERROR(IF(X36="","",X36),"")</f>
        <v>72</v>
      </c>
      <c r="Z36" s="36">
        <f>IFERROR(IF(X36="","",X36*0.0155),"")</f>
        <v>1.1160000000000001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422.64</v>
      </c>
      <c r="BN36" s="67">
        <f>IFERROR(Y36*I36,"0")</f>
        <v>422.64</v>
      </c>
      <c r="BO36" s="67">
        <f>IFERROR(X36/J36,"0")</f>
        <v>0.8571428571428571</v>
      </c>
      <c r="BP36" s="67">
        <f>IFERROR(Y36/J36,"0")</f>
        <v>0.8571428571428571</v>
      </c>
    </row>
    <row r="37" spans="1:68" x14ac:dyDescent="0.2">
      <c r="A37" s="296"/>
      <c r="B37" s="273"/>
      <c r="C37" s="273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97"/>
      <c r="P37" s="276" t="s">
        <v>73</v>
      </c>
      <c r="Q37" s="277"/>
      <c r="R37" s="277"/>
      <c r="S37" s="277"/>
      <c r="T37" s="277"/>
      <c r="U37" s="277"/>
      <c r="V37" s="278"/>
      <c r="W37" s="37" t="s">
        <v>70</v>
      </c>
      <c r="X37" s="270">
        <f>IFERROR(SUM(X34:X36),"0")</f>
        <v>264</v>
      </c>
      <c r="Y37" s="270">
        <f>IFERROR(SUM(Y34:Y36),"0")</f>
        <v>264</v>
      </c>
      <c r="Z37" s="270">
        <f>IFERROR(IF(Z34="",0,Z34),"0")+IFERROR(IF(Z35="",0,Z35),"0")+IFERROR(IF(Z36="",0,Z36),"0")</f>
        <v>4.0920000000000005</v>
      </c>
      <c r="AA37" s="271"/>
      <c r="AB37" s="271"/>
      <c r="AC37" s="271"/>
    </row>
    <row r="38" spans="1:68" x14ac:dyDescent="0.2">
      <c r="A38" s="273"/>
      <c r="B38" s="273"/>
      <c r="C38" s="273"/>
      <c r="D38" s="273"/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97"/>
      <c r="P38" s="276" t="s">
        <v>73</v>
      </c>
      <c r="Q38" s="277"/>
      <c r="R38" s="277"/>
      <c r="S38" s="277"/>
      <c r="T38" s="277"/>
      <c r="U38" s="277"/>
      <c r="V38" s="278"/>
      <c r="W38" s="37" t="s">
        <v>74</v>
      </c>
      <c r="X38" s="270">
        <f>IFERROR(SUMPRODUCT(X34:X36*H34:H36),"0")</f>
        <v>1478.4</v>
      </c>
      <c r="Y38" s="270">
        <f>IFERROR(SUMPRODUCT(Y34:Y36*H34:H36),"0")</f>
        <v>1478.4</v>
      </c>
      <c r="Z38" s="37"/>
      <c r="AA38" s="271"/>
      <c r="AB38" s="271"/>
      <c r="AC38" s="271"/>
    </row>
    <row r="39" spans="1:68" ht="16.5" hidden="1" customHeight="1" x14ac:dyDescent="0.25">
      <c r="A39" s="281" t="s">
        <v>97</v>
      </c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3"/>
      <c r="X39" s="273"/>
      <c r="Y39" s="273"/>
      <c r="Z39" s="273"/>
      <c r="AA39" s="263"/>
      <c r="AB39" s="263"/>
      <c r="AC39" s="263"/>
    </row>
    <row r="40" spans="1:68" ht="14.25" hidden="1" customHeight="1" x14ac:dyDescent="0.25">
      <c r="A40" s="272" t="s">
        <v>64</v>
      </c>
      <c r="B40" s="273"/>
      <c r="C40" s="273"/>
      <c r="D40" s="273"/>
      <c r="E40" s="273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3"/>
      <c r="Z40" s="273"/>
      <c r="AA40" s="264"/>
      <c r="AB40" s="264"/>
      <c r="AC40" s="264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79">
        <v>4607111039385</v>
      </c>
      <c r="E41" s="280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5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4"/>
      <c r="R41" s="294"/>
      <c r="S41" s="294"/>
      <c r="T41" s="295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279">
        <v>4607111038982</v>
      </c>
      <c r="E42" s="280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4"/>
      <c r="R42" s="294"/>
      <c r="S42" s="294"/>
      <c r="T42" s="295"/>
      <c r="U42" s="34"/>
      <c r="V42" s="34"/>
      <c r="W42" s="35" t="s">
        <v>70</v>
      </c>
      <c r="X42" s="268">
        <v>0</v>
      </c>
      <c r="Y42" s="26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9">
        <v>4607111039354</v>
      </c>
      <c r="E43" s="280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4"/>
      <c r="R43" s="294"/>
      <c r="S43" s="294"/>
      <c r="T43" s="295"/>
      <c r="U43" s="34"/>
      <c r="V43" s="34"/>
      <c r="W43" s="35" t="s">
        <v>70</v>
      </c>
      <c r="X43" s="268">
        <v>12</v>
      </c>
      <c r="Y43" s="269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9">
        <v>4607111039330</v>
      </c>
      <c r="E44" s="280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4"/>
      <c r="R44" s="294"/>
      <c r="S44" s="294"/>
      <c r="T44" s="295"/>
      <c r="U44" s="34"/>
      <c r="V44" s="34"/>
      <c r="W44" s="35" t="s">
        <v>70</v>
      </c>
      <c r="X44" s="268">
        <v>24</v>
      </c>
      <c r="Y44" s="269">
        <f>IFERROR(IF(X44="","",X44),"")</f>
        <v>24</v>
      </c>
      <c r="Z44" s="36">
        <f>IFERROR(IF(X44="","",X44*0.0155),"")</f>
        <v>0.372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175.2</v>
      </c>
      <c r="BN44" s="67">
        <f>IFERROR(Y44*I44,"0")</f>
        <v>175.2</v>
      </c>
      <c r="BO44" s="67">
        <f>IFERROR(X44/J44,"0")</f>
        <v>0.2857142857142857</v>
      </c>
      <c r="BP44" s="67">
        <f>IFERROR(Y44/J44,"0")</f>
        <v>0.2857142857142857</v>
      </c>
    </row>
    <row r="45" spans="1:68" x14ac:dyDescent="0.2">
      <c r="A45" s="296"/>
      <c r="B45" s="273"/>
      <c r="C45" s="273"/>
      <c r="D45" s="273"/>
      <c r="E45" s="273"/>
      <c r="F45" s="273"/>
      <c r="G45" s="273"/>
      <c r="H45" s="273"/>
      <c r="I45" s="273"/>
      <c r="J45" s="273"/>
      <c r="K45" s="273"/>
      <c r="L45" s="273"/>
      <c r="M45" s="273"/>
      <c r="N45" s="273"/>
      <c r="O45" s="297"/>
      <c r="P45" s="276" t="s">
        <v>73</v>
      </c>
      <c r="Q45" s="277"/>
      <c r="R45" s="277"/>
      <c r="S45" s="277"/>
      <c r="T45" s="277"/>
      <c r="U45" s="277"/>
      <c r="V45" s="278"/>
      <c r="W45" s="37" t="s">
        <v>70</v>
      </c>
      <c r="X45" s="270">
        <f>IFERROR(SUM(X41:X44),"0")</f>
        <v>36</v>
      </c>
      <c r="Y45" s="270">
        <f>IFERROR(SUM(Y41:Y44),"0")</f>
        <v>36</v>
      </c>
      <c r="Z45" s="270">
        <f>IFERROR(IF(Z41="",0,Z41),"0")+IFERROR(IF(Z42="",0,Z42),"0")+IFERROR(IF(Z43="",0,Z43),"0")+IFERROR(IF(Z44="",0,Z44),"0")</f>
        <v>0.55800000000000005</v>
      </c>
      <c r="AA45" s="271"/>
      <c r="AB45" s="271"/>
      <c r="AC45" s="271"/>
    </row>
    <row r="46" spans="1:68" x14ac:dyDescent="0.2">
      <c r="A46" s="273"/>
      <c r="B46" s="273"/>
      <c r="C46" s="273"/>
      <c r="D46" s="273"/>
      <c r="E46" s="273"/>
      <c r="F46" s="273"/>
      <c r="G46" s="273"/>
      <c r="H46" s="273"/>
      <c r="I46" s="273"/>
      <c r="J46" s="273"/>
      <c r="K46" s="273"/>
      <c r="L46" s="273"/>
      <c r="M46" s="273"/>
      <c r="N46" s="273"/>
      <c r="O46" s="297"/>
      <c r="P46" s="276" t="s">
        <v>73</v>
      </c>
      <c r="Q46" s="277"/>
      <c r="R46" s="277"/>
      <c r="S46" s="277"/>
      <c r="T46" s="277"/>
      <c r="U46" s="277"/>
      <c r="V46" s="278"/>
      <c r="W46" s="37" t="s">
        <v>74</v>
      </c>
      <c r="X46" s="270">
        <f>IFERROR(SUMPRODUCT(X41:X44*H41:H44),"0")</f>
        <v>244.8</v>
      </c>
      <c r="Y46" s="270">
        <f>IFERROR(SUMPRODUCT(Y41:Y44*H41:H44),"0")</f>
        <v>244.8</v>
      </c>
      <c r="Z46" s="37"/>
      <c r="AA46" s="271"/>
      <c r="AB46" s="271"/>
      <c r="AC46" s="271"/>
    </row>
    <row r="47" spans="1:68" ht="16.5" hidden="1" customHeight="1" x14ac:dyDescent="0.25">
      <c r="A47" s="281" t="s">
        <v>108</v>
      </c>
      <c r="B47" s="273"/>
      <c r="C47" s="273"/>
      <c r="D47" s="273"/>
      <c r="E47" s="273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63"/>
      <c r="AB47" s="263"/>
      <c r="AC47" s="263"/>
    </row>
    <row r="48" spans="1:68" ht="14.25" hidden="1" customHeight="1" x14ac:dyDescent="0.25">
      <c r="A48" s="272" t="s">
        <v>64</v>
      </c>
      <c r="B48" s="273"/>
      <c r="C48" s="273"/>
      <c r="D48" s="273"/>
      <c r="E48" s="273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79">
        <v>4620207490822</v>
      </c>
      <c r="E49" s="280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5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4"/>
      <c r="R49" s="294"/>
      <c r="S49" s="294"/>
      <c r="T49" s="295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73"/>
      <c r="C50" s="273"/>
      <c r="D50" s="273"/>
      <c r="E50" s="273"/>
      <c r="F50" s="273"/>
      <c r="G50" s="273"/>
      <c r="H50" s="273"/>
      <c r="I50" s="273"/>
      <c r="J50" s="273"/>
      <c r="K50" s="273"/>
      <c r="L50" s="273"/>
      <c r="M50" s="273"/>
      <c r="N50" s="273"/>
      <c r="O50" s="297"/>
      <c r="P50" s="276" t="s">
        <v>73</v>
      </c>
      <c r="Q50" s="277"/>
      <c r="R50" s="277"/>
      <c r="S50" s="277"/>
      <c r="T50" s="277"/>
      <c r="U50" s="277"/>
      <c r="V50" s="278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73"/>
      <c r="B51" s="273"/>
      <c r="C51" s="273"/>
      <c r="D51" s="273"/>
      <c r="E51" s="273"/>
      <c r="F51" s="273"/>
      <c r="G51" s="273"/>
      <c r="H51" s="273"/>
      <c r="I51" s="273"/>
      <c r="J51" s="273"/>
      <c r="K51" s="273"/>
      <c r="L51" s="273"/>
      <c r="M51" s="273"/>
      <c r="N51" s="273"/>
      <c r="O51" s="297"/>
      <c r="P51" s="276" t="s">
        <v>73</v>
      </c>
      <c r="Q51" s="277"/>
      <c r="R51" s="277"/>
      <c r="S51" s="277"/>
      <c r="T51" s="277"/>
      <c r="U51" s="277"/>
      <c r="V51" s="278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72" t="s">
        <v>112</v>
      </c>
      <c r="B52" s="273"/>
      <c r="C52" s="273"/>
      <c r="D52" s="273"/>
      <c r="E52" s="273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  <c r="AA52" s="264"/>
      <c r="AB52" s="264"/>
      <c r="AC52" s="264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79">
        <v>4607111039743</v>
      </c>
      <c r="E53" s="280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4"/>
      <c r="R53" s="294"/>
      <c r="S53" s="294"/>
      <c r="T53" s="295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73"/>
      <c r="C54" s="273"/>
      <c r="D54" s="273"/>
      <c r="E54" s="273"/>
      <c r="F54" s="273"/>
      <c r="G54" s="273"/>
      <c r="H54" s="273"/>
      <c r="I54" s="273"/>
      <c r="J54" s="273"/>
      <c r="K54" s="273"/>
      <c r="L54" s="273"/>
      <c r="M54" s="273"/>
      <c r="N54" s="273"/>
      <c r="O54" s="297"/>
      <c r="P54" s="276" t="s">
        <v>73</v>
      </c>
      <c r="Q54" s="277"/>
      <c r="R54" s="277"/>
      <c r="S54" s="277"/>
      <c r="T54" s="277"/>
      <c r="U54" s="277"/>
      <c r="V54" s="278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73"/>
      <c r="B55" s="273"/>
      <c r="C55" s="273"/>
      <c r="D55" s="273"/>
      <c r="E55" s="273"/>
      <c r="F55" s="273"/>
      <c r="G55" s="273"/>
      <c r="H55" s="273"/>
      <c r="I55" s="273"/>
      <c r="J55" s="273"/>
      <c r="K55" s="273"/>
      <c r="L55" s="273"/>
      <c r="M55" s="273"/>
      <c r="N55" s="273"/>
      <c r="O55" s="297"/>
      <c r="P55" s="276" t="s">
        <v>73</v>
      </c>
      <c r="Q55" s="277"/>
      <c r="R55" s="277"/>
      <c r="S55" s="277"/>
      <c r="T55" s="277"/>
      <c r="U55" s="277"/>
      <c r="V55" s="278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72" t="s">
        <v>77</v>
      </c>
      <c r="B56" s="273"/>
      <c r="C56" s="273"/>
      <c r="D56" s="273"/>
      <c r="E56" s="273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  <c r="AA56" s="264"/>
      <c r="AB56" s="264"/>
      <c r="AC56" s="264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79">
        <v>4607111039712</v>
      </c>
      <c r="E57" s="280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4"/>
      <c r="R57" s="294"/>
      <c r="S57" s="294"/>
      <c r="T57" s="295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73"/>
      <c r="C58" s="273"/>
      <c r="D58" s="273"/>
      <c r="E58" s="273"/>
      <c r="F58" s="273"/>
      <c r="G58" s="273"/>
      <c r="H58" s="273"/>
      <c r="I58" s="273"/>
      <c r="J58" s="273"/>
      <c r="K58" s="273"/>
      <c r="L58" s="273"/>
      <c r="M58" s="273"/>
      <c r="N58" s="273"/>
      <c r="O58" s="297"/>
      <c r="P58" s="276" t="s">
        <v>73</v>
      </c>
      <c r="Q58" s="277"/>
      <c r="R58" s="277"/>
      <c r="S58" s="277"/>
      <c r="T58" s="277"/>
      <c r="U58" s="277"/>
      <c r="V58" s="278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hidden="1" x14ac:dyDescent="0.2">
      <c r="A59" s="273"/>
      <c r="B59" s="273"/>
      <c r="C59" s="273"/>
      <c r="D59" s="273"/>
      <c r="E59" s="273"/>
      <c r="F59" s="273"/>
      <c r="G59" s="273"/>
      <c r="H59" s="273"/>
      <c r="I59" s="273"/>
      <c r="J59" s="273"/>
      <c r="K59" s="273"/>
      <c r="L59" s="273"/>
      <c r="M59" s="273"/>
      <c r="N59" s="273"/>
      <c r="O59" s="297"/>
      <c r="P59" s="276" t="s">
        <v>73</v>
      </c>
      <c r="Q59" s="277"/>
      <c r="R59" s="277"/>
      <c r="S59" s="277"/>
      <c r="T59" s="277"/>
      <c r="U59" s="277"/>
      <c r="V59" s="278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hidden="1" customHeight="1" x14ac:dyDescent="0.25">
      <c r="A60" s="272" t="s">
        <v>119</v>
      </c>
      <c r="B60" s="273"/>
      <c r="C60" s="273"/>
      <c r="D60" s="273"/>
      <c r="E60" s="273"/>
      <c r="F60" s="273"/>
      <c r="G60" s="273"/>
      <c r="H60" s="273"/>
      <c r="I60" s="273"/>
      <c r="J60" s="273"/>
      <c r="K60" s="273"/>
      <c r="L60" s="273"/>
      <c r="M60" s="273"/>
      <c r="N60" s="273"/>
      <c r="O60" s="273"/>
      <c r="P60" s="273"/>
      <c r="Q60" s="273"/>
      <c r="R60" s="273"/>
      <c r="S60" s="273"/>
      <c r="T60" s="273"/>
      <c r="U60" s="273"/>
      <c r="V60" s="273"/>
      <c r="W60" s="273"/>
      <c r="X60" s="273"/>
      <c r="Y60" s="273"/>
      <c r="Z60" s="273"/>
      <c r="AA60" s="264"/>
      <c r="AB60" s="264"/>
      <c r="AC60" s="264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79">
        <v>4607111037008</v>
      </c>
      <c r="E61" s="280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4"/>
      <c r="R61" s="294"/>
      <c r="S61" s="294"/>
      <c r="T61" s="295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79">
        <v>4607111037398</v>
      </c>
      <c r="E62" s="280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0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4"/>
      <c r="R62" s="294"/>
      <c r="S62" s="294"/>
      <c r="T62" s="295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73"/>
      <c r="C63" s="273"/>
      <c r="D63" s="273"/>
      <c r="E63" s="273"/>
      <c r="F63" s="273"/>
      <c r="G63" s="273"/>
      <c r="H63" s="273"/>
      <c r="I63" s="273"/>
      <c r="J63" s="273"/>
      <c r="K63" s="273"/>
      <c r="L63" s="273"/>
      <c r="M63" s="273"/>
      <c r="N63" s="273"/>
      <c r="O63" s="297"/>
      <c r="P63" s="276" t="s">
        <v>73</v>
      </c>
      <c r="Q63" s="277"/>
      <c r="R63" s="277"/>
      <c r="S63" s="277"/>
      <c r="T63" s="277"/>
      <c r="U63" s="277"/>
      <c r="V63" s="278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hidden="1" x14ac:dyDescent="0.2">
      <c r="A64" s="273"/>
      <c r="B64" s="273"/>
      <c r="C64" s="273"/>
      <c r="D64" s="273"/>
      <c r="E64" s="273"/>
      <c r="F64" s="273"/>
      <c r="G64" s="273"/>
      <c r="H64" s="273"/>
      <c r="I64" s="273"/>
      <c r="J64" s="273"/>
      <c r="K64" s="273"/>
      <c r="L64" s="273"/>
      <c r="M64" s="273"/>
      <c r="N64" s="273"/>
      <c r="O64" s="297"/>
      <c r="P64" s="276" t="s">
        <v>73</v>
      </c>
      <c r="Q64" s="277"/>
      <c r="R64" s="277"/>
      <c r="S64" s="277"/>
      <c r="T64" s="277"/>
      <c r="U64" s="277"/>
      <c r="V64" s="278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hidden="1" customHeight="1" x14ac:dyDescent="0.25">
      <c r="A65" s="272" t="s">
        <v>125</v>
      </c>
      <c r="B65" s="273"/>
      <c r="C65" s="273"/>
      <c r="D65" s="273"/>
      <c r="E65" s="273"/>
      <c r="F65" s="273"/>
      <c r="G65" s="273"/>
      <c r="H65" s="273"/>
      <c r="I65" s="273"/>
      <c r="J65" s="273"/>
      <c r="K65" s="273"/>
      <c r="L65" s="273"/>
      <c r="M65" s="273"/>
      <c r="N65" s="273"/>
      <c r="O65" s="273"/>
      <c r="P65" s="273"/>
      <c r="Q65" s="273"/>
      <c r="R65" s="273"/>
      <c r="S65" s="273"/>
      <c r="T65" s="273"/>
      <c r="U65" s="273"/>
      <c r="V65" s="273"/>
      <c r="W65" s="273"/>
      <c r="X65" s="273"/>
      <c r="Y65" s="273"/>
      <c r="Z65" s="273"/>
      <c r="AA65" s="264"/>
      <c r="AB65" s="264"/>
      <c r="AC65" s="264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79">
        <v>4607111039705</v>
      </c>
      <c r="E66" s="280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4"/>
      <c r="R66" s="294"/>
      <c r="S66" s="294"/>
      <c r="T66" s="295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79">
        <v>4607111039729</v>
      </c>
      <c r="E67" s="280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4"/>
      <c r="R67" s="294"/>
      <c r="S67" s="294"/>
      <c r="T67" s="295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79">
        <v>4620207490228</v>
      </c>
      <c r="E68" s="280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4"/>
      <c r="R68" s="294"/>
      <c r="S68" s="294"/>
      <c r="T68" s="295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73"/>
      <c r="C69" s="273"/>
      <c r="D69" s="273"/>
      <c r="E69" s="273"/>
      <c r="F69" s="273"/>
      <c r="G69" s="273"/>
      <c r="H69" s="273"/>
      <c r="I69" s="273"/>
      <c r="J69" s="273"/>
      <c r="K69" s="273"/>
      <c r="L69" s="273"/>
      <c r="M69" s="273"/>
      <c r="N69" s="273"/>
      <c r="O69" s="297"/>
      <c r="P69" s="276" t="s">
        <v>73</v>
      </c>
      <c r="Q69" s="277"/>
      <c r="R69" s="277"/>
      <c r="S69" s="277"/>
      <c r="T69" s="277"/>
      <c r="U69" s="277"/>
      <c r="V69" s="278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hidden="1" x14ac:dyDescent="0.2">
      <c r="A70" s="273"/>
      <c r="B70" s="273"/>
      <c r="C70" s="273"/>
      <c r="D70" s="273"/>
      <c r="E70" s="273"/>
      <c r="F70" s="273"/>
      <c r="G70" s="273"/>
      <c r="H70" s="273"/>
      <c r="I70" s="273"/>
      <c r="J70" s="273"/>
      <c r="K70" s="273"/>
      <c r="L70" s="273"/>
      <c r="M70" s="273"/>
      <c r="N70" s="273"/>
      <c r="O70" s="297"/>
      <c r="P70" s="276" t="s">
        <v>73</v>
      </c>
      <c r="Q70" s="277"/>
      <c r="R70" s="277"/>
      <c r="S70" s="277"/>
      <c r="T70" s="277"/>
      <c r="U70" s="277"/>
      <c r="V70" s="278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hidden="1" customHeight="1" x14ac:dyDescent="0.25">
      <c r="A71" s="281" t="s">
        <v>133</v>
      </c>
      <c r="B71" s="273"/>
      <c r="C71" s="273"/>
      <c r="D71" s="273"/>
      <c r="E71" s="273"/>
      <c r="F71" s="273"/>
      <c r="G71" s="273"/>
      <c r="H71" s="273"/>
      <c r="I71" s="273"/>
      <c r="J71" s="273"/>
      <c r="K71" s="273"/>
      <c r="L71" s="273"/>
      <c r="M71" s="273"/>
      <c r="N71" s="273"/>
      <c r="O71" s="273"/>
      <c r="P71" s="273"/>
      <c r="Q71" s="273"/>
      <c r="R71" s="273"/>
      <c r="S71" s="273"/>
      <c r="T71" s="273"/>
      <c r="U71" s="273"/>
      <c r="V71" s="273"/>
      <c r="W71" s="273"/>
      <c r="X71" s="273"/>
      <c r="Y71" s="273"/>
      <c r="Z71" s="273"/>
      <c r="AA71" s="263"/>
      <c r="AB71" s="263"/>
      <c r="AC71" s="263"/>
    </row>
    <row r="72" spans="1:68" ht="14.25" hidden="1" customHeight="1" x14ac:dyDescent="0.25">
      <c r="A72" s="272" t="s">
        <v>64</v>
      </c>
      <c r="B72" s="273"/>
      <c r="C72" s="273"/>
      <c r="D72" s="273"/>
      <c r="E72" s="273"/>
      <c r="F72" s="273"/>
      <c r="G72" s="273"/>
      <c r="H72" s="273"/>
      <c r="I72" s="273"/>
      <c r="J72" s="273"/>
      <c r="K72" s="273"/>
      <c r="L72" s="273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3"/>
      <c r="Y72" s="273"/>
      <c r="Z72" s="273"/>
      <c r="AA72" s="264"/>
      <c r="AB72" s="264"/>
      <c r="AC72" s="264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79">
        <v>4607111037411</v>
      </c>
      <c r="E73" s="280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30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4"/>
      <c r="R73" s="294"/>
      <c r="S73" s="294"/>
      <c r="T73" s="295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138</v>
      </c>
      <c r="B74" s="54" t="s">
        <v>139</v>
      </c>
      <c r="C74" s="31">
        <v>4301070981</v>
      </c>
      <c r="D74" s="279">
        <v>4607111036728</v>
      </c>
      <c r="E74" s="280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4"/>
      <c r="R74" s="294"/>
      <c r="S74" s="294"/>
      <c r="T74" s="295"/>
      <c r="U74" s="34"/>
      <c r="V74" s="34"/>
      <c r="W74" s="35" t="s">
        <v>70</v>
      </c>
      <c r="X74" s="268">
        <v>0</v>
      </c>
      <c r="Y74" s="26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96"/>
      <c r="B75" s="273"/>
      <c r="C75" s="273"/>
      <c r="D75" s="273"/>
      <c r="E75" s="273"/>
      <c r="F75" s="273"/>
      <c r="G75" s="273"/>
      <c r="H75" s="273"/>
      <c r="I75" s="273"/>
      <c r="J75" s="273"/>
      <c r="K75" s="273"/>
      <c r="L75" s="273"/>
      <c r="M75" s="273"/>
      <c r="N75" s="273"/>
      <c r="O75" s="297"/>
      <c r="P75" s="276" t="s">
        <v>73</v>
      </c>
      <c r="Q75" s="277"/>
      <c r="R75" s="277"/>
      <c r="S75" s="277"/>
      <c r="T75" s="277"/>
      <c r="U75" s="277"/>
      <c r="V75" s="278"/>
      <c r="W75" s="37" t="s">
        <v>70</v>
      </c>
      <c r="X75" s="270">
        <f>IFERROR(SUM(X73:X74),"0")</f>
        <v>0</v>
      </c>
      <c r="Y75" s="270">
        <f>IFERROR(SUM(Y73:Y74),"0")</f>
        <v>0</v>
      </c>
      <c r="Z75" s="270">
        <f>IFERROR(IF(Z73="",0,Z73),"0")+IFERROR(IF(Z74="",0,Z74),"0")</f>
        <v>0</v>
      </c>
      <c r="AA75" s="271"/>
      <c r="AB75" s="271"/>
      <c r="AC75" s="271"/>
    </row>
    <row r="76" spans="1:68" hidden="1" x14ac:dyDescent="0.2">
      <c r="A76" s="273"/>
      <c r="B76" s="273"/>
      <c r="C76" s="273"/>
      <c r="D76" s="273"/>
      <c r="E76" s="273"/>
      <c r="F76" s="273"/>
      <c r="G76" s="273"/>
      <c r="H76" s="273"/>
      <c r="I76" s="273"/>
      <c r="J76" s="273"/>
      <c r="K76" s="273"/>
      <c r="L76" s="273"/>
      <c r="M76" s="273"/>
      <c r="N76" s="273"/>
      <c r="O76" s="297"/>
      <c r="P76" s="276" t="s">
        <v>73</v>
      </c>
      <c r="Q76" s="277"/>
      <c r="R76" s="277"/>
      <c r="S76" s="277"/>
      <c r="T76" s="277"/>
      <c r="U76" s="277"/>
      <c r="V76" s="278"/>
      <c r="W76" s="37" t="s">
        <v>74</v>
      </c>
      <c r="X76" s="270">
        <f>IFERROR(SUMPRODUCT(X73:X74*H73:H74),"0")</f>
        <v>0</v>
      </c>
      <c r="Y76" s="270">
        <f>IFERROR(SUMPRODUCT(Y73:Y74*H73:H74),"0")</f>
        <v>0</v>
      </c>
      <c r="Z76" s="37"/>
      <c r="AA76" s="271"/>
      <c r="AB76" s="271"/>
      <c r="AC76" s="271"/>
    </row>
    <row r="77" spans="1:68" ht="16.5" hidden="1" customHeight="1" x14ac:dyDescent="0.25">
      <c r="A77" s="281" t="s">
        <v>140</v>
      </c>
      <c r="B77" s="273"/>
      <c r="C77" s="273"/>
      <c r="D77" s="273"/>
      <c r="E77" s="273"/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  <c r="R77" s="273"/>
      <c r="S77" s="273"/>
      <c r="T77" s="273"/>
      <c r="U77" s="273"/>
      <c r="V77" s="273"/>
      <c r="W77" s="273"/>
      <c r="X77" s="273"/>
      <c r="Y77" s="273"/>
      <c r="Z77" s="273"/>
      <c r="AA77" s="263"/>
      <c r="AB77" s="263"/>
      <c r="AC77" s="263"/>
    </row>
    <row r="78" spans="1:68" ht="14.25" hidden="1" customHeight="1" x14ac:dyDescent="0.25">
      <c r="A78" s="272" t="s">
        <v>125</v>
      </c>
      <c r="B78" s="273"/>
      <c r="C78" s="273"/>
      <c r="D78" s="273"/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79">
        <v>4607111033659</v>
      </c>
      <c r="E79" s="280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4"/>
      <c r="R79" s="294"/>
      <c r="S79" s="294"/>
      <c r="T79" s="295"/>
      <c r="U79" s="34"/>
      <c r="V79" s="34"/>
      <c r="W79" s="35" t="s">
        <v>70</v>
      </c>
      <c r="X79" s="268">
        <v>42</v>
      </c>
      <c r="Y79" s="269">
        <f>IFERROR(IF(X79="","",X79),"")</f>
        <v>42</v>
      </c>
      <c r="Z79" s="36">
        <f>IFERROR(IF(X79="","",X79*0.01788),"")</f>
        <v>0.75095999999999996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180.75120000000001</v>
      </c>
      <c r="BN79" s="67">
        <f>IFERROR(Y79*I79,"0")</f>
        <v>180.75120000000001</v>
      </c>
      <c r="BO79" s="67">
        <f>IFERROR(X79/J79,"0")</f>
        <v>0.6</v>
      </c>
      <c r="BP79" s="67">
        <f>IFERROR(Y79/J79,"0")</f>
        <v>0.6</v>
      </c>
    </row>
    <row r="80" spans="1:68" x14ac:dyDescent="0.2">
      <c r="A80" s="296"/>
      <c r="B80" s="273"/>
      <c r="C80" s="273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97"/>
      <c r="P80" s="276" t="s">
        <v>73</v>
      </c>
      <c r="Q80" s="277"/>
      <c r="R80" s="277"/>
      <c r="S80" s="277"/>
      <c r="T80" s="277"/>
      <c r="U80" s="277"/>
      <c r="V80" s="278"/>
      <c r="W80" s="37" t="s">
        <v>70</v>
      </c>
      <c r="X80" s="270">
        <f>IFERROR(SUM(X79:X79),"0")</f>
        <v>42</v>
      </c>
      <c r="Y80" s="270">
        <f>IFERROR(SUM(Y79:Y79),"0")</f>
        <v>42</v>
      </c>
      <c r="Z80" s="270">
        <f>IFERROR(IF(Z79="",0,Z79),"0")</f>
        <v>0.75095999999999996</v>
      </c>
      <c r="AA80" s="271"/>
      <c r="AB80" s="271"/>
      <c r="AC80" s="271"/>
    </row>
    <row r="81" spans="1:68" x14ac:dyDescent="0.2">
      <c r="A81" s="273"/>
      <c r="B81" s="273"/>
      <c r="C81" s="273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97"/>
      <c r="P81" s="276" t="s">
        <v>73</v>
      </c>
      <c r="Q81" s="277"/>
      <c r="R81" s="277"/>
      <c r="S81" s="277"/>
      <c r="T81" s="277"/>
      <c r="U81" s="277"/>
      <c r="V81" s="278"/>
      <c r="W81" s="37" t="s">
        <v>74</v>
      </c>
      <c r="X81" s="270">
        <f>IFERROR(SUMPRODUCT(X79:X79*H79:H79),"0")</f>
        <v>151.20000000000002</v>
      </c>
      <c r="Y81" s="270">
        <f>IFERROR(SUMPRODUCT(Y79:Y79*H79:H79),"0")</f>
        <v>151.20000000000002</v>
      </c>
      <c r="Z81" s="37"/>
      <c r="AA81" s="271"/>
      <c r="AB81" s="271"/>
      <c r="AC81" s="271"/>
    </row>
    <row r="82" spans="1:68" ht="16.5" hidden="1" customHeight="1" x14ac:dyDescent="0.25">
      <c r="A82" s="281" t="s">
        <v>144</v>
      </c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63"/>
      <c r="AB82" s="263"/>
      <c r="AC82" s="263"/>
    </row>
    <row r="83" spans="1:68" ht="14.25" hidden="1" customHeight="1" x14ac:dyDescent="0.25">
      <c r="A83" s="272" t="s">
        <v>145</v>
      </c>
      <c r="B83" s="273"/>
      <c r="C83" s="273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79">
        <v>4607111034120</v>
      </c>
      <c r="E84" s="280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4"/>
      <c r="R84" s="294"/>
      <c r="S84" s="294"/>
      <c r="T84" s="295"/>
      <c r="U84" s="34"/>
      <c r="V84" s="34"/>
      <c r="W84" s="35" t="s">
        <v>70</v>
      </c>
      <c r="X84" s="268">
        <v>154</v>
      </c>
      <c r="Y84" s="269">
        <f>IFERROR(IF(X84="","",X84),"")</f>
        <v>154</v>
      </c>
      <c r="Z84" s="36">
        <f>IFERROR(IF(X84="","",X84*0.01788),"")</f>
        <v>2.75352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662.75440000000003</v>
      </c>
      <c r="BN84" s="67">
        <f>IFERROR(Y84*I84,"0")</f>
        <v>662.75440000000003</v>
      </c>
      <c r="BO84" s="67">
        <f>IFERROR(X84/J84,"0")</f>
        <v>2.2000000000000002</v>
      </c>
      <c r="BP84" s="67">
        <f>IFERROR(Y84/J84,"0")</f>
        <v>2.2000000000000002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79">
        <v>4607111034137</v>
      </c>
      <c r="E85" s="280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4"/>
      <c r="R85" s="294"/>
      <c r="S85" s="294"/>
      <c r="T85" s="295"/>
      <c r="U85" s="34"/>
      <c r="V85" s="34"/>
      <c r="W85" s="35" t="s">
        <v>70</v>
      </c>
      <c r="X85" s="268">
        <v>140</v>
      </c>
      <c r="Y85" s="269">
        <f>IFERROR(IF(X85="","",X85),"")</f>
        <v>140</v>
      </c>
      <c r="Z85" s="36">
        <f>IFERROR(IF(X85="","",X85*0.01788),"")</f>
        <v>2.5032000000000001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602.50400000000002</v>
      </c>
      <c r="BN85" s="67">
        <f>IFERROR(Y85*I85,"0")</f>
        <v>602.50400000000002</v>
      </c>
      <c r="BO85" s="67">
        <f>IFERROR(X85/J85,"0")</f>
        <v>2</v>
      </c>
      <c r="BP85" s="67">
        <f>IFERROR(Y85/J85,"0")</f>
        <v>2</v>
      </c>
    </row>
    <row r="86" spans="1:68" x14ac:dyDescent="0.2">
      <c r="A86" s="296"/>
      <c r="B86" s="273"/>
      <c r="C86" s="273"/>
      <c r="D86" s="273"/>
      <c r="E86" s="273"/>
      <c r="F86" s="273"/>
      <c r="G86" s="273"/>
      <c r="H86" s="273"/>
      <c r="I86" s="273"/>
      <c r="J86" s="273"/>
      <c r="K86" s="273"/>
      <c r="L86" s="273"/>
      <c r="M86" s="273"/>
      <c r="N86" s="273"/>
      <c r="O86" s="297"/>
      <c r="P86" s="276" t="s">
        <v>73</v>
      </c>
      <c r="Q86" s="277"/>
      <c r="R86" s="277"/>
      <c r="S86" s="277"/>
      <c r="T86" s="277"/>
      <c r="U86" s="277"/>
      <c r="V86" s="278"/>
      <c r="W86" s="37" t="s">
        <v>70</v>
      </c>
      <c r="X86" s="270">
        <f>IFERROR(SUM(X84:X85),"0")</f>
        <v>294</v>
      </c>
      <c r="Y86" s="270">
        <f>IFERROR(SUM(Y84:Y85),"0")</f>
        <v>294</v>
      </c>
      <c r="Z86" s="270">
        <f>IFERROR(IF(Z84="",0,Z84),"0")+IFERROR(IF(Z85="",0,Z85),"0")</f>
        <v>5.2567199999999996</v>
      </c>
      <c r="AA86" s="271"/>
      <c r="AB86" s="271"/>
      <c r="AC86" s="271"/>
    </row>
    <row r="87" spans="1:68" x14ac:dyDescent="0.2">
      <c r="A87" s="273"/>
      <c r="B87" s="273"/>
      <c r="C87" s="273"/>
      <c r="D87" s="273"/>
      <c r="E87" s="273"/>
      <c r="F87" s="273"/>
      <c r="G87" s="273"/>
      <c r="H87" s="273"/>
      <c r="I87" s="273"/>
      <c r="J87" s="273"/>
      <c r="K87" s="273"/>
      <c r="L87" s="273"/>
      <c r="M87" s="273"/>
      <c r="N87" s="273"/>
      <c r="O87" s="297"/>
      <c r="P87" s="276" t="s">
        <v>73</v>
      </c>
      <c r="Q87" s="277"/>
      <c r="R87" s="277"/>
      <c r="S87" s="277"/>
      <c r="T87" s="277"/>
      <c r="U87" s="277"/>
      <c r="V87" s="278"/>
      <c r="W87" s="37" t="s">
        <v>74</v>
      </c>
      <c r="X87" s="270">
        <f>IFERROR(SUMPRODUCT(X84:X85*H84:H85),"0")</f>
        <v>1058.4000000000001</v>
      </c>
      <c r="Y87" s="270">
        <f>IFERROR(SUMPRODUCT(Y84:Y85*H84:H85),"0")</f>
        <v>1058.4000000000001</v>
      </c>
      <c r="Z87" s="37"/>
      <c r="AA87" s="271"/>
      <c r="AB87" s="271"/>
      <c r="AC87" s="271"/>
    </row>
    <row r="88" spans="1:68" ht="16.5" hidden="1" customHeight="1" x14ac:dyDescent="0.25">
      <c r="A88" s="281" t="s">
        <v>152</v>
      </c>
      <c r="B88" s="273"/>
      <c r="C88" s="273"/>
      <c r="D88" s="273"/>
      <c r="E88" s="273"/>
      <c r="F88" s="273"/>
      <c r="G88" s="273"/>
      <c r="H88" s="273"/>
      <c r="I88" s="273"/>
      <c r="J88" s="273"/>
      <c r="K88" s="273"/>
      <c r="L88" s="273"/>
      <c r="M88" s="273"/>
      <c r="N88" s="273"/>
      <c r="O88" s="273"/>
      <c r="P88" s="273"/>
      <c r="Q88" s="273"/>
      <c r="R88" s="273"/>
      <c r="S88" s="273"/>
      <c r="T88" s="273"/>
      <c r="U88" s="273"/>
      <c r="V88" s="273"/>
      <c r="W88" s="273"/>
      <c r="X88" s="273"/>
      <c r="Y88" s="273"/>
      <c r="Z88" s="273"/>
      <c r="AA88" s="263"/>
      <c r="AB88" s="263"/>
      <c r="AC88" s="263"/>
    </row>
    <row r="89" spans="1:68" ht="14.25" hidden="1" customHeight="1" x14ac:dyDescent="0.25">
      <c r="A89" s="272" t="s">
        <v>125</v>
      </c>
      <c r="B89" s="273"/>
      <c r="C89" s="273"/>
      <c r="D89" s="273"/>
      <c r="E89" s="273"/>
      <c r="F89" s="273"/>
      <c r="G89" s="273"/>
      <c r="H89" s="273"/>
      <c r="I89" s="273"/>
      <c r="J89" s="273"/>
      <c r="K89" s="273"/>
      <c r="L89" s="273"/>
      <c r="M89" s="273"/>
      <c r="N89" s="273"/>
      <c r="O89" s="273"/>
      <c r="P89" s="273"/>
      <c r="Q89" s="273"/>
      <c r="R89" s="273"/>
      <c r="S89" s="273"/>
      <c r="T89" s="273"/>
      <c r="U89" s="273"/>
      <c r="V89" s="273"/>
      <c r="W89" s="273"/>
      <c r="X89" s="273"/>
      <c r="Y89" s="273"/>
      <c r="Z89" s="273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79">
        <v>4620207491027</v>
      </c>
      <c r="E90" s="280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4"/>
      <c r="R90" s="294"/>
      <c r="S90" s="294"/>
      <c r="T90" s="295"/>
      <c r="U90" s="34"/>
      <c r="V90" s="34"/>
      <c r="W90" s="35" t="s">
        <v>70</v>
      </c>
      <c r="X90" s="268">
        <v>98</v>
      </c>
      <c r="Y90" s="269">
        <f t="shared" ref="Y90:Y95" si="0">IFERROR(IF(X90="","",X90),"")</f>
        <v>98</v>
      </c>
      <c r="Z90" s="36">
        <f t="shared" ref="Z90:Z95" si="1">IFERROR(IF(X90="","",X90*0.01788),"")</f>
        <v>1.75224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351.19280000000003</v>
      </c>
      <c r="BN90" s="67">
        <f t="shared" ref="BN90:BN95" si="3">IFERROR(Y90*I90,"0")</f>
        <v>351.19280000000003</v>
      </c>
      <c r="BO90" s="67">
        <f t="shared" ref="BO90:BO95" si="4">IFERROR(X90/J90,"0")</f>
        <v>1.4</v>
      </c>
      <c r="BP90" s="67">
        <f t="shared" ref="BP90:BP95" si="5">IFERROR(Y90/J90,"0")</f>
        <v>1.4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79">
        <v>4620207491003</v>
      </c>
      <c r="E91" s="280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4"/>
      <c r="R91" s="294"/>
      <c r="S91" s="294"/>
      <c r="T91" s="295"/>
      <c r="U91" s="34"/>
      <c r="V91" s="34"/>
      <c r="W91" s="35" t="s">
        <v>70</v>
      </c>
      <c r="X91" s="268">
        <v>98</v>
      </c>
      <c r="Y91" s="269">
        <f t="shared" si="0"/>
        <v>98</v>
      </c>
      <c r="Z91" s="36">
        <f t="shared" si="1"/>
        <v>1.75224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351.19280000000003</v>
      </c>
      <c r="BN91" s="67">
        <f t="shared" si="3"/>
        <v>351.19280000000003</v>
      </c>
      <c r="BO91" s="67">
        <f t="shared" si="4"/>
        <v>1.4</v>
      </c>
      <c r="BP91" s="67">
        <f t="shared" si="5"/>
        <v>1.4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79">
        <v>4620207491034</v>
      </c>
      <c r="E92" s="280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4"/>
      <c r="R92" s="294"/>
      <c r="S92" s="294"/>
      <c r="T92" s="295"/>
      <c r="U92" s="34"/>
      <c r="V92" s="34"/>
      <c r="W92" s="35" t="s">
        <v>70</v>
      </c>
      <c r="X92" s="268">
        <v>28</v>
      </c>
      <c r="Y92" s="269">
        <f t="shared" si="0"/>
        <v>28</v>
      </c>
      <c r="Z92" s="36">
        <f t="shared" si="1"/>
        <v>0.50063999999999997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100.3408</v>
      </c>
      <c r="BN92" s="67">
        <f t="shared" si="3"/>
        <v>100.3408</v>
      </c>
      <c r="BO92" s="67">
        <f t="shared" si="4"/>
        <v>0.4</v>
      </c>
      <c r="BP92" s="67">
        <f t="shared" si="5"/>
        <v>0.4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79">
        <v>4620207491010</v>
      </c>
      <c r="E93" s="280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4"/>
      <c r="R93" s="294"/>
      <c r="S93" s="294"/>
      <c r="T93" s="295"/>
      <c r="U93" s="34"/>
      <c r="V93" s="34"/>
      <c r="W93" s="35" t="s">
        <v>70</v>
      </c>
      <c r="X93" s="268">
        <v>154</v>
      </c>
      <c r="Y93" s="269">
        <f t="shared" si="0"/>
        <v>154</v>
      </c>
      <c r="Z93" s="36">
        <f t="shared" si="1"/>
        <v>2.75352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551.87440000000004</v>
      </c>
      <c r="BN93" s="67">
        <f t="shared" si="3"/>
        <v>551.87440000000004</v>
      </c>
      <c r="BO93" s="67">
        <f t="shared" si="4"/>
        <v>2.2000000000000002</v>
      </c>
      <c r="BP93" s="67">
        <f t="shared" si="5"/>
        <v>2.2000000000000002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79">
        <v>4607111035028</v>
      </c>
      <c r="E94" s="280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3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4"/>
      <c r="R94" s="294"/>
      <c r="S94" s="294"/>
      <c r="T94" s="295"/>
      <c r="U94" s="34"/>
      <c r="V94" s="34"/>
      <c r="W94" s="35" t="s">
        <v>70</v>
      </c>
      <c r="X94" s="268">
        <v>84</v>
      </c>
      <c r="Y94" s="269">
        <f t="shared" si="0"/>
        <v>84</v>
      </c>
      <c r="Z94" s="36">
        <f t="shared" si="1"/>
        <v>1.5019199999999999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373.69920000000002</v>
      </c>
      <c r="BN94" s="67">
        <f t="shared" si="3"/>
        <v>373.69920000000002</v>
      </c>
      <c r="BO94" s="67">
        <f t="shared" si="4"/>
        <v>1.2</v>
      </c>
      <c r="BP94" s="67">
        <f t="shared" si="5"/>
        <v>1.2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79">
        <v>4607111036407</v>
      </c>
      <c r="E95" s="280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4"/>
      <c r="R95" s="294"/>
      <c r="S95" s="294"/>
      <c r="T95" s="295"/>
      <c r="U95" s="34"/>
      <c r="V95" s="34"/>
      <c r="W95" s="35" t="s">
        <v>70</v>
      </c>
      <c r="X95" s="268">
        <v>28</v>
      </c>
      <c r="Y95" s="269">
        <f t="shared" si="0"/>
        <v>28</v>
      </c>
      <c r="Z95" s="36">
        <f t="shared" si="1"/>
        <v>0.50063999999999997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126.81760000000001</v>
      </c>
      <c r="BN95" s="67">
        <f t="shared" si="3"/>
        <v>126.81760000000001</v>
      </c>
      <c r="BO95" s="67">
        <f t="shared" si="4"/>
        <v>0.4</v>
      </c>
      <c r="BP95" s="67">
        <f t="shared" si="5"/>
        <v>0.4</v>
      </c>
    </row>
    <row r="96" spans="1:68" x14ac:dyDescent="0.2">
      <c r="A96" s="296"/>
      <c r="B96" s="273"/>
      <c r="C96" s="273"/>
      <c r="D96" s="273"/>
      <c r="E96" s="273"/>
      <c r="F96" s="273"/>
      <c r="G96" s="273"/>
      <c r="H96" s="273"/>
      <c r="I96" s="273"/>
      <c r="J96" s="273"/>
      <c r="K96" s="273"/>
      <c r="L96" s="273"/>
      <c r="M96" s="273"/>
      <c r="N96" s="273"/>
      <c r="O96" s="297"/>
      <c r="P96" s="276" t="s">
        <v>73</v>
      </c>
      <c r="Q96" s="277"/>
      <c r="R96" s="277"/>
      <c r="S96" s="277"/>
      <c r="T96" s="277"/>
      <c r="U96" s="277"/>
      <c r="V96" s="278"/>
      <c r="W96" s="37" t="s">
        <v>70</v>
      </c>
      <c r="X96" s="270">
        <f>IFERROR(SUM(X90:X95),"0")</f>
        <v>490</v>
      </c>
      <c r="Y96" s="270">
        <f>IFERROR(SUM(Y90:Y95),"0")</f>
        <v>490</v>
      </c>
      <c r="Z96" s="270">
        <f>IFERROR(IF(Z90="",0,Z90),"0")+IFERROR(IF(Z91="",0,Z91),"0")+IFERROR(IF(Z92="",0,Z92),"0")+IFERROR(IF(Z93="",0,Z93),"0")+IFERROR(IF(Z94="",0,Z94),"0")+IFERROR(IF(Z95="",0,Z95),"0")</f>
        <v>8.7612000000000005</v>
      </c>
      <c r="AA96" s="271"/>
      <c r="AB96" s="271"/>
      <c r="AC96" s="271"/>
    </row>
    <row r="97" spans="1:68" x14ac:dyDescent="0.2">
      <c r="A97" s="273"/>
      <c r="B97" s="273"/>
      <c r="C97" s="273"/>
      <c r="D97" s="273"/>
      <c r="E97" s="273"/>
      <c r="F97" s="273"/>
      <c r="G97" s="273"/>
      <c r="H97" s="273"/>
      <c r="I97" s="273"/>
      <c r="J97" s="273"/>
      <c r="K97" s="273"/>
      <c r="L97" s="273"/>
      <c r="M97" s="273"/>
      <c r="N97" s="273"/>
      <c r="O97" s="297"/>
      <c r="P97" s="276" t="s">
        <v>73</v>
      </c>
      <c r="Q97" s="277"/>
      <c r="R97" s="277"/>
      <c r="S97" s="277"/>
      <c r="T97" s="277"/>
      <c r="U97" s="277"/>
      <c r="V97" s="278"/>
      <c r="W97" s="37" t="s">
        <v>74</v>
      </c>
      <c r="X97" s="270">
        <f>IFERROR(SUMPRODUCT(X90:X95*H90:H95),"0")</f>
        <v>1528.7999999999997</v>
      </c>
      <c r="Y97" s="270">
        <f>IFERROR(SUMPRODUCT(Y90:Y95*H90:H95),"0")</f>
        <v>1528.7999999999997</v>
      </c>
      <c r="Z97" s="37"/>
      <c r="AA97" s="271"/>
      <c r="AB97" s="271"/>
      <c r="AC97" s="271"/>
    </row>
    <row r="98" spans="1:68" ht="16.5" hidden="1" customHeight="1" x14ac:dyDescent="0.25">
      <c r="A98" s="281" t="s">
        <v>167</v>
      </c>
      <c r="B98" s="273"/>
      <c r="C98" s="273"/>
      <c r="D98" s="273"/>
      <c r="E98" s="273"/>
      <c r="F98" s="273"/>
      <c r="G98" s="273"/>
      <c r="H98" s="273"/>
      <c r="I98" s="273"/>
      <c r="J98" s="273"/>
      <c r="K98" s="273"/>
      <c r="L98" s="273"/>
      <c r="M98" s="273"/>
      <c r="N98" s="273"/>
      <c r="O98" s="273"/>
      <c r="P98" s="273"/>
      <c r="Q98" s="273"/>
      <c r="R98" s="273"/>
      <c r="S98" s="273"/>
      <c r="T98" s="273"/>
      <c r="U98" s="273"/>
      <c r="V98" s="273"/>
      <c r="W98" s="273"/>
      <c r="X98" s="273"/>
      <c r="Y98" s="273"/>
      <c r="Z98" s="273"/>
      <c r="AA98" s="263"/>
      <c r="AB98" s="263"/>
      <c r="AC98" s="263"/>
    </row>
    <row r="99" spans="1:68" ht="14.25" hidden="1" customHeight="1" x14ac:dyDescent="0.25">
      <c r="A99" s="272" t="s">
        <v>119</v>
      </c>
      <c r="B99" s="273"/>
      <c r="C99" s="273"/>
      <c r="D99" s="273"/>
      <c r="E99" s="273"/>
      <c r="F99" s="273"/>
      <c r="G99" s="273"/>
      <c r="H99" s="273"/>
      <c r="I99" s="273"/>
      <c r="J99" s="273"/>
      <c r="K99" s="273"/>
      <c r="L99" s="273"/>
      <c r="M99" s="273"/>
      <c r="N99" s="273"/>
      <c r="O99" s="273"/>
      <c r="P99" s="273"/>
      <c r="Q99" s="273"/>
      <c r="R99" s="273"/>
      <c r="S99" s="273"/>
      <c r="T99" s="273"/>
      <c r="U99" s="273"/>
      <c r="V99" s="273"/>
      <c r="W99" s="273"/>
      <c r="X99" s="273"/>
      <c r="Y99" s="273"/>
      <c r="Z99" s="273"/>
      <c r="AA99" s="264"/>
      <c r="AB99" s="264"/>
      <c r="AC99" s="264"/>
    </row>
    <row r="100" spans="1:68" ht="27" hidden="1" customHeight="1" x14ac:dyDescent="0.25">
      <c r="A100" s="54" t="s">
        <v>168</v>
      </c>
      <c r="B100" s="54" t="s">
        <v>169</v>
      </c>
      <c r="C100" s="31">
        <v>4301136070</v>
      </c>
      <c r="D100" s="279">
        <v>4607025784012</v>
      </c>
      <c r="E100" s="280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4"/>
      <c r="R100" s="294"/>
      <c r="S100" s="294"/>
      <c r="T100" s="295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171</v>
      </c>
      <c r="B101" s="54" t="s">
        <v>172</v>
      </c>
      <c r="C101" s="31">
        <v>4301136079</v>
      </c>
      <c r="D101" s="279">
        <v>4607025784319</v>
      </c>
      <c r="E101" s="280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0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4"/>
      <c r="R101" s="294"/>
      <c r="S101" s="294"/>
      <c r="T101" s="295"/>
      <c r="U101" s="34"/>
      <c r="V101" s="34"/>
      <c r="W101" s="35" t="s">
        <v>70</v>
      </c>
      <c r="X101" s="268">
        <v>0</v>
      </c>
      <c r="Y101" s="26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6"/>
      <c r="B102" s="273"/>
      <c r="C102" s="273"/>
      <c r="D102" s="273"/>
      <c r="E102" s="273"/>
      <c r="F102" s="273"/>
      <c r="G102" s="273"/>
      <c r="H102" s="273"/>
      <c r="I102" s="273"/>
      <c r="J102" s="273"/>
      <c r="K102" s="273"/>
      <c r="L102" s="273"/>
      <c r="M102" s="273"/>
      <c r="N102" s="273"/>
      <c r="O102" s="297"/>
      <c r="P102" s="276" t="s">
        <v>73</v>
      </c>
      <c r="Q102" s="277"/>
      <c r="R102" s="277"/>
      <c r="S102" s="277"/>
      <c r="T102" s="277"/>
      <c r="U102" s="277"/>
      <c r="V102" s="278"/>
      <c r="W102" s="37" t="s">
        <v>70</v>
      </c>
      <c r="X102" s="270">
        <f>IFERROR(SUM(X100:X101),"0")</f>
        <v>0</v>
      </c>
      <c r="Y102" s="270">
        <f>IFERROR(SUM(Y100:Y101),"0")</f>
        <v>0</v>
      </c>
      <c r="Z102" s="270">
        <f>IFERROR(IF(Z100="",0,Z100),"0")+IFERROR(IF(Z101="",0,Z101),"0")</f>
        <v>0</v>
      </c>
      <c r="AA102" s="271"/>
      <c r="AB102" s="271"/>
      <c r="AC102" s="271"/>
    </row>
    <row r="103" spans="1:68" hidden="1" x14ac:dyDescent="0.2">
      <c r="A103" s="273"/>
      <c r="B103" s="273"/>
      <c r="C103" s="273"/>
      <c r="D103" s="273"/>
      <c r="E103" s="273"/>
      <c r="F103" s="273"/>
      <c r="G103" s="273"/>
      <c r="H103" s="273"/>
      <c r="I103" s="273"/>
      <c r="J103" s="273"/>
      <c r="K103" s="273"/>
      <c r="L103" s="273"/>
      <c r="M103" s="273"/>
      <c r="N103" s="273"/>
      <c r="O103" s="297"/>
      <c r="P103" s="276" t="s">
        <v>73</v>
      </c>
      <c r="Q103" s="277"/>
      <c r="R103" s="277"/>
      <c r="S103" s="277"/>
      <c r="T103" s="277"/>
      <c r="U103" s="277"/>
      <c r="V103" s="278"/>
      <c r="W103" s="37" t="s">
        <v>74</v>
      </c>
      <c r="X103" s="270">
        <f>IFERROR(SUMPRODUCT(X100:X101*H100:H101),"0")</f>
        <v>0</v>
      </c>
      <c r="Y103" s="270">
        <f>IFERROR(SUMPRODUCT(Y100:Y101*H100:H101),"0")</f>
        <v>0</v>
      </c>
      <c r="Z103" s="37"/>
      <c r="AA103" s="271"/>
      <c r="AB103" s="271"/>
      <c r="AC103" s="271"/>
    </row>
    <row r="104" spans="1:68" ht="16.5" hidden="1" customHeight="1" x14ac:dyDescent="0.25">
      <c r="A104" s="281" t="s">
        <v>173</v>
      </c>
      <c r="B104" s="273"/>
      <c r="C104" s="273"/>
      <c r="D104" s="273"/>
      <c r="E104" s="273"/>
      <c r="F104" s="273"/>
      <c r="G104" s="273"/>
      <c r="H104" s="273"/>
      <c r="I104" s="273"/>
      <c r="J104" s="273"/>
      <c r="K104" s="273"/>
      <c r="L104" s="273"/>
      <c r="M104" s="273"/>
      <c r="N104" s="273"/>
      <c r="O104" s="273"/>
      <c r="P104" s="273"/>
      <c r="Q104" s="273"/>
      <c r="R104" s="273"/>
      <c r="S104" s="273"/>
      <c r="T104" s="273"/>
      <c r="U104" s="273"/>
      <c r="V104" s="273"/>
      <c r="W104" s="273"/>
      <c r="X104" s="273"/>
      <c r="Y104" s="273"/>
      <c r="Z104" s="273"/>
      <c r="AA104" s="263"/>
      <c r="AB104" s="263"/>
      <c r="AC104" s="263"/>
    </row>
    <row r="105" spans="1:68" ht="14.25" hidden="1" customHeight="1" x14ac:dyDescent="0.25">
      <c r="A105" s="272" t="s">
        <v>64</v>
      </c>
      <c r="B105" s="273"/>
      <c r="C105" s="273"/>
      <c r="D105" s="273"/>
      <c r="E105" s="273"/>
      <c r="F105" s="273"/>
      <c r="G105" s="273"/>
      <c r="H105" s="273"/>
      <c r="I105" s="273"/>
      <c r="J105" s="273"/>
      <c r="K105" s="273"/>
      <c r="L105" s="273"/>
      <c r="M105" s="273"/>
      <c r="N105" s="273"/>
      <c r="O105" s="273"/>
      <c r="P105" s="273"/>
      <c r="Q105" s="273"/>
      <c r="R105" s="273"/>
      <c r="S105" s="273"/>
      <c r="T105" s="273"/>
      <c r="U105" s="273"/>
      <c r="V105" s="273"/>
      <c r="W105" s="273"/>
      <c r="X105" s="273"/>
      <c r="Y105" s="273"/>
      <c r="Z105" s="273"/>
      <c r="AA105" s="264"/>
      <c r="AB105" s="264"/>
      <c r="AC105" s="264"/>
    </row>
    <row r="106" spans="1:68" ht="27" hidden="1" customHeight="1" x14ac:dyDescent="0.25">
      <c r="A106" s="54" t="s">
        <v>174</v>
      </c>
      <c r="B106" s="54" t="s">
        <v>175</v>
      </c>
      <c r="C106" s="31">
        <v>4301071074</v>
      </c>
      <c r="D106" s="279">
        <v>4620207491157</v>
      </c>
      <c r="E106" s="280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2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4"/>
      <c r="R106" s="294"/>
      <c r="S106" s="294"/>
      <c r="T106" s="295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79">
        <v>4607111039262</v>
      </c>
      <c r="E107" s="280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4"/>
      <c r="R107" s="294"/>
      <c r="S107" s="294"/>
      <c r="T107" s="295"/>
      <c r="U107" s="34"/>
      <c r="V107" s="34"/>
      <c r="W107" s="35" t="s">
        <v>70</v>
      </c>
      <c r="X107" s="268">
        <v>36</v>
      </c>
      <c r="Y107" s="269">
        <f>IFERROR(IF(X107="","",X107),"")</f>
        <v>36</v>
      </c>
      <c r="Z107" s="36">
        <f>IFERROR(IF(X107="","",X107*0.0155),"")</f>
        <v>0.55800000000000005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241.90559999999999</v>
      </c>
      <c r="BN107" s="67">
        <f>IFERROR(Y107*I107,"0")</f>
        <v>241.90559999999999</v>
      </c>
      <c r="BO107" s="67">
        <f>IFERROR(X107/J107,"0")</f>
        <v>0.42857142857142855</v>
      </c>
      <c r="BP107" s="67">
        <f>IFERROR(Y107/J107,"0")</f>
        <v>0.42857142857142855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79">
        <v>4607111039248</v>
      </c>
      <c r="E108" s="280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4"/>
      <c r="R108" s="294"/>
      <c r="S108" s="294"/>
      <c r="T108" s="295"/>
      <c r="U108" s="34"/>
      <c r="V108" s="34"/>
      <c r="W108" s="35" t="s">
        <v>70</v>
      </c>
      <c r="X108" s="268">
        <v>144</v>
      </c>
      <c r="Y108" s="269">
        <f>IFERROR(IF(X108="","",X108),"")</f>
        <v>144</v>
      </c>
      <c r="Z108" s="36">
        <f>IFERROR(IF(X108="","",X108*0.0155),"")</f>
        <v>2.2320000000000002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1051.2</v>
      </c>
      <c r="BN108" s="67">
        <f>IFERROR(Y108*I108,"0")</f>
        <v>1051.2</v>
      </c>
      <c r="BO108" s="67">
        <f>IFERROR(X108/J108,"0")</f>
        <v>1.7142857142857142</v>
      </c>
      <c r="BP108" s="67">
        <f>IFERROR(Y108/J108,"0")</f>
        <v>1.7142857142857142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79">
        <v>4607111039293</v>
      </c>
      <c r="E109" s="280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4"/>
      <c r="R109" s="294"/>
      <c r="S109" s="294"/>
      <c r="T109" s="295"/>
      <c r="U109" s="34"/>
      <c r="V109" s="34"/>
      <c r="W109" s="35" t="s">
        <v>70</v>
      </c>
      <c r="X109" s="268">
        <v>48</v>
      </c>
      <c r="Y109" s="269">
        <f>IFERROR(IF(X109="","",X109),"")</f>
        <v>48</v>
      </c>
      <c r="Z109" s="36">
        <f>IFERROR(IF(X109="","",X109*0.0155),"")</f>
        <v>0.74399999999999999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322.54079999999999</v>
      </c>
      <c r="BN109" s="67">
        <f>IFERROR(Y109*I109,"0")</f>
        <v>322.54079999999999</v>
      </c>
      <c r="BO109" s="67">
        <f>IFERROR(X109/J109,"0")</f>
        <v>0.5714285714285714</v>
      </c>
      <c r="BP109" s="67">
        <f>IFERROR(Y109/J109,"0")</f>
        <v>0.5714285714285714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79">
        <v>4607111039279</v>
      </c>
      <c r="E110" s="280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4"/>
      <c r="R110" s="294"/>
      <c r="S110" s="294"/>
      <c r="T110" s="295"/>
      <c r="U110" s="34"/>
      <c r="V110" s="34"/>
      <c r="W110" s="35" t="s">
        <v>70</v>
      </c>
      <c r="X110" s="268">
        <v>150</v>
      </c>
      <c r="Y110" s="269">
        <f>IFERROR(IF(X110="","",X110),"")</f>
        <v>150</v>
      </c>
      <c r="Z110" s="36">
        <f>IFERROR(IF(X110="","",X110*0.0155),"")</f>
        <v>2.3250000000000002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1095</v>
      </c>
      <c r="BN110" s="67">
        <f>IFERROR(Y110*I110,"0")</f>
        <v>1095</v>
      </c>
      <c r="BO110" s="67">
        <f>IFERROR(X110/J110,"0")</f>
        <v>1.7857142857142858</v>
      </c>
      <c r="BP110" s="67">
        <f>IFERROR(Y110/J110,"0")</f>
        <v>1.7857142857142858</v>
      </c>
    </row>
    <row r="111" spans="1:68" x14ac:dyDescent="0.2">
      <c r="A111" s="296"/>
      <c r="B111" s="273"/>
      <c r="C111" s="273"/>
      <c r="D111" s="273"/>
      <c r="E111" s="273"/>
      <c r="F111" s="273"/>
      <c r="G111" s="273"/>
      <c r="H111" s="273"/>
      <c r="I111" s="273"/>
      <c r="J111" s="273"/>
      <c r="K111" s="273"/>
      <c r="L111" s="273"/>
      <c r="M111" s="273"/>
      <c r="N111" s="273"/>
      <c r="O111" s="297"/>
      <c r="P111" s="276" t="s">
        <v>73</v>
      </c>
      <c r="Q111" s="277"/>
      <c r="R111" s="277"/>
      <c r="S111" s="277"/>
      <c r="T111" s="277"/>
      <c r="U111" s="277"/>
      <c r="V111" s="278"/>
      <c r="W111" s="37" t="s">
        <v>70</v>
      </c>
      <c r="X111" s="270">
        <f>IFERROR(SUM(X106:X110),"0")</f>
        <v>378</v>
      </c>
      <c r="Y111" s="270">
        <f>IFERROR(SUM(Y106:Y110),"0")</f>
        <v>378</v>
      </c>
      <c r="Z111" s="270">
        <f>IFERROR(IF(Z106="",0,Z106),"0")+IFERROR(IF(Z107="",0,Z107),"0")+IFERROR(IF(Z108="",0,Z108),"0")+IFERROR(IF(Z109="",0,Z109),"0")+IFERROR(IF(Z110="",0,Z110),"0")</f>
        <v>5.859</v>
      </c>
      <c r="AA111" s="271"/>
      <c r="AB111" s="271"/>
      <c r="AC111" s="271"/>
    </row>
    <row r="112" spans="1:68" x14ac:dyDescent="0.2">
      <c r="A112" s="273"/>
      <c r="B112" s="273"/>
      <c r="C112" s="273"/>
      <c r="D112" s="273"/>
      <c r="E112" s="273"/>
      <c r="F112" s="273"/>
      <c r="G112" s="273"/>
      <c r="H112" s="273"/>
      <c r="I112" s="273"/>
      <c r="J112" s="273"/>
      <c r="K112" s="273"/>
      <c r="L112" s="273"/>
      <c r="M112" s="273"/>
      <c r="N112" s="273"/>
      <c r="O112" s="297"/>
      <c r="P112" s="276" t="s">
        <v>73</v>
      </c>
      <c r="Q112" s="277"/>
      <c r="R112" s="277"/>
      <c r="S112" s="277"/>
      <c r="T112" s="277"/>
      <c r="U112" s="277"/>
      <c r="V112" s="278"/>
      <c r="W112" s="37" t="s">
        <v>74</v>
      </c>
      <c r="X112" s="270">
        <f>IFERROR(SUMPRODUCT(X106:X110*H106:H110),"0")</f>
        <v>2595.6000000000004</v>
      </c>
      <c r="Y112" s="270">
        <f>IFERROR(SUMPRODUCT(Y106:Y110*H106:H110),"0")</f>
        <v>2595.6000000000004</v>
      </c>
      <c r="Z112" s="37"/>
      <c r="AA112" s="271"/>
      <c r="AB112" s="271"/>
      <c r="AC112" s="271"/>
    </row>
    <row r="113" spans="1:68" ht="14.25" hidden="1" customHeight="1" x14ac:dyDescent="0.25">
      <c r="A113" s="272" t="s">
        <v>125</v>
      </c>
      <c r="B113" s="273"/>
      <c r="C113" s="273"/>
      <c r="D113" s="273"/>
      <c r="E113" s="273"/>
      <c r="F113" s="273"/>
      <c r="G113" s="273"/>
      <c r="H113" s="273"/>
      <c r="I113" s="273"/>
      <c r="J113" s="273"/>
      <c r="K113" s="273"/>
      <c r="L113" s="273"/>
      <c r="M113" s="273"/>
      <c r="N113" s="273"/>
      <c r="O113" s="273"/>
      <c r="P113" s="273"/>
      <c r="Q113" s="273"/>
      <c r="R113" s="273"/>
      <c r="S113" s="273"/>
      <c r="T113" s="273"/>
      <c r="U113" s="273"/>
      <c r="V113" s="273"/>
      <c r="W113" s="273"/>
      <c r="X113" s="273"/>
      <c r="Y113" s="273"/>
      <c r="Z113" s="273"/>
      <c r="AA113" s="264"/>
      <c r="AB113" s="264"/>
      <c r="AC113" s="264"/>
    </row>
    <row r="114" spans="1:68" ht="27" hidden="1" customHeight="1" x14ac:dyDescent="0.25">
      <c r="A114" s="54" t="s">
        <v>185</v>
      </c>
      <c r="B114" s="54" t="s">
        <v>186</v>
      </c>
      <c r="C114" s="31">
        <v>4301135826</v>
      </c>
      <c r="D114" s="279">
        <v>4620207490983</v>
      </c>
      <c r="E114" s="280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46" t="s">
        <v>187</v>
      </c>
      <c r="Q114" s="294"/>
      <c r="R114" s="294"/>
      <c r="S114" s="294"/>
      <c r="T114" s="295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6"/>
      <c r="B115" s="273"/>
      <c r="C115" s="273"/>
      <c r="D115" s="273"/>
      <c r="E115" s="273"/>
      <c r="F115" s="273"/>
      <c r="G115" s="273"/>
      <c r="H115" s="273"/>
      <c r="I115" s="273"/>
      <c r="J115" s="273"/>
      <c r="K115" s="273"/>
      <c r="L115" s="273"/>
      <c r="M115" s="273"/>
      <c r="N115" s="273"/>
      <c r="O115" s="297"/>
      <c r="P115" s="276" t="s">
        <v>73</v>
      </c>
      <c r="Q115" s="277"/>
      <c r="R115" s="277"/>
      <c r="S115" s="277"/>
      <c r="T115" s="277"/>
      <c r="U115" s="277"/>
      <c r="V115" s="278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hidden="1" x14ac:dyDescent="0.2">
      <c r="A116" s="273"/>
      <c r="B116" s="273"/>
      <c r="C116" s="273"/>
      <c r="D116" s="273"/>
      <c r="E116" s="273"/>
      <c r="F116" s="273"/>
      <c r="G116" s="273"/>
      <c r="H116" s="273"/>
      <c r="I116" s="273"/>
      <c r="J116" s="273"/>
      <c r="K116" s="273"/>
      <c r="L116" s="273"/>
      <c r="M116" s="273"/>
      <c r="N116" s="273"/>
      <c r="O116" s="297"/>
      <c r="P116" s="276" t="s">
        <v>73</v>
      </c>
      <c r="Q116" s="277"/>
      <c r="R116" s="277"/>
      <c r="S116" s="277"/>
      <c r="T116" s="277"/>
      <c r="U116" s="277"/>
      <c r="V116" s="278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hidden="1" customHeight="1" x14ac:dyDescent="0.25">
      <c r="A117" s="272" t="s">
        <v>189</v>
      </c>
      <c r="B117" s="273"/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3"/>
      <c r="Q117" s="273"/>
      <c r="R117" s="273"/>
      <c r="S117" s="273"/>
      <c r="T117" s="273"/>
      <c r="U117" s="273"/>
      <c r="V117" s="273"/>
      <c r="W117" s="273"/>
      <c r="X117" s="273"/>
      <c r="Y117" s="273"/>
      <c r="Z117" s="273"/>
      <c r="AA117" s="264"/>
      <c r="AB117" s="264"/>
      <c r="AC117" s="264"/>
    </row>
    <row r="118" spans="1:68" ht="27" hidden="1" customHeight="1" x14ac:dyDescent="0.25">
      <c r="A118" s="54" t="s">
        <v>190</v>
      </c>
      <c r="B118" s="54" t="s">
        <v>191</v>
      </c>
      <c r="C118" s="31">
        <v>4301071094</v>
      </c>
      <c r="D118" s="279">
        <v>4620207491140</v>
      </c>
      <c r="E118" s="280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2" t="s">
        <v>192</v>
      </c>
      <c r="Q118" s="294"/>
      <c r="R118" s="294"/>
      <c r="S118" s="294"/>
      <c r="T118" s="295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73"/>
      <c r="C119" s="273"/>
      <c r="D119" s="273"/>
      <c r="E119" s="273"/>
      <c r="F119" s="273"/>
      <c r="G119" s="273"/>
      <c r="H119" s="273"/>
      <c r="I119" s="273"/>
      <c r="J119" s="273"/>
      <c r="K119" s="273"/>
      <c r="L119" s="273"/>
      <c r="M119" s="273"/>
      <c r="N119" s="273"/>
      <c r="O119" s="297"/>
      <c r="P119" s="276" t="s">
        <v>73</v>
      </c>
      <c r="Q119" s="277"/>
      <c r="R119" s="277"/>
      <c r="S119" s="277"/>
      <c r="T119" s="277"/>
      <c r="U119" s="277"/>
      <c r="V119" s="278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hidden="1" x14ac:dyDescent="0.2">
      <c r="A120" s="273"/>
      <c r="B120" s="273"/>
      <c r="C120" s="273"/>
      <c r="D120" s="273"/>
      <c r="E120" s="273"/>
      <c r="F120" s="273"/>
      <c r="G120" s="273"/>
      <c r="H120" s="273"/>
      <c r="I120" s="273"/>
      <c r="J120" s="273"/>
      <c r="K120" s="273"/>
      <c r="L120" s="273"/>
      <c r="M120" s="273"/>
      <c r="N120" s="273"/>
      <c r="O120" s="297"/>
      <c r="P120" s="276" t="s">
        <v>73</v>
      </c>
      <c r="Q120" s="277"/>
      <c r="R120" s="277"/>
      <c r="S120" s="277"/>
      <c r="T120" s="277"/>
      <c r="U120" s="277"/>
      <c r="V120" s="278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hidden="1" customHeight="1" x14ac:dyDescent="0.25">
      <c r="A121" s="281" t="s">
        <v>194</v>
      </c>
      <c r="B121" s="273"/>
      <c r="C121" s="273"/>
      <c r="D121" s="273"/>
      <c r="E121" s="273"/>
      <c r="F121" s="273"/>
      <c r="G121" s="273"/>
      <c r="H121" s="273"/>
      <c r="I121" s="273"/>
      <c r="J121" s="273"/>
      <c r="K121" s="273"/>
      <c r="L121" s="273"/>
      <c r="M121" s="273"/>
      <c r="N121" s="273"/>
      <c r="O121" s="273"/>
      <c r="P121" s="273"/>
      <c r="Q121" s="273"/>
      <c r="R121" s="273"/>
      <c r="S121" s="273"/>
      <c r="T121" s="273"/>
      <c r="U121" s="273"/>
      <c r="V121" s="273"/>
      <c r="W121" s="273"/>
      <c r="X121" s="273"/>
      <c r="Y121" s="273"/>
      <c r="Z121" s="273"/>
      <c r="AA121" s="263"/>
      <c r="AB121" s="263"/>
      <c r="AC121" s="263"/>
    </row>
    <row r="122" spans="1:68" ht="14.25" hidden="1" customHeight="1" x14ac:dyDescent="0.25">
      <c r="A122" s="272" t="s">
        <v>125</v>
      </c>
      <c r="B122" s="273"/>
      <c r="C122" s="273"/>
      <c r="D122" s="273"/>
      <c r="E122" s="273"/>
      <c r="F122" s="273"/>
      <c r="G122" s="273"/>
      <c r="H122" s="273"/>
      <c r="I122" s="273"/>
      <c r="J122" s="273"/>
      <c r="K122" s="273"/>
      <c r="L122" s="273"/>
      <c r="M122" s="273"/>
      <c r="N122" s="273"/>
      <c r="O122" s="273"/>
      <c r="P122" s="273"/>
      <c r="Q122" s="273"/>
      <c r="R122" s="273"/>
      <c r="S122" s="273"/>
      <c r="T122" s="273"/>
      <c r="U122" s="273"/>
      <c r="V122" s="273"/>
      <c r="W122" s="273"/>
      <c r="X122" s="273"/>
      <c r="Y122" s="273"/>
      <c r="Z122" s="273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79">
        <v>4607111034014</v>
      </c>
      <c r="E123" s="280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4"/>
      <c r="R123" s="294"/>
      <c r="S123" s="294"/>
      <c r="T123" s="295"/>
      <c r="U123" s="34"/>
      <c r="V123" s="34"/>
      <c r="W123" s="35" t="s">
        <v>70</v>
      </c>
      <c r="X123" s="268">
        <v>154</v>
      </c>
      <c r="Y123" s="269">
        <f>IFERROR(IF(X123="","",X123),"")</f>
        <v>154</v>
      </c>
      <c r="Z123" s="36">
        <f>IFERROR(IF(X123="","",X123*0.01788),"")</f>
        <v>2.75352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570.35439999999994</v>
      </c>
      <c r="BN123" s="67">
        <f>IFERROR(Y123*I123,"0")</f>
        <v>570.35439999999994</v>
      </c>
      <c r="BO123" s="67">
        <f>IFERROR(X123/J123,"0")</f>
        <v>2.2000000000000002</v>
      </c>
      <c r="BP123" s="67">
        <f>IFERROR(Y123/J123,"0")</f>
        <v>2.2000000000000002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79">
        <v>4607111033994</v>
      </c>
      <c r="E124" s="280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4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4"/>
      <c r="R124" s="294"/>
      <c r="S124" s="294"/>
      <c r="T124" s="295"/>
      <c r="U124" s="34"/>
      <c r="V124" s="34"/>
      <c r="W124" s="35" t="s">
        <v>70</v>
      </c>
      <c r="X124" s="268">
        <v>126</v>
      </c>
      <c r="Y124" s="269">
        <f>IFERROR(IF(X124="","",X124),"")</f>
        <v>126</v>
      </c>
      <c r="Z124" s="36">
        <f>IFERROR(IF(X124="","",X124*0.01788),"")</f>
        <v>2.2528800000000002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466.65359999999998</v>
      </c>
      <c r="BN124" s="67">
        <f>IFERROR(Y124*I124,"0")</f>
        <v>466.65359999999998</v>
      </c>
      <c r="BO124" s="67">
        <f>IFERROR(X124/J124,"0")</f>
        <v>1.8</v>
      </c>
      <c r="BP124" s="67">
        <f>IFERROR(Y124/J124,"0")</f>
        <v>1.8</v>
      </c>
    </row>
    <row r="125" spans="1:68" x14ac:dyDescent="0.2">
      <c r="A125" s="296"/>
      <c r="B125" s="273"/>
      <c r="C125" s="273"/>
      <c r="D125" s="273"/>
      <c r="E125" s="273"/>
      <c r="F125" s="273"/>
      <c r="G125" s="273"/>
      <c r="H125" s="273"/>
      <c r="I125" s="273"/>
      <c r="J125" s="273"/>
      <c r="K125" s="273"/>
      <c r="L125" s="273"/>
      <c r="M125" s="273"/>
      <c r="N125" s="273"/>
      <c r="O125" s="297"/>
      <c r="P125" s="276" t="s">
        <v>73</v>
      </c>
      <c r="Q125" s="277"/>
      <c r="R125" s="277"/>
      <c r="S125" s="277"/>
      <c r="T125" s="277"/>
      <c r="U125" s="277"/>
      <c r="V125" s="278"/>
      <c r="W125" s="37" t="s">
        <v>70</v>
      </c>
      <c r="X125" s="270">
        <f>IFERROR(SUM(X123:X124),"0")</f>
        <v>280</v>
      </c>
      <c r="Y125" s="270">
        <f>IFERROR(SUM(Y123:Y124),"0")</f>
        <v>280</v>
      </c>
      <c r="Z125" s="270">
        <f>IFERROR(IF(Z123="",0,Z123),"0")+IFERROR(IF(Z124="",0,Z124),"0")</f>
        <v>5.0064000000000002</v>
      </c>
      <c r="AA125" s="271"/>
      <c r="AB125" s="271"/>
      <c r="AC125" s="271"/>
    </row>
    <row r="126" spans="1:68" x14ac:dyDescent="0.2">
      <c r="A126" s="273"/>
      <c r="B126" s="273"/>
      <c r="C126" s="273"/>
      <c r="D126" s="273"/>
      <c r="E126" s="273"/>
      <c r="F126" s="273"/>
      <c r="G126" s="273"/>
      <c r="H126" s="273"/>
      <c r="I126" s="273"/>
      <c r="J126" s="273"/>
      <c r="K126" s="273"/>
      <c r="L126" s="273"/>
      <c r="M126" s="273"/>
      <c r="N126" s="273"/>
      <c r="O126" s="297"/>
      <c r="P126" s="276" t="s">
        <v>73</v>
      </c>
      <c r="Q126" s="277"/>
      <c r="R126" s="277"/>
      <c r="S126" s="277"/>
      <c r="T126" s="277"/>
      <c r="U126" s="277"/>
      <c r="V126" s="278"/>
      <c r="W126" s="37" t="s">
        <v>74</v>
      </c>
      <c r="X126" s="270">
        <f>IFERROR(SUMPRODUCT(X123:X124*H123:H124),"0")</f>
        <v>840</v>
      </c>
      <c r="Y126" s="270">
        <f>IFERROR(SUMPRODUCT(Y123:Y124*H123:H124),"0")</f>
        <v>840</v>
      </c>
      <c r="Z126" s="37"/>
      <c r="AA126" s="271"/>
      <c r="AB126" s="271"/>
      <c r="AC126" s="271"/>
    </row>
    <row r="127" spans="1:68" ht="16.5" hidden="1" customHeight="1" x14ac:dyDescent="0.25">
      <c r="A127" s="281" t="s">
        <v>202</v>
      </c>
      <c r="B127" s="273"/>
      <c r="C127" s="273"/>
      <c r="D127" s="273"/>
      <c r="E127" s="273"/>
      <c r="F127" s="273"/>
      <c r="G127" s="273"/>
      <c r="H127" s="273"/>
      <c r="I127" s="273"/>
      <c r="J127" s="273"/>
      <c r="K127" s="273"/>
      <c r="L127" s="273"/>
      <c r="M127" s="273"/>
      <c r="N127" s="273"/>
      <c r="O127" s="273"/>
      <c r="P127" s="273"/>
      <c r="Q127" s="273"/>
      <c r="R127" s="273"/>
      <c r="S127" s="273"/>
      <c r="T127" s="273"/>
      <c r="U127" s="273"/>
      <c r="V127" s="273"/>
      <c r="W127" s="273"/>
      <c r="X127" s="273"/>
      <c r="Y127" s="273"/>
      <c r="Z127" s="273"/>
      <c r="AA127" s="263"/>
      <c r="AB127" s="263"/>
      <c r="AC127" s="263"/>
    </row>
    <row r="128" spans="1:68" ht="14.25" hidden="1" customHeight="1" x14ac:dyDescent="0.25">
      <c r="A128" s="272" t="s">
        <v>125</v>
      </c>
      <c r="B128" s="273"/>
      <c r="C128" s="273"/>
      <c r="D128" s="273"/>
      <c r="E128" s="273"/>
      <c r="F128" s="273"/>
      <c r="G128" s="273"/>
      <c r="H128" s="273"/>
      <c r="I128" s="273"/>
      <c r="J128" s="273"/>
      <c r="K128" s="273"/>
      <c r="L128" s="273"/>
      <c r="M128" s="273"/>
      <c r="N128" s="273"/>
      <c r="O128" s="273"/>
      <c r="P128" s="273"/>
      <c r="Q128" s="273"/>
      <c r="R128" s="273"/>
      <c r="S128" s="273"/>
      <c r="T128" s="273"/>
      <c r="U128" s="273"/>
      <c r="V128" s="273"/>
      <c r="W128" s="273"/>
      <c r="X128" s="273"/>
      <c r="Y128" s="273"/>
      <c r="Z128" s="273"/>
      <c r="AA128" s="264"/>
      <c r="AB128" s="264"/>
      <c r="AC128" s="264"/>
    </row>
    <row r="129" spans="1:68" ht="27" hidden="1" customHeight="1" x14ac:dyDescent="0.25">
      <c r="A129" s="54" t="s">
        <v>203</v>
      </c>
      <c r="B129" s="54" t="s">
        <v>204</v>
      </c>
      <c r="C129" s="31">
        <v>4301135549</v>
      </c>
      <c r="D129" s="279">
        <v>4607111039095</v>
      </c>
      <c r="E129" s="280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4"/>
      <c r="R129" s="294"/>
      <c r="S129" s="294"/>
      <c r="T129" s="295"/>
      <c r="U129" s="34"/>
      <c r="V129" s="34"/>
      <c r="W129" s="35" t="s">
        <v>70</v>
      </c>
      <c r="X129" s="268">
        <v>0</v>
      </c>
      <c r="Y129" s="26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9">
        <v>4607111034199</v>
      </c>
      <c r="E130" s="280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4"/>
      <c r="R130" s="294"/>
      <c r="S130" s="294"/>
      <c r="T130" s="295"/>
      <c r="U130" s="34"/>
      <c r="V130" s="34"/>
      <c r="W130" s="35" t="s">
        <v>70</v>
      </c>
      <c r="X130" s="268">
        <v>154</v>
      </c>
      <c r="Y130" s="269">
        <f>IFERROR(IF(X130="","",X130),"")</f>
        <v>154</v>
      </c>
      <c r="Z130" s="36">
        <f>IFERROR(IF(X130="","",X130*0.01788),"")</f>
        <v>2.75352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570.35439999999994</v>
      </c>
      <c r="BN130" s="67">
        <f>IFERROR(Y130*I130,"0")</f>
        <v>570.35439999999994</v>
      </c>
      <c r="BO130" s="67">
        <f>IFERROR(X130/J130,"0")</f>
        <v>2.2000000000000002</v>
      </c>
      <c r="BP130" s="67">
        <f>IFERROR(Y130/J130,"0")</f>
        <v>2.2000000000000002</v>
      </c>
    </row>
    <row r="131" spans="1:68" x14ac:dyDescent="0.2">
      <c r="A131" s="296"/>
      <c r="B131" s="273"/>
      <c r="C131" s="273"/>
      <c r="D131" s="273"/>
      <c r="E131" s="273"/>
      <c r="F131" s="273"/>
      <c r="G131" s="273"/>
      <c r="H131" s="273"/>
      <c r="I131" s="273"/>
      <c r="J131" s="273"/>
      <c r="K131" s="273"/>
      <c r="L131" s="273"/>
      <c r="M131" s="273"/>
      <c r="N131" s="273"/>
      <c r="O131" s="297"/>
      <c r="P131" s="276" t="s">
        <v>73</v>
      </c>
      <c r="Q131" s="277"/>
      <c r="R131" s="277"/>
      <c r="S131" s="277"/>
      <c r="T131" s="277"/>
      <c r="U131" s="277"/>
      <c r="V131" s="278"/>
      <c r="W131" s="37" t="s">
        <v>70</v>
      </c>
      <c r="X131" s="270">
        <f>IFERROR(SUM(X129:X130),"0")</f>
        <v>154</v>
      </c>
      <c r="Y131" s="270">
        <f>IFERROR(SUM(Y129:Y130),"0")</f>
        <v>154</v>
      </c>
      <c r="Z131" s="270">
        <f>IFERROR(IF(Z129="",0,Z129),"0")+IFERROR(IF(Z130="",0,Z130),"0")</f>
        <v>2.75352</v>
      </c>
      <c r="AA131" s="271"/>
      <c r="AB131" s="271"/>
      <c r="AC131" s="271"/>
    </row>
    <row r="132" spans="1:68" x14ac:dyDescent="0.2">
      <c r="A132" s="273"/>
      <c r="B132" s="273"/>
      <c r="C132" s="273"/>
      <c r="D132" s="273"/>
      <c r="E132" s="273"/>
      <c r="F132" s="273"/>
      <c r="G132" s="273"/>
      <c r="H132" s="273"/>
      <c r="I132" s="273"/>
      <c r="J132" s="273"/>
      <c r="K132" s="273"/>
      <c r="L132" s="273"/>
      <c r="M132" s="273"/>
      <c r="N132" s="273"/>
      <c r="O132" s="297"/>
      <c r="P132" s="276" t="s">
        <v>73</v>
      </c>
      <c r="Q132" s="277"/>
      <c r="R132" s="277"/>
      <c r="S132" s="277"/>
      <c r="T132" s="277"/>
      <c r="U132" s="277"/>
      <c r="V132" s="278"/>
      <c r="W132" s="37" t="s">
        <v>74</v>
      </c>
      <c r="X132" s="270">
        <f>IFERROR(SUMPRODUCT(X129:X130*H129:H130),"0")</f>
        <v>462</v>
      </c>
      <c r="Y132" s="270">
        <f>IFERROR(SUMPRODUCT(Y129:Y130*H129:H130),"0")</f>
        <v>462</v>
      </c>
      <c r="Z132" s="37"/>
      <c r="AA132" s="271"/>
      <c r="AB132" s="271"/>
      <c r="AC132" s="271"/>
    </row>
    <row r="133" spans="1:68" ht="16.5" hidden="1" customHeight="1" x14ac:dyDescent="0.25">
      <c r="A133" s="281" t="s">
        <v>209</v>
      </c>
      <c r="B133" s="273"/>
      <c r="C133" s="273"/>
      <c r="D133" s="273"/>
      <c r="E133" s="273"/>
      <c r="F133" s="273"/>
      <c r="G133" s="273"/>
      <c r="H133" s="273"/>
      <c r="I133" s="273"/>
      <c r="J133" s="273"/>
      <c r="K133" s="273"/>
      <c r="L133" s="273"/>
      <c r="M133" s="273"/>
      <c r="N133" s="273"/>
      <c r="O133" s="273"/>
      <c r="P133" s="273"/>
      <c r="Q133" s="273"/>
      <c r="R133" s="273"/>
      <c r="S133" s="273"/>
      <c r="T133" s="273"/>
      <c r="U133" s="273"/>
      <c r="V133" s="273"/>
      <c r="W133" s="273"/>
      <c r="X133" s="273"/>
      <c r="Y133" s="273"/>
      <c r="Z133" s="273"/>
      <c r="AA133" s="263"/>
      <c r="AB133" s="263"/>
      <c r="AC133" s="263"/>
    </row>
    <row r="134" spans="1:68" ht="14.25" hidden="1" customHeight="1" x14ac:dyDescent="0.25">
      <c r="A134" s="272" t="s">
        <v>125</v>
      </c>
      <c r="B134" s="273"/>
      <c r="C134" s="273"/>
      <c r="D134" s="273"/>
      <c r="E134" s="273"/>
      <c r="F134" s="273"/>
      <c r="G134" s="273"/>
      <c r="H134" s="273"/>
      <c r="I134" s="273"/>
      <c r="J134" s="273"/>
      <c r="K134" s="273"/>
      <c r="L134" s="273"/>
      <c r="M134" s="273"/>
      <c r="N134" s="273"/>
      <c r="O134" s="273"/>
      <c r="P134" s="273"/>
      <c r="Q134" s="273"/>
      <c r="R134" s="273"/>
      <c r="S134" s="273"/>
      <c r="T134" s="273"/>
      <c r="U134" s="273"/>
      <c r="V134" s="273"/>
      <c r="W134" s="273"/>
      <c r="X134" s="273"/>
      <c r="Y134" s="273"/>
      <c r="Z134" s="273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9">
        <v>4620207490914</v>
      </c>
      <c r="E135" s="280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2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4"/>
      <c r="R135" s="294"/>
      <c r="S135" s="294"/>
      <c r="T135" s="295"/>
      <c r="U135" s="34"/>
      <c r="V135" s="34"/>
      <c r="W135" s="35" t="s">
        <v>70</v>
      </c>
      <c r="X135" s="268">
        <v>28</v>
      </c>
      <c r="Y135" s="269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9">
        <v>4620207490853</v>
      </c>
      <c r="E136" s="280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3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4"/>
      <c r="R136" s="294"/>
      <c r="S136" s="294"/>
      <c r="T136" s="295"/>
      <c r="U136" s="34"/>
      <c r="V136" s="34"/>
      <c r="W136" s="35" t="s">
        <v>70</v>
      </c>
      <c r="X136" s="268">
        <v>28</v>
      </c>
      <c r="Y136" s="269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x14ac:dyDescent="0.2">
      <c r="A137" s="296"/>
      <c r="B137" s="273"/>
      <c r="C137" s="273"/>
      <c r="D137" s="273"/>
      <c r="E137" s="273"/>
      <c r="F137" s="273"/>
      <c r="G137" s="273"/>
      <c r="H137" s="273"/>
      <c r="I137" s="273"/>
      <c r="J137" s="273"/>
      <c r="K137" s="273"/>
      <c r="L137" s="273"/>
      <c r="M137" s="273"/>
      <c r="N137" s="273"/>
      <c r="O137" s="297"/>
      <c r="P137" s="276" t="s">
        <v>73</v>
      </c>
      <c r="Q137" s="277"/>
      <c r="R137" s="277"/>
      <c r="S137" s="277"/>
      <c r="T137" s="277"/>
      <c r="U137" s="277"/>
      <c r="V137" s="278"/>
      <c r="W137" s="37" t="s">
        <v>70</v>
      </c>
      <c r="X137" s="270">
        <f>IFERROR(SUM(X135:X136),"0")</f>
        <v>56</v>
      </c>
      <c r="Y137" s="270">
        <f>IFERROR(SUM(Y135:Y136),"0")</f>
        <v>56</v>
      </c>
      <c r="Z137" s="270">
        <f>IFERROR(IF(Z135="",0,Z135),"0")+IFERROR(IF(Z136="",0,Z136),"0")</f>
        <v>1.0012799999999999</v>
      </c>
      <c r="AA137" s="271"/>
      <c r="AB137" s="271"/>
      <c r="AC137" s="271"/>
    </row>
    <row r="138" spans="1:68" x14ac:dyDescent="0.2">
      <c r="A138" s="273"/>
      <c r="B138" s="273"/>
      <c r="C138" s="273"/>
      <c r="D138" s="273"/>
      <c r="E138" s="273"/>
      <c r="F138" s="273"/>
      <c r="G138" s="273"/>
      <c r="H138" s="273"/>
      <c r="I138" s="273"/>
      <c r="J138" s="273"/>
      <c r="K138" s="273"/>
      <c r="L138" s="273"/>
      <c r="M138" s="273"/>
      <c r="N138" s="273"/>
      <c r="O138" s="297"/>
      <c r="P138" s="276" t="s">
        <v>73</v>
      </c>
      <c r="Q138" s="277"/>
      <c r="R138" s="277"/>
      <c r="S138" s="277"/>
      <c r="T138" s="277"/>
      <c r="U138" s="277"/>
      <c r="V138" s="278"/>
      <c r="W138" s="37" t="s">
        <v>74</v>
      </c>
      <c r="X138" s="270">
        <f>IFERROR(SUMPRODUCT(X135:X136*H135:H136),"0")</f>
        <v>134.4</v>
      </c>
      <c r="Y138" s="270">
        <f>IFERROR(SUMPRODUCT(Y135:Y136*H135:H136),"0")</f>
        <v>134.4</v>
      </c>
      <c r="Z138" s="37"/>
      <c r="AA138" s="271"/>
      <c r="AB138" s="271"/>
      <c r="AC138" s="271"/>
    </row>
    <row r="139" spans="1:68" ht="16.5" hidden="1" customHeight="1" x14ac:dyDescent="0.25">
      <c r="A139" s="281" t="s">
        <v>214</v>
      </c>
      <c r="B139" s="273"/>
      <c r="C139" s="273"/>
      <c r="D139" s="273"/>
      <c r="E139" s="273"/>
      <c r="F139" s="273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73"/>
      <c r="T139" s="273"/>
      <c r="U139" s="273"/>
      <c r="V139" s="273"/>
      <c r="W139" s="273"/>
      <c r="X139" s="273"/>
      <c r="Y139" s="273"/>
      <c r="Z139" s="273"/>
      <c r="AA139" s="263"/>
      <c r="AB139" s="263"/>
      <c r="AC139" s="263"/>
    </row>
    <row r="140" spans="1:68" ht="14.25" hidden="1" customHeight="1" x14ac:dyDescent="0.25">
      <c r="A140" s="272" t="s">
        <v>125</v>
      </c>
      <c r="B140" s="273"/>
      <c r="C140" s="273"/>
      <c r="D140" s="273"/>
      <c r="E140" s="273"/>
      <c r="F140" s="273"/>
      <c r="G140" s="273"/>
      <c r="H140" s="273"/>
      <c r="I140" s="273"/>
      <c r="J140" s="273"/>
      <c r="K140" s="273"/>
      <c r="L140" s="273"/>
      <c r="M140" s="273"/>
      <c r="N140" s="273"/>
      <c r="O140" s="273"/>
      <c r="P140" s="273"/>
      <c r="Q140" s="273"/>
      <c r="R140" s="273"/>
      <c r="S140" s="273"/>
      <c r="T140" s="273"/>
      <c r="U140" s="273"/>
      <c r="V140" s="273"/>
      <c r="W140" s="273"/>
      <c r="X140" s="273"/>
      <c r="Y140" s="273"/>
      <c r="Z140" s="273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9">
        <v>4607111035806</v>
      </c>
      <c r="E141" s="280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6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4"/>
      <c r="R141" s="294"/>
      <c r="S141" s="294"/>
      <c r="T141" s="295"/>
      <c r="U141" s="34"/>
      <c r="V141" s="34"/>
      <c r="W141" s="35" t="s">
        <v>70</v>
      </c>
      <c r="X141" s="268">
        <v>56</v>
      </c>
      <c r="Y141" s="269">
        <f>IFERROR(IF(X141="","",X141),"")</f>
        <v>56</v>
      </c>
      <c r="Z141" s="36">
        <f>IFERROR(IF(X141="","",X141*0.01788),"")</f>
        <v>1.0012799999999999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207.40159999999997</v>
      </c>
      <c r="BN141" s="67">
        <f>IFERROR(Y141*I141,"0")</f>
        <v>207.40159999999997</v>
      </c>
      <c r="BO141" s="67">
        <f>IFERROR(X141/J141,"0")</f>
        <v>0.8</v>
      </c>
      <c r="BP141" s="67">
        <f>IFERROR(Y141/J141,"0")</f>
        <v>0.8</v>
      </c>
    </row>
    <row r="142" spans="1:68" x14ac:dyDescent="0.2">
      <c r="A142" s="296"/>
      <c r="B142" s="273"/>
      <c r="C142" s="273"/>
      <c r="D142" s="273"/>
      <c r="E142" s="273"/>
      <c r="F142" s="273"/>
      <c r="G142" s="273"/>
      <c r="H142" s="273"/>
      <c r="I142" s="273"/>
      <c r="J142" s="273"/>
      <c r="K142" s="273"/>
      <c r="L142" s="273"/>
      <c r="M142" s="273"/>
      <c r="N142" s="273"/>
      <c r="O142" s="297"/>
      <c r="P142" s="276" t="s">
        <v>73</v>
      </c>
      <c r="Q142" s="277"/>
      <c r="R142" s="277"/>
      <c r="S142" s="277"/>
      <c r="T142" s="277"/>
      <c r="U142" s="277"/>
      <c r="V142" s="278"/>
      <c r="W142" s="37" t="s">
        <v>70</v>
      </c>
      <c r="X142" s="270">
        <f>IFERROR(SUM(X141:X141),"0")</f>
        <v>56</v>
      </c>
      <c r="Y142" s="270">
        <f>IFERROR(SUM(Y141:Y141),"0")</f>
        <v>56</v>
      </c>
      <c r="Z142" s="270">
        <f>IFERROR(IF(Z141="",0,Z141),"0")</f>
        <v>1.0012799999999999</v>
      </c>
      <c r="AA142" s="271"/>
      <c r="AB142" s="271"/>
      <c r="AC142" s="271"/>
    </row>
    <row r="143" spans="1:68" x14ac:dyDescent="0.2">
      <c r="A143" s="273"/>
      <c r="B143" s="273"/>
      <c r="C143" s="273"/>
      <c r="D143" s="273"/>
      <c r="E143" s="273"/>
      <c r="F143" s="273"/>
      <c r="G143" s="273"/>
      <c r="H143" s="273"/>
      <c r="I143" s="273"/>
      <c r="J143" s="273"/>
      <c r="K143" s="273"/>
      <c r="L143" s="273"/>
      <c r="M143" s="273"/>
      <c r="N143" s="273"/>
      <c r="O143" s="297"/>
      <c r="P143" s="276" t="s">
        <v>73</v>
      </c>
      <c r="Q143" s="277"/>
      <c r="R143" s="277"/>
      <c r="S143" s="277"/>
      <c r="T143" s="277"/>
      <c r="U143" s="277"/>
      <c r="V143" s="278"/>
      <c r="W143" s="37" t="s">
        <v>74</v>
      </c>
      <c r="X143" s="270">
        <f>IFERROR(SUMPRODUCT(X141:X141*H141:H141),"0")</f>
        <v>168</v>
      </c>
      <c r="Y143" s="270">
        <f>IFERROR(SUMPRODUCT(Y141:Y141*H141:H141),"0")</f>
        <v>168</v>
      </c>
      <c r="Z143" s="37"/>
      <c r="AA143" s="271"/>
      <c r="AB143" s="271"/>
      <c r="AC143" s="271"/>
    </row>
    <row r="144" spans="1:68" ht="16.5" hidden="1" customHeight="1" x14ac:dyDescent="0.25">
      <c r="A144" s="281" t="s">
        <v>218</v>
      </c>
      <c r="B144" s="273"/>
      <c r="C144" s="273"/>
      <c r="D144" s="273"/>
      <c r="E144" s="273"/>
      <c r="F144" s="273"/>
      <c r="G144" s="273"/>
      <c r="H144" s="273"/>
      <c r="I144" s="273"/>
      <c r="J144" s="273"/>
      <c r="K144" s="273"/>
      <c r="L144" s="273"/>
      <c r="M144" s="273"/>
      <c r="N144" s="273"/>
      <c r="O144" s="273"/>
      <c r="P144" s="273"/>
      <c r="Q144" s="273"/>
      <c r="R144" s="273"/>
      <c r="S144" s="273"/>
      <c r="T144" s="273"/>
      <c r="U144" s="273"/>
      <c r="V144" s="273"/>
      <c r="W144" s="273"/>
      <c r="X144" s="273"/>
      <c r="Y144" s="273"/>
      <c r="Z144" s="273"/>
      <c r="AA144" s="263"/>
      <c r="AB144" s="263"/>
      <c r="AC144" s="263"/>
    </row>
    <row r="145" spans="1:68" ht="14.25" hidden="1" customHeight="1" x14ac:dyDescent="0.25">
      <c r="A145" s="272" t="s">
        <v>125</v>
      </c>
      <c r="B145" s="273"/>
      <c r="C145" s="273"/>
      <c r="D145" s="273"/>
      <c r="E145" s="273"/>
      <c r="F145" s="273"/>
      <c r="G145" s="273"/>
      <c r="H145" s="273"/>
      <c r="I145" s="273"/>
      <c r="J145" s="273"/>
      <c r="K145" s="273"/>
      <c r="L145" s="273"/>
      <c r="M145" s="273"/>
      <c r="N145" s="273"/>
      <c r="O145" s="273"/>
      <c r="P145" s="273"/>
      <c r="Q145" s="273"/>
      <c r="R145" s="273"/>
      <c r="S145" s="273"/>
      <c r="T145" s="273"/>
      <c r="U145" s="273"/>
      <c r="V145" s="273"/>
      <c r="W145" s="273"/>
      <c r="X145" s="273"/>
      <c r="Y145" s="273"/>
      <c r="Z145" s="273"/>
      <c r="AA145" s="264"/>
      <c r="AB145" s="264"/>
      <c r="AC145" s="264"/>
    </row>
    <row r="146" spans="1:68" ht="16.5" hidden="1" customHeight="1" x14ac:dyDescent="0.25">
      <c r="A146" s="54" t="s">
        <v>219</v>
      </c>
      <c r="B146" s="54" t="s">
        <v>220</v>
      </c>
      <c r="C146" s="31">
        <v>4301135607</v>
      </c>
      <c r="D146" s="279">
        <v>4607111039613</v>
      </c>
      <c r="E146" s="280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3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4"/>
      <c r="R146" s="294"/>
      <c r="S146" s="294"/>
      <c r="T146" s="295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73"/>
      <c r="C147" s="273"/>
      <c r="D147" s="273"/>
      <c r="E147" s="273"/>
      <c r="F147" s="273"/>
      <c r="G147" s="273"/>
      <c r="H147" s="273"/>
      <c r="I147" s="273"/>
      <c r="J147" s="273"/>
      <c r="K147" s="273"/>
      <c r="L147" s="273"/>
      <c r="M147" s="273"/>
      <c r="N147" s="273"/>
      <c r="O147" s="297"/>
      <c r="P147" s="276" t="s">
        <v>73</v>
      </c>
      <c r="Q147" s="277"/>
      <c r="R147" s="277"/>
      <c r="S147" s="277"/>
      <c r="T147" s="277"/>
      <c r="U147" s="277"/>
      <c r="V147" s="278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hidden="1" x14ac:dyDescent="0.2">
      <c r="A148" s="273"/>
      <c r="B148" s="273"/>
      <c r="C148" s="273"/>
      <c r="D148" s="273"/>
      <c r="E148" s="273"/>
      <c r="F148" s="273"/>
      <c r="G148" s="273"/>
      <c r="H148" s="273"/>
      <c r="I148" s="273"/>
      <c r="J148" s="273"/>
      <c r="K148" s="273"/>
      <c r="L148" s="273"/>
      <c r="M148" s="273"/>
      <c r="N148" s="273"/>
      <c r="O148" s="297"/>
      <c r="P148" s="276" t="s">
        <v>73</v>
      </c>
      <c r="Q148" s="277"/>
      <c r="R148" s="277"/>
      <c r="S148" s="277"/>
      <c r="T148" s="277"/>
      <c r="U148" s="277"/>
      <c r="V148" s="278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hidden="1" customHeight="1" x14ac:dyDescent="0.25">
      <c r="A149" s="281" t="s">
        <v>221</v>
      </c>
      <c r="B149" s="273"/>
      <c r="C149" s="273"/>
      <c r="D149" s="273"/>
      <c r="E149" s="273"/>
      <c r="F149" s="273"/>
      <c r="G149" s="273"/>
      <c r="H149" s="273"/>
      <c r="I149" s="273"/>
      <c r="J149" s="273"/>
      <c r="K149" s="273"/>
      <c r="L149" s="273"/>
      <c r="M149" s="273"/>
      <c r="N149" s="273"/>
      <c r="O149" s="273"/>
      <c r="P149" s="273"/>
      <c r="Q149" s="273"/>
      <c r="R149" s="273"/>
      <c r="S149" s="273"/>
      <c r="T149" s="273"/>
      <c r="U149" s="273"/>
      <c r="V149" s="273"/>
      <c r="W149" s="273"/>
      <c r="X149" s="273"/>
      <c r="Y149" s="273"/>
      <c r="Z149" s="273"/>
      <c r="AA149" s="263"/>
      <c r="AB149" s="263"/>
      <c r="AC149" s="263"/>
    </row>
    <row r="150" spans="1:68" ht="14.25" hidden="1" customHeight="1" x14ac:dyDescent="0.25">
      <c r="A150" s="272" t="s">
        <v>189</v>
      </c>
      <c r="B150" s="273"/>
      <c r="C150" s="273"/>
      <c r="D150" s="273"/>
      <c r="E150" s="273"/>
      <c r="F150" s="273"/>
      <c r="G150" s="273"/>
      <c r="H150" s="273"/>
      <c r="I150" s="273"/>
      <c r="J150" s="273"/>
      <c r="K150" s="273"/>
      <c r="L150" s="273"/>
      <c r="M150" s="273"/>
      <c r="N150" s="273"/>
      <c r="O150" s="273"/>
      <c r="P150" s="273"/>
      <c r="Q150" s="273"/>
      <c r="R150" s="273"/>
      <c r="S150" s="273"/>
      <c r="T150" s="273"/>
      <c r="U150" s="273"/>
      <c r="V150" s="273"/>
      <c r="W150" s="273"/>
      <c r="X150" s="273"/>
      <c r="Y150" s="273"/>
      <c r="Z150" s="273"/>
      <c r="AA150" s="264"/>
      <c r="AB150" s="264"/>
      <c r="AC150" s="264"/>
    </row>
    <row r="151" spans="1:68" ht="27" hidden="1" customHeight="1" x14ac:dyDescent="0.25">
      <c r="A151" s="54" t="s">
        <v>222</v>
      </c>
      <c r="B151" s="54" t="s">
        <v>223</v>
      </c>
      <c r="C151" s="31">
        <v>4301135540</v>
      </c>
      <c r="D151" s="279">
        <v>4607111035646</v>
      </c>
      <c r="E151" s="280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4"/>
      <c r="R151" s="294"/>
      <c r="S151" s="294"/>
      <c r="T151" s="295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6"/>
      <c r="B152" s="273"/>
      <c r="C152" s="273"/>
      <c r="D152" s="273"/>
      <c r="E152" s="273"/>
      <c r="F152" s="273"/>
      <c r="G152" s="273"/>
      <c r="H152" s="273"/>
      <c r="I152" s="273"/>
      <c r="J152" s="273"/>
      <c r="K152" s="273"/>
      <c r="L152" s="273"/>
      <c r="M152" s="273"/>
      <c r="N152" s="273"/>
      <c r="O152" s="297"/>
      <c r="P152" s="276" t="s">
        <v>73</v>
      </c>
      <c r="Q152" s="277"/>
      <c r="R152" s="277"/>
      <c r="S152" s="277"/>
      <c r="T152" s="277"/>
      <c r="U152" s="277"/>
      <c r="V152" s="278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hidden="1" x14ac:dyDescent="0.2">
      <c r="A153" s="273"/>
      <c r="B153" s="273"/>
      <c r="C153" s="273"/>
      <c r="D153" s="273"/>
      <c r="E153" s="273"/>
      <c r="F153" s="273"/>
      <c r="G153" s="273"/>
      <c r="H153" s="273"/>
      <c r="I153" s="273"/>
      <c r="J153" s="273"/>
      <c r="K153" s="273"/>
      <c r="L153" s="273"/>
      <c r="M153" s="273"/>
      <c r="N153" s="273"/>
      <c r="O153" s="297"/>
      <c r="P153" s="276" t="s">
        <v>73</v>
      </c>
      <c r="Q153" s="277"/>
      <c r="R153" s="277"/>
      <c r="S153" s="277"/>
      <c r="T153" s="277"/>
      <c r="U153" s="277"/>
      <c r="V153" s="278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hidden="1" customHeight="1" x14ac:dyDescent="0.25">
      <c r="A154" s="281" t="s">
        <v>226</v>
      </c>
      <c r="B154" s="273"/>
      <c r="C154" s="273"/>
      <c r="D154" s="273"/>
      <c r="E154" s="273"/>
      <c r="F154" s="273"/>
      <c r="G154" s="273"/>
      <c r="H154" s="273"/>
      <c r="I154" s="273"/>
      <c r="J154" s="273"/>
      <c r="K154" s="273"/>
      <c r="L154" s="273"/>
      <c r="M154" s="273"/>
      <c r="N154" s="273"/>
      <c r="O154" s="273"/>
      <c r="P154" s="273"/>
      <c r="Q154" s="273"/>
      <c r="R154" s="273"/>
      <c r="S154" s="273"/>
      <c r="T154" s="273"/>
      <c r="U154" s="273"/>
      <c r="V154" s="273"/>
      <c r="W154" s="273"/>
      <c r="X154" s="273"/>
      <c r="Y154" s="273"/>
      <c r="Z154" s="273"/>
      <c r="AA154" s="263"/>
      <c r="AB154" s="263"/>
      <c r="AC154" s="263"/>
    </row>
    <row r="155" spans="1:68" ht="14.25" hidden="1" customHeight="1" x14ac:dyDescent="0.25">
      <c r="A155" s="272" t="s">
        <v>125</v>
      </c>
      <c r="B155" s="273"/>
      <c r="C155" s="273"/>
      <c r="D155" s="273"/>
      <c r="E155" s="273"/>
      <c r="F155" s="273"/>
      <c r="G155" s="273"/>
      <c r="H155" s="273"/>
      <c r="I155" s="273"/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273"/>
      <c r="W155" s="273"/>
      <c r="X155" s="273"/>
      <c r="Y155" s="273"/>
      <c r="Z155" s="273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9">
        <v>4607111036568</v>
      </c>
      <c r="E156" s="280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9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4"/>
      <c r="R156" s="294"/>
      <c r="S156" s="294"/>
      <c r="T156" s="295"/>
      <c r="U156" s="34"/>
      <c r="V156" s="34"/>
      <c r="W156" s="35" t="s">
        <v>70</v>
      </c>
      <c r="X156" s="268">
        <v>84</v>
      </c>
      <c r="Y156" s="269">
        <f>IFERROR(IF(X156="","",X156),"")</f>
        <v>84</v>
      </c>
      <c r="Z156" s="36">
        <f>IFERROR(IF(X156="","",X156*0.00941),"")</f>
        <v>0.79044000000000003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176.55119999999999</v>
      </c>
      <c r="BN156" s="67">
        <f>IFERROR(Y156*I156,"0")</f>
        <v>176.55119999999999</v>
      </c>
      <c r="BO156" s="67">
        <f>IFERROR(X156/J156,"0")</f>
        <v>0.6</v>
      </c>
      <c r="BP156" s="67">
        <f>IFERROR(Y156/J156,"0")</f>
        <v>0.6</v>
      </c>
    </row>
    <row r="157" spans="1:68" x14ac:dyDescent="0.2">
      <c r="A157" s="296"/>
      <c r="B157" s="273"/>
      <c r="C157" s="273"/>
      <c r="D157" s="273"/>
      <c r="E157" s="273"/>
      <c r="F157" s="273"/>
      <c r="G157" s="273"/>
      <c r="H157" s="273"/>
      <c r="I157" s="273"/>
      <c r="J157" s="273"/>
      <c r="K157" s="273"/>
      <c r="L157" s="273"/>
      <c r="M157" s="273"/>
      <c r="N157" s="273"/>
      <c r="O157" s="297"/>
      <c r="P157" s="276" t="s">
        <v>73</v>
      </c>
      <c r="Q157" s="277"/>
      <c r="R157" s="277"/>
      <c r="S157" s="277"/>
      <c r="T157" s="277"/>
      <c r="U157" s="277"/>
      <c r="V157" s="278"/>
      <c r="W157" s="37" t="s">
        <v>70</v>
      </c>
      <c r="X157" s="270">
        <f>IFERROR(SUM(X156:X156),"0")</f>
        <v>84</v>
      </c>
      <c r="Y157" s="270">
        <f>IFERROR(SUM(Y156:Y156),"0")</f>
        <v>84</v>
      </c>
      <c r="Z157" s="270">
        <f>IFERROR(IF(Z156="",0,Z156),"0")</f>
        <v>0.79044000000000003</v>
      </c>
      <c r="AA157" s="271"/>
      <c r="AB157" s="271"/>
      <c r="AC157" s="271"/>
    </row>
    <row r="158" spans="1:68" x14ac:dyDescent="0.2">
      <c r="A158" s="273"/>
      <c r="B158" s="273"/>
      <c r="C158" s="273"/>
      <c r="D158" s="273"/>
      <c r="E158" s="273"/>
      <c r="F158" s="273"/>
      <c r="G158" s="273"/>
      <c r="H158" s="273"/>
      <c r="I158" s="273"/>
      <c r="J158" s="273"/>
      <c r="K158" s="273"/>
      <c r="L158" s="273"/>
      <c r="M158" s="273"/>
      <c r="N158" s="273"/>
      <c r="O158" s="297"/>
      <c r="P158" s="276" t="s">
        <v>73</v>
      </c>
      <c r="Q158" s="277"/>
      <c r="R158" s="277"/>
      <c r="S158" s="277"/>
      <c r="T158" s="277"/>
      <c r="U158" s="277"/>
      <c r="V158" s="278"/>
      <c r="W158" s="37" t="s">
        <v>74</v>
      </c>
      <c r="X158" s="270">
        <f>IFERROR(SUMPRODUCT(X156:X156*H156:H156),"0")</f>
        <v>141.12</v>
      </c>
      <c r="Y158" s="270">
        <f>IFERROR(SUMPRODUCT(Y156:Y156*H156:H156),"0")</f>
        <v>141.12</v>
      </c>
      <c r="Z158" s="37"/>
      <c r="AA158" s="271"/>
      <c r="AB158" s="271"/>
      <c r="AC158" s="271"/>
    </row>
    <row r="159" spans="1:68" ht="27.75" hidden="1" customHeight="1" x14ac:dyDescent="0.2">
      <c r="A159" s="324" t="s">
        <v>230</v>
      </c>
      <c r="B159" s="325"/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325"/>
      <c r="Z159" s="325"/>
      <c r="AA159" s="48"/>
      <c r="AB159" s="48"/>
      <c r="AC159" s="48"/>
    </row>
    <row r="160" spans="1:68" ht="16.5" hidden="1" customHeight="1" x14ac:dyDescent="0.25">
      <c r="A160" s="281" t="s">
        <v>231</v>
      </c>
      <c r="B160" s="273"/>
      <c r="C160" s="273"/>
      <c r="D160" s="273"/>
      <c r="E160" s="273"/>
      <c r="F160" s="273"/>
      <c r="G160" s="273"/>
      <c r="H160" s="273"/>
      <c r="I160" s="273"/>
      <c r="J160" s="273"/>
      <c r="K160" s="273"/>
      <c r="L160" s="273"/>
      <c r="M160" s="273"/>
      <c r="N160" s="273"/>
      <c r="O160" s="273"/>
      <c r="P160" s="273"/>
      <c r="Q160" s="273"/>
      <c r="R160" s="273"/>
      <c r="S160" s="273"/>
      <c r="T160" s="273"/>
      <c r="U160" s="273"/>
      <c r="V160" s="273"/>
      <c r="W160" s="273"/>
      <c r="X160" s="273"/>
      <c r="Y160" s="273"/>
      <c r="Z160" s="273"/>
      <c r="AA160" s="263"/>
      <c r="AB160" s="263"/>
      <c r="AC160" s="263"/>
    </row>
    <row r="161" spans="1:68" ht="14.25" hidden="1" customHeight="1" x14ac:dyDescent="0.25">
      <c r="A161" s="272" t="s">
        <v>64</v>
      </c>
      <c r="B161" s="273"/>
      <c r="C161" s="273"/>
      <c r="D161" s="273"/>
      <c r="E161" s="273"/>
      <c r="F161" s="273"/>
      <c r="G161" s="273"/>
      <c r="H161" s="273"/>
      <c r="I161" s="273"/>
      <c r="J161" s="273"/>
      <c r="K161" s="273"/>
      <c r="L161" s="273"/>
      <c r="M161" s="273"/>
      <c r="N161" s="273"/>
      <c r="O161" s="273"/>
      <c r="P161" s="273"/>
      <c r="Q161" s="273"/>
      <c r="R161" s="273"/>
      <c r="S161" s="273"/>
      <c r="T161" s="273"/>
      <c r="U161" s="273"/>
      <c r="V161" s="273"/>
      <c r="W161" s="273"/>
      <c r="X161" s="273"/>
      <c r="Y161" s="273"/>
      <c r="Z161" s="273"/>
      <c r="AA161" s="264"/>
      <c r="AB161" s="264"/>
      <c r="AC161" s="264"/>
    </row>
    <row r="162" spans="1:68" ht="16.5" hidden="1" customHeight="1" x14ac:dyDescent="0.25">
      <c r="A162" s="54" t="s">
        <v>232</v>
      </c>
      <c r="B162" s="54" t="s">
        <v>233</v>
      </c>
      <c r="C162" s="31">
        <v>4301071062</v>
      </c>
      <c r="D162" s="279">
        <v>4607111036384</v>
      </c>
      <c r="E162" s="280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9" t="s">
        <v>234</v>
      </c>
      <c r="Q162" s="294"/>
      <c r="R162" s="294"/>
      <c r="S162" s="294"/>
      <c r="T162" s="295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236</v>
      </c>
      <c r="B163" s="54" t="s">
        <v>237</v>
      </c>
      <c r="C163" s="31">
        <v>4301071050</v>
      </c>
      <c r="D163" s="279">
        <v>4607111036216</v>
      </c>
      <c r="E163" s="280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7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4"/>
      <c r="R163" s="294"/>
      <c r="S163" s="294"/>
      <c r="T163" s="295"/>
      <c r="U163" s="34"/>
      <c r="V163" s="34"/>
      <c r="W163" s="35" t="s">
        <v>70</v>
      </c>
      <c r="X163" s="268">
        <v>0</v>
      </c>
      <c r="Y163" s="26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96"/>
      <c r="B164" s="273"/>
      <c r="C164" s="273"/>
      <c r="D164" s="273"/>
      <c r="E164" s="273"/>
      <c r="F164" s="273"/>
      <c r="G164" s="273"/>
      <c r="H164" s="273"/>
      <c r="I164" s="273"/>
      <c r="J164" s="273"/>
      <c r="K164" s="273"/>
      <c r="L164" s="273"/>
      <c r="M164" s="273"/>
      <c r="N164" s="273"/>
      <c r="O164" s="297"/>
      <c r="P164" s="276" t="s">
        <v>73</v>
      </c>
      <c r="Q164" s="277"/>
      <c r="R164" s="277"/>
      <c r="S164" s="277"/>
      <c r="T164" s="277"/>
      <c r="U164" s="277"/>
      <c r="V164" s="278"/>
      <c r="W164" s="37" t="s">
        <v>70</v>
      </c>
      <c r="X164" s="270">
        <f>IFERROR(SUM(X162:X163),"0")</f>
        <v>0</v>
      </c>
      <c r="Y164" s="270">
        <f>IFERROR(SUM(Y162:Y163),"0")</f>
        <v>0</v>
      </c>
      <c r="Z164" s="270">
        <f>IFERROR(IF(Z162="",0,Z162),"0")+IFERROR(IF(Z163="",0,Z163),"0")</f>
        <v>0</v>
      </c>
      <c r="AA164" s="271"/>
      <c r="AB164" s="271"/>
      <c r="AC164" s="271"/>
    </row>
    <row r="165" spans="1:68" hidden="1" x14ac:dyDescent="0.2">
      <c r="A165" s="273"/>
      <c r="B165" s="273"/>
      <c r="C165" s="273"/>
      <c r="D165" s="273"/>
      <c r="E165" s="273"/>
      <c r="F165" s="273"/>
      <c r="G165" s="273"/>
      <c r="H165" s="273"/>
      <c r="I165" s="273"/>
      <c r="J165" s="273"/>
      <c r="K165" s="273"/>
      <c r="L165" s="273"/>
      <c r="M165" s="273"/>
      <c r="N165" s="273"/>
      <c r="O165" s="297"/>
      <c r="P165" s="276" t="s">
        <v>73</v>
      </c>
      <c r="Q165" s="277"/>
      <c r="R165" s="277"/>
      <c r="S165" s="277"/>
      <c r="T165" s="277"/>
      <c r="U165" s="277"/>
      <c r="V165" s="278"/>
      <c r="W165" s="37" t="s">
        <v>74</v>
      </c>
      <c r="X165" s="270">
        <f>IFERROR(SUMPRODUCT(X162:X163*H162:H163),"0")</f>
        <v>0</v>
      </c>
      <c r="Y165" s="270">
        <f>IFERROR(SUMPRODUCT(Y162:Y163*H162:H163),"0")</f>
        <v>0</v>
      </c>
      <c r="Z165" s="37"/>
      <c r="AA165" s="271"/>
      <c r="AB165" s="271"/>
      <c r="AC165" s="271"/>
    </row>
    <row r="166" spans="1:68" ht="27.75" hidden="1" customHeight="1" x14ac:dyDescent="0.2">
      <c r="A166" s="324" t="s">
        <v>239</v>
      </c>
      <c r="B166" s="325"/>
      <c r="C166" s="325"/>
      <c r="D166" s="325"/>
      <c r="E166" s="325"/>
      <c r="F166" s="325"/>
      <c r="G166" s="325"/>
      <c r="H166" s="325"/>
      <c r="I166" s="325"/>
      <c r="J166" s="325"/>
      <c r="K166" s="325"/>
      <c r="L166" s="325"/>
      <c r="M166" s="325"/>
      <c r="N166" s="325"/>
      <c r="O166" s="325"/>
      <c r="P166" s="325"/>
      <c r="Q166" s="325"/>
      <c r="R166" s="325"/>
      <c r="S166" s="325"/>
      <c r="T166" s="325"/>
      <c r="U166" s="325"/>
      <c r="V166" s="325"/>
      <c r="W166" s="325"/>
      <c r="X166" s="325"/>
      <c r="Y166" s="325"/>
      <c r="Z166" s="325"/>
      <c r="AA166" s="48"/>
      <c r="AB166" s="48"/>
      <c r="AC166" s="48"/>
    </row>
    <row r="167" spans="1:68" ht="16.5" hidden="1" customHeight="1" x14ac:dyDescent="0.25">
      <c r="A167" s="281" t="s">
        <v>240</v>
      </c>
      <c r="B167" s="273"/>
      <c r="C167" s="273"/>
      <c r="D167" s="273"/>
      <c r="E167" s="273"/>
      <c r="F167" s="273"/>
      <c r="G167" s="273"/>
      <c r="H167" s="273"/>
      <c r="I167" s="273"/>
      <c r="J167" s="273"/>
      <c r="K167" s="273"/>
      <c r="L167" s="273"/>
      <c r="M167" s="273"/>
      <c r="N167" s="273"/>
      <c r="O167" s="273"/>
      <c r="P167" s="273"/>
      <c r="Q167" s="273"/>
      <c r="R167" s="273"/>
      <c r="S167" s="273"/>
      <c r="T167" s="273"/>
      <c r="U167" s="273"/>
      <c r="V167" s="273"/>
      <c r="W167" s="273"/>
      <c r="X167" s="273"/>
      <c r="Y167" s="273"/>
      <c r="Z167" s="273"/>
      <c r="AA167" s="263"/>
      <c r="AB167" s="263"/>
      <c r="AC167" s="263"/>
    </row>
    <row r="168" spans="1:68" ht="14.25" hidden="1" customHeight="1" x14ac:dyDescent="0.25">
      <c r="A168" s="272" t="s">
        <v>77</v>
      </c>
      <c r="B168" s="273"/>
      <c r="C168" s="273"/>
      <c r="D168" s="273"/>
      <c r="E168" s="273"/>
      <c r="F168" s="273"/>
      <c r="G168" s="273"/>
      <c r="H168" s="273"/>
      <c r="I168" s="273"/>
      <c r="J168" s="273"/>
      <c r="K168" s="273"/>
      <c r="L168" s="273"/>
      <c r="M168" s="273"/>
      <c r="N168" s="273"/>
      <c r="O168" s="273"/>
      <c r="P168" s="273"/>
      <c r="Q168" s="273"/>
      <c r="R168" s="273"/>
      <c r="S168" s="273"/>
      <c r="T168" s="273"/>
      <c r="U168" s="273"/>
      <c r="V168" s="273"/>
      <c r="W168" s="273"/>
      <c r="X168" s="273"/>
      <c r="Y168" s="273"/>
      <c r="Z168" s="273"/>
      <c r="AA168" s="264"/>
      <c r="AB168" s="264"/>
      <c r="AC168" s="264"/>
    </row>
    <row r="169" spans="1:68" ht="16.5" hidden="1" customHeight="1" x14ac:dyDescent="0.25">
      <c r="A169" s="54" t="s">
        <v>241</v>
      </c>
      <c r="B169" s="54" t="s">
        <v>242</v>
      </c>
      <c r="C169" s="31">
        <v>4301132179</v>
      </c>
      <c r="D169" s="279">
        <v>4607111035691</v>
      </c>
      <c r="E169" s="280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4"/>
      <c r="R169" s="294"/>
      <c r="S169" s="294"/>
      <c r="T169" s="295"/>
      <c r="U169" s="34"/>
      <c r="V169" s="34"/>
      <c r="W169" s="35" t="s">
        <v>70</v>
      </c>
      <c r="X169" s="268">
        <v>0</v>
      </c>
      <c r="Y169" s="26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9">
        <v>4607111035721</v>
      </c>
      <c r="E170" s="280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4"/>
      <c r="R170" s="294"/>
      <c r="S170" s="294"/>
      <c r="T170" s="295"/>
      <c r="U170" s="34"/>
      <c r="V170" s="34"/>
      <c r="W170" s="35" t="s">
        <v>70</v>
      </c>
      <c r="X170" s="268">
        <v>126</v>
      </c>
      <c r="Y170" s="269">
        <f>IFERROR(IF(X170="","",X170),"")</f>
        <v>126</v>
      </c>
      <c r="Z170" s="36">
        <f>IFERROR(IF(X170="","",X170*0.01788),"")</f>
        <v>2.2528800000000002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426.88799999999998</v>
      </c>
      <c r="BN170" s="67">
        <f>IFERROR(Y170*I170,"0")</f>
        <v>426.88799999999998</v>
      </c>
      <c r="BO170" s="67">
        <f>IFERROR(X170/J170,"0")</f>
        <v>1.8</v>
      </c>
      <c r="BP170" s="67">
        <f>IFERROR(Y170/J170,"0")</f>
        <v>1.8</v>
      </c>
    </row>
    <row r="171" spans="1:68" ht="27" hidden="1" customHeight="1" x14ac:dyDescent="0.25">
      <c r="A171" s="54" t="s">
        <v>247</v>
      </c>
      <c r="B171" s="54" t="s">
        <v>248</v>
      </c>
      <c r="C171" s="31">
        <v>4301132170</v>
      </c>
      <c r="D171" s="279">
        <v>4607111038487</v>
      </c>
      <c r="E171" s="280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4"/>
      <c r="R171" s="294"/>
      <c r="S171" s="294"/>
      <c r="T171" s="295"/>
      <c r="U171" s="34"/>
      <c r="V171" s="34"/>
      <c r="W171" s="35" t="s">
        <v>70</v>
      </c>
      <c r="X171" s="268">
        <v>0</v>
      </c>
      <c r="Y171" s="26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6"/>
      <c r="B172" s="273"/>
      <c r="C172" s="273"/>
      <c r="D172" s="273"/>
      <c r="E172" s="273"/>
      <c r="F172" s="273"/>
      <c r="G172" s="273"/>
      <c r="H172" s="273"/>
      <c r="I172" s="273"/>
      <c r="J172" s="273"/>
      <c r="K172" s="273"/>
      <c r="L172" s="273"/>
      <c r="M172" s="273"/>
      <c r="N172" s="273"/>
      <c r="O172" s="297"/>
      <c r="P172" s="276" t="s">
        <v>73</v>
      </c>
      <c r="Q172" s="277"/>
      <c r="R172" s="277"/>
      <c r="S172" s="277"/>
      <c r="T172" s="277"/>
      <c r="U172" s="277"/>
      <c r="V172" s="278"/>
      <c r="W172" s="37" t="s">
        <v>70</v>
      </c>
      <c r="X172" s="270">
        <f>IFERROR(SUM(X169:X171),"0")</f>
        <v>126</v>
      </c>
      <c r="Y172" s="270">
        <f>IFERROR(SUM(Y169:Y171),"0")</f>
        <v>126</v>
      </c>
      <c r="Z172" s="270">
        <f>IFERROR(IF(Z169="",0,Z169),"0")+IFERROR(IF(Z170="",0,Z170),"0")+IFERROR(IF(Z171="",0,Z171),"0")</f>
        <v>2.2528800000000002</v>
      </c>
      <c r="AA172" s="271"/>
      <c r="AB172" s="271"/>
      <c r="AC172" s="271"/>
    </row>
    <row r="173" spans="1:68" x14ac:dyDescent="0.2">
      <c r="A173" s="273"/>
      <c r="B173" s="273"/>
      <c r="C173" s="273"/>
      <c r="D173" s="273"/>
      <c r="E173" s="273"/>
      <c r="F173" s="273"/>
      <c r="G173" s="273"/>
      <c r="H173" s="273"/>
      <c r="I173" s="273"/>
      <c r="J173" s="273"/>
      <c r="K173" s="273"/>
      <c r="L173" s="273"/>
      <c r="M173" s="273"/>
      <c r="N173" s="273"/>
      <c r="O173" s="297"/>
      <c r="P173" s="276" t="s">
        <v>73</v>
      </c>
      <c r="Q173" s="277"/>
      <c r="R173" s="277"/>
      <c r="S173" s="277"/>
      <c r="T173" s="277"/>
      <c r="U173" s="277"/>
      <c r="V173" s="278"/>
      <c r="W173" s="37" t="s">
        <v>74</v>
      </c>
      <c r="X173" s="270">
        <f>IFERROR(SUMPRODUCT(X169:X171*H169:H171),"0")</f>
        <v>378</v>
      </c>
      <c r="Y173" s="270">
        <f>IFERROR(SUMPRODUCT(Y169:Y171*H169:H171),"0")</f>
        <v>378</v>
      </c>
      <c r="Z173" s="37"/>
      <c r="AA173" s="271"/>
      <c r="AB173" s="271"/>
      <c r="AC173" s="271"/>
    </row>
    <row r="174" spans="1:68" ht="14.25" hidden="1" customHeight="1" x14ac:dyDescent="0.25">
      <c r="A174" s="272" t="s">
        <v>250</v>
      </c>
      <c r="B174" s="273"/>
      <c r="C174" s="273"/>
      <c r="D174" s="273"/>
      <c r="E174" s="273"/>
      <c r="F174" s="273"/>
      <c r="G174" s="273"/>
      <c r="H174" s="273"/>
      <c r="I174" s="273"/>
      <c r="J174" s="273"/>
      <c r="K174" s="273"/>
      <c r="L174" s="273"/>
      <c r="M174" s="273"/>
      <c r="N174" s="273"/>
      <c r="O174" s="273"/>
      <c r="P174" s="273"/>
      <c r="Q174" s="273"/>
      <c r="R174" s="273"/>
      <c r="S174" s="273"/>
      <c r="T174" s="273"/>
      <c r="U174" s="273"/>
      <c r="V174" s="273"/>
      <c r="W174" s="273"/>
      <c r="X174" s="273"/>
      <c r="Y174" s="273"/>
      <c r="Z174" s="273"/>
      <c r="AA174" s="264"/>
      <c r="AB174" s="264"/>
      <c r="AC174" s="264"/>
    </row>
    <row r="175" spans="1:68" ht="27" hidden="1" customHeight="1" x14ac:dyDescent="0.25">
      <c r="A175" s="54" t="s">
        <v>251</v>
      </c>
      <c r="B175" s="54" t="s">
        <v>252</v>
      </c>
      <c r="C175" s="31">
        <v>4301051855</v>
      </c>
      <c r="D175" s="279">
        <v>4680115885875</v>
      </c>
      <c r="E175" s="280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18" t="s">
        <v>255</v>
      </c>
      <c r="Q175" s="294"/>
      <c r="R175" s="294"/>
      <c r="S175" s="294"/>
      <c r="T175" s="295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73"/>
      <c r="C176" s="273"/>
      <c r="D176" s="273"/>
      <c r="E176" s="273"/>
      <c r="F176" s="273"/>
      <c r="G176" s="273"/>
      <c r="H176" s="273"/>
      <c r="I176" s="273"/>
      <c r="J176" s="273"/>
      <c r="K176" s="273"/>
      <c r="L176" s="273"/>
      <c r="M176" s="273"/>
      <c r="N176" s="273"/>
      <c r="O176" s="297"/>
      <c r="P176" s="276" t="s">
        <v>73</v>
      </c>
      <c r="Q176" s="277"/>
      <c r="R176" s="277"/>
      <c r="S176" s="277"/>
      <c r="T176" s="277"/>
      <c r="U176" s="277"/>
      <c r="V176" s="278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hidden="1" x14ac:dyDescent="0.2">
      <c r="A177" s="273"/>
      <c r="B177" s="273"/>
      <c r="C177" s="273"/>
      <c r="D177" s="273"/>
      <c r="E177" s="273"/>
      <c r="F177" s="273"/>
      <c r="G177" s="273"/>
      <c r="H177" s="273"/>
      <c r="I177" s="273"/>
      <c r="J177" s="273"/>
      <c r="K177" s="273"/>
      <c r="L177" s="273"/>
      <c r="M177" s="273"/>
      <c r="N177" s="273"/>
      <c r="O177" s="297"/>
      <c r="P177" s="276" t="s">
        <v>73</v>
      </c>
      <c r="Q177" s="277"/>
      <c r="R177" s="277"/>
      <c r="S177" s="277"/>
      <c r="T177" s="277"/>
      <c r="U177" s="277"/>
      <c r="V177" s="278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hidden="1" customHeight="1" x14ac:dyDescent="0.2">
      <c r="A178" s="324" t="s">
        <v>258</v>
      </c>
      <c r="B178" s="325"/>
      <c r="C178" s="325"/>
      <c r="D178" s="325"/>
      <c r="E178" s="325"/>
      <c r="F178" s="325"/>
      <c r="G178" s="325"/>
      <c r="H178" s="325"/>
      <c r="I178" s="325"/>
      <c r="J178" s="325"/>
      <c r="K178" s="325"/>
      <c r="L178" s="325"/>
      <c r="M178" s="325"/>
      <c r="N178" s="325"/>
      <c r="O178" s="325"/>
      <c r="P178" s="325"/>
      <c r="Q178" s="325"/>
      <c r="R178" s="325"/>
      <c r="S178" s="325"/>
      <c r="T178" s="325"/>
      <c r="U178" s="325"/>
      <c r="V178" s="325"/>
      <c r="W178" s="325"/>
      <c r="X178" s="325"/>
      <c r="Y178" s="325"/>
      <c r="Z178" s="325"/>
      <c r="AA178" s="48"/>
      <c r="AB178" s="48"/>
      <c r="AC178" s="48"/>
    </row>
    <row r="179" spans="1:68" ht="16.5" hidden="1" customHeight="1" x14ac:dyDescent="0.25">
      <c r="A179" s="281" t="s">
        <v>259</v>
      </c>
      <c r="B179" s="273"/>
      <c r="C179" s="273"/>
      <c r="D179" s="273"/>
      <c r="E179" s="273"/>
      <c r="F179" s="273"/>
      <c r="G179" s="273"/>
      <c r="H179" s="273"/>
      <c r="I179" s="273"/>
      <c r="J179" s="273"/>
      <c r="K179" s="273"/>
      <c r="L179" s="273"/>
      <c r="M179" s="273"/>
      <c r="N179" s="273"/>
      <c r="O179" s="273"/>
      <c r="P179" s="273"/>
      <c r="Q179" s="273"/>
      <c r="R179" s="273"/>
      <c r="S179" s="273"/>
      <c r="T179" s="273"/>
      <c r="U179" s="273"/>
      <c r="V179" s="273"/>
      <c r="W179" s="273"/>
      <c r="X179" s="273"/>
      <c r="Y179" s="273"/>
      <c r="Z179" s="273"/>
      <c r="AA179" s="263"/>
      <c r="AB179" s="263"/>
      <c r="AC179" s="263"/>
    </row>
    <row r="180" spans="1:68" ht="14.25" hidden="1" customHeight="1" x14ac:dyDescent="0.25">
      <c r="A180" s="272" t="s">
        <v>77</v>
      </c>
      <c r="B180" s="273"/>
      <c r="C180" s="273"/>
      <c r="D180" s="273"/>
      <c r="E180" s="273"/>
      <c r="F180" s="273"/>
      <c r="G180" s="273"/>
      <c r="H180" s="273"/>
      <c r="I180" s="273"/>
      <c r="J180" s="273"/>
      <c r="K180" s="273"/>
      <c r="L180" s="273"/>
      <c r="M180" s="273"/>
      <c r="N180" s="273"/>
      <c r="O180" s="273"/>
      <c r="P180" s="273"/>
      <c r="Q180" s="273"/>
      <c r="R180" s="273"/>
      <c r="S180" s="273"/>
      <c r="T180" s="273"/>
      <c r="U180" s="273"/>
      <c r="V180" s="273"/>
      <c r="W180" s="273"/>
      <c r="X180" s="273"/>
      <c r="Y180" s="273"/>
      <c r="Z180" s="273"/>
      <c r="AA180" s="264"/>
      <c r="AB180" s="264"/>
      <c r="AC180" s="264"/>
    </row>
    <row r="181" spans="1:68" ht="27" hidden="1" customHeight="1" x14ac:dyDescent="0.25">
      <c r="A181" s="54" t="s">
        <v>260</v>
      </c>
      <c r="B181" s="54" t="s">
        <v>261</v>
      </c>
      <c r="C181" s="31">
        <v>4301132227</v>
      </c>
      <c r="D181" s="279">
        <v>4620207491133</v>
      </c>
      <c r="E181" s="280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0" t="s">
        <v>262</v>
      </c>
      <c r="Q181" s="294"/>
      <c r="R181" s="294"/>
      <c r="S181" s="294"/>
      <c r="T181" s="295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6"/>
      <c r="B182" s="273"/>
      <c r="C182" s="273"/>
      <c r="D182" s="273"/>
      <c r="E182" s="273"/>
      <c r="F182" s="273"/>
      <c r="G182" s="273"/>
      <c r="H182" s="273"/>
      <c r="I182" s="273"/>
      <c r="J182" s="273"/>
      <c r="K182" s="273"/>
      <c r="L182" s="273"/>
      <c r="M182" s="273"/>
      <c r="N182" s="273"/>
      <c r="O182" s="297"/>
      <c r="P182" s="276" t="s">
        <v>73</v>
      </c>
      <c r="Q182" s="277"/>
      <c r="R182" s="277"/>
      <c r="S182" s="277"/>
      <c r="T182" s="277"/>
      <c r="U182" s="277"/>
      <c r="V182" s="278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hidden="1" x14ac:dyDescent="0.2">
      <c r="A183" s="273"/>
      <c r="B183" s="273"/>
      <c r="C183" s="273"/>
      <c r="D183" s="273"/>
      <c r="E183" s="273"/>
      <c r="F183" s="273"/>
      <c r="G183" s="273"/>
      <c r="H183" s="273"/>
      <c r="I183" s="273"/>
      <c r="J183" s="273"/>
      <c r="K183" s="273"/>
      <c r="L183" s="273"/>
      <c r="M183" s="273"/>
      <c r="N183" s="273"/>
      <c r="O183" s="297"/>
      <c r="P183" s="276" t="s">
        <v>73</v>
      </c>
      <c r="Q183" s="277"/>
      <c r="R183" s="277"/>
      <c r="S183" s="277"/>
      <c r="T183" s="277"/>
      <c r="U183" s="277"/>
      <c r="V183" s="278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hidden="1" customHeight="1" x14ac:dyDescent="0.25">
      <c r="A184" s="272" t="s">
        <v>125</v>
      </c>
      <c r="B184" s="273"/>
      <c r="C184" s="273"/>
      <c r="D184" s="273"/>
      <c r="E184" s="273"/>
      <c r="F184" s="273"/>
      <c r="G184" s="273"/>
      <c r="H184" s="273"/>
      <c r="I184" s="273"/>
      <c r="J184" s="273"/>
      <c r="K184" s="273"/>
      <c r="L184" s="273"/>
      <c r="M184" s="273"/>
      <c r="N184" s="273"/>
      <c r="O184" s="273"/>
      <c r="P184" s="273"/>
      <c r="Q184" s="273"/>
      <c r="R184" s="273"/>
      <c r="S184" s="273"/>
      <c r="T184" s="273"/>
      <c r="U184" s="273"/>
      <c r="V184" s="273"/>
      <c r="W184" s="273"/>
      <c r="X184" s="273"/>
      <c r="Y184" s="273"/>
      <c r="Z184" s="273"/>
      <c r="AA184" s="264"/>
      <c r="AB184" s="264"/>
      <c r="AC184" s="264"/>
    </row>
    <row r="185" spans="1:68" ht="27" hidden="1" customHeight="1" x14ac:dyDescent="0.25">
      <c r="A185" s="54" t="s">
        <v>264</v>
      </c>
      <c r="B185" s="54" t="s">
        <v>265</v>
      </c>
      <c r="C185" s="31">
        <v>4301135707</v>
      </c>
      <c r="D185" s="279">
        <v>4620207490198</v>
      </c>
      <c r="E185" s="280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4"/>
      <c r="R185" s="294"/>
      <c r="S185" s="294"/>
      <c r="T185" s="295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267</v>
      </c>
      <c r="B186" s="54" t="s">
        <v>268</v>
      </c>
      <c r="C186" s="31">
        <v>4301135696</v>
      </c>
      <c r="D186" s="279">
        <v>4620207490235</v>
      </c>
      <c r="E186" s="280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4"/>
      <c r="R186" s="294"/>
      <c r="S186" s="294"/>
      <c r="T186" s="295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270</v>
      </c>
      <c r="B187" s="54" t="s">
        <v>271</v>
      </c>
      <c r="C187" s="31">
        <v>4301135697</v>
      </c>
      <c r="D187" s="279">
        <v>4620207490259</v>
      </c>
      <c r="E187" s="280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4"/>
      <c r="R187" s="294"/>
      <c r="S187" s="294"/>
      <c r="T187" s="295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4301135681</v>
      </c>
      <c r="D188" s="279">
        <v>4620207490143</v>
      </c>
      <c r="E188" s="280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2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4"/>
      <c r="R188" s="294"/>
      <c r="S188" s="294"/>
      <c r="T188" s="295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6"/>
      <c r="B189" s="273"/>
      <c r="C189" s="273"/>
      <c r="D189" s="273"/>
      <c r="E189" s="273"/>
      <c r="F189" s="273"/>
      <c r="G189" s="273"/>
      <c r="H189" s="273"/>
      <c r="I189" s="273"/>
      <c r="J189" s="273"/>
      <c r="K189" s="273"/>
      <c r="L189" s="273"/>
      <c r="M189" s="273"/>
      <c r="N189" s="273"/>
      <c r="O189" s="297"/>
      <c r="P189" s="276" t="s">
        <v>73</v>
      </c>
      <c r="Q189" s="277"/>
      <c r="R189" s="277"/>
      <c r="S189" s="277"/>
      <c r="T189" s="277"/>
      <c r="U189" s="277"/>
      <c r="V189" s="278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hidden="1" x14ac:dyDescent="0.2">
      <c r="A190" s="273"/>
      <c r="B190" s="273"/>
      <c r="C190" s="273"/>
      <c r="D190" s="273"/>
      <c r="E190" s="273"/>
      <c r="F190" s="273"/>
      <c r="G190" s="273"/>
      <c r="H190" s="273"/>
      <c r="I190" s="273"/>
      <c r="J190" s="273"/>
      <c r="K190" s="273"/>
      <c r="L190" s="273"/>
      <c r="M190" s="273"/>
      <c r="N190" s="273"/>
      <c r="O190" s="297"/>
      <c r="P190" s="276" t="s">
        <v>73</v>
      </c>
      <c r="Q190" s="277"/>
      <c r="R190" s="277"/>
      <c r="S190" s="277"/>
      <c r="T190" s="277"/>
      <c r="U190" s="277"/>
      <c r="V190" s="278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hidden="1" customHeight="1" x14ac:dyDescent="0.25">
      <c r="A191" s="281" t="s">
        <v>275</v>
      </c>
      <c r="B191" s="273"/>
      <c r="C191" s="273"/>
      <c r="D191" s="273"/>
      <c r="E191" s="273"/>
      <c r="F191" s="273"/>
      <c r="G191" s="273"/>
      <c r="H191" s="273"/>
      <c r="I191" s="273"/>
      <c r="J191" s="273"/>
      <c r="K191" s="273"/>
      <c r="L191" s="273"/>
      <c r="M191" s="273"/>
      <c r="N191" s="273"/>
      <c r="O191" s="273"/>
      <c r="P191" s="273"/>
      <c r="Q191" s="273"/>
      <c r="R191" s="273"/>
      <c r="S191" s="273"/>
      <c r="T191" s="273"/>
      <c r="U191" s="273"/>
      <c r="V191" s="273"/>
      <c r="W191" s="273"/>
      <c r="X191" s="273"/>
      <c r="Y191" s="273"/>
      <c r="Z191" s="273"/>
      <c r="AA191" s="263"/>
      <c r="AB191" s="263"/>
      <c r="AC191" s="263"/>
    </row>
    <row r="192" spans="1:68" ht="14.25" hidden="1" customHeight="1" x14ac:dyDescent="0.25">
      <c r="A192" s="272" t="s">
        <v>64</v>
      </c>
      <c r="B192" s="273"/>
      <c r="C192" s="273"/>
      <c r="D192" s="273"/>
      <c r="E192" s="273"/>
      <c r="F192" s="273"/>
      <c r="G192" s="273"/>
      <c r="H192" s="273"/>
      <c r="I192" s="273"/>
      <c r="J192" s="273"/>
      <c r="K192" s="273"/>
      <c r="L192" s="273"/>
      <c r="M192" s="273"/>
      <c r="N192" s="273"/>
      <c r="O192" s="273"/>
      <c r="P192" s="273"/>
      <c r="Q192" s="273"/>
      <c r="R192" s="273"/>
      <c r="S192" s="273"/>
      <c r="T192" s="273"/>
      <c r="U192" s="273"/>
      <c r="V192" s="273"/>
      <c r="W192" s="273"/>
      <c r="X192" s="273"/>
      <c r="Y192" s="273"/>
      <c r="Z192" s="273"/>
      <c r="AA192" s="264"/>
      <c r="AB192" s="264"/>
      <c r="AC192" s="264"/>
    </row>
    <row r="193" spans="1:68" ht="27" hidden="1" customHeight="1" x14ac:dyDescent="0.25">
      <c r="A193" s="54" t="s">
        <v>276</v>
      </c>
      <c r="B193" s="54" t="s">
        <v>277</v>
      </c>
      <c r="C193" s="31">
        <v>4301071108</v>
      </c>
      <c r="D193" s="279">
        <v>4607111035912</v>
      </c>
      <c r="E193" s="280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8" t="s">
        <v>278</v>
      </c>
      <c r="Q193" s="294"/>
      <c r="R193" s="294"/>
      <c r="S193" s="294"/>
      <c r="T193" s="295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280</v>
      </c>
      <c r="B194" s="54" t="s">
        <v>281</v>
      </c>
      <c r="C194" s="31">
        <v>4301071109</v>
      </c>
      <c r="D194" s="279">
        <v>4607111035929</v>
      </c>
      <c r="E194" s="280"/>
      <c r="F194" s="267">
        <v>0.9</v>
      </c>
      <c r="G194" s="32">
        <v>8</v>
      </c>
      <c r="H194" s="267">
        <v>7.2</v>
      </c>
      <c r="I194" s="267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94"/>
      <c r="R194" s="294"/>
      <c r="S194" s="294"/>
      <c r="T194" s="295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4301070915</v>
      </c>
      <c r="D195" s="279">
        <v>4607111035882</v>
      </c>
      <c r="E195" s="280"/>
      <c r="F195" s="267">
        <v>0.43</v>
      </c>
      <c r="G195" s="32">
        <v>16</v>
      </c>
      <c r="H195" s="267">
        <v>6.88</v>
      </c>
      <c r="I195" s="267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5" s="294"/>
      <c r="R195" s="294"/>
      <c r="S195" s="294"/>
      <c r="T195" s="295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285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286</v>
      </c>
      <c r="B196" s="54" t="s">
        <v>287</v>
      </c>
      <c r="C196" s="31">
        <v>4301071107</v>
      </c>
      <c r="D196" s="279">
        <v>4607111035905</v>
      </c>
      <c r="E196" s="280"/>
      <c r="F196" s="267">
        <v>0.9</v>
      </c>
      <c r="G196" s="32">
        <v>8</v>
      </c>
      <c r="H196" s="267">
        <v>7.2</v>
      </c>
      <c r="I196" s="267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05" t="s">
        <v>288</v>
      </c>
      <c r="Q196" s="294"/>
      <c r="R196" s="294"/>
      <c r="S196" s="294"/>
      <c r="T196" s="295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96"/>
      <c r="B197" s="273"/>
      <c r="C197" s="273"/>
      <c r="D197" s="273"/>
      <c r="E197" s="273"/>
      <c r="F197" s="273"/>
      <c r="G197" s="273"/>
      <c r="H197" s="273"/>
      <c r="I197" s="273"/>
      <c r="J197" s="273"/>
      <c r="K197" s="273"/>
      <c r="L197" s="273"/>
      <c r="M197" s="273"/>
      <c r="N197" s="273"/>
      <c r="O197" s="297"/>
      <c r="P197" s="276" t="s">
        <v>73</v>
      </c>
      <c r="Q197" s="277"/>
      <c r="R197" s="277"/>
      <c r="S197" s="277"/>
      <c r="T197" s="277"/>
      <c r="U197" s="277"/>
      <c r="V197" s="278"/>
      <c r="W197" s="37" t="s">
        <v>70</v>
      </c>
      <c r="X197" s="270">
        <f>IFERROR(SUM(X193:X196),"0")</f>
        <v>0</v>
      </c>
      <c r="Y197" s="270">
        <f>IFERROR(SUM(Y193:Y196),"0")</f>
        <v>0</v>
      </c>
      <c r="Z197" s="270">
        <f>IFERROR(IF(Z193="",0,Z193),"0")+IFERROR(IF(Z194="",0,Z194),"0")+IFERROR(IF(Z195="",0,Z195),"0")+IFERROR(IF(Z196="",0,Z196),"0")</f>
        <v>0</v>
      </c>
      <c r="AA197" s="271"/>
      <c r="AB197" s="271"/>
      <c r="AC197" s="271"/>
    </row>
    <row r="198" spans="1:68" hidden="1" x14ac:dyDescent="0.2">
      <c r="A198" s="273"/>
      <c r="B198" s="273"/>
      <c r="C198" s="273"/>
      <c r="D198" s="273"/>
      <c r="E198" s="273"/>
      <c r="F198" s="273"/>
      <c r="G198" s="273"/>
      <c r="H198" s="273"/>
      <c r="I198" s="273"/>
      <c r="J198" s="273"/>
      <c r="K198" s="273"/>
      <c r="L198" s="273"/>
      <c r="M198" s="273"/>
      <c r="N198" s="273"/>
      <c r="O198" s="297"/>
      <c r="P198" s="276" t="s">
        <v>73</v>
      </c>
      <c r="Q198" s="277"/>
      <c r="R198" s="277"/>
      <c r="S198" s="277"/>
      <c r="T198" s="277"/>
      <c r="U198" s="277"/>
      <c r="V198" s="278"/>
      <c r="W198" s="37" t="s">
        <v>74</v>
      </c>
      <c r="X198" s="270">
        <f>IFERROR(SUMPRODUCT(X193:X196*H193:H196),"0")</f>
        <v>0</v>
      </c>
      <c r="Y198" s="270">
        <f>IFERROR(SUMPRODUCT(Y193:Y196*H193:H196),"0")</f>
        <v>0</v>
      </c>
      <c r="Z198" s="37"/>
      <c r="AA198" s="271"/>
      <c r="AB198" s="271"/>
      <c r="AC198" s="271"/>
    </row>
    <row r="199" spans="1:68" ht="16.5" hidden="1" customHeight="1" x14ac:dyDescent="0.25">
      <c r="A199" s="281" t="s">
        <v>289</v>
      </c>
      <c r="B199" s="273"/>
      <c r="C199" s="273"/>
      <c r="D199" s="273"/>
      <c r="E199" s="273"/>
      <c r="F199" s="273"/>
      <c r="G199" s="273"/>
      <c r="H199" s="273"/>
      <c r="I199" s="273"/>
      <c r="J199" s="273"/>
      <c r="K199" s="273"/>
      <c r="L199" s="273"/>
      <c r="M199" s="273"/>
      <c r="N199" s="273"/>
      <c r="O199" s="273"/>
      <c r="P199" s="273"/>
      <c r="Q199" s="273"/>
      <c r="R199" s="273"/>
      <c r="S199" s="273"/>
      <c r="T199" s="273"/>
      <c r="U199" s="273"/>
      <c r="V199" s="273"/>
      <c r="W199" s="273"/>
      <c r="X199" s="273"/>
      <c r="Y199" s="273"/>
      <c r="Z199" s="273"/>
      <c r="AA199" s="263"/>
      <c r="AB199" s="263"/>
      <c r="AC199" s="263"/>
    </row>
    <row r="200" spans="1:68" ht="14.25" hidden="1" customHeight="1" x14ac:dyDescent="0.25">
      <c r="A200" s="272" t="s">
        <v>64</v>
      </c>
      <c r="B200" s="273"/>
      <c r="C200" s="273"/>
      <c r="D200" s="273"/>
      <c r="E200" s="273"/>
      <c r="F200" s="273"/>
      <c r="G200" s="273"/>
      <c r="H200" s="273"/>
      <c r="I200" s="273"/>
      <c r="J200" s="273"/>
      <c r="K200" s="273"/>
      <c r="L200" s="273"/>
      <c r="M200" s="273"/>
      <c r="N200" s="273"/>
      <c r="O200" s="273"/>
      <c r="P200" s="273"/>
      <c r="Q200" s="273"/>
      <c r="R200" s="273"/>
      <c r="S200" s="273"/>
      <c r="T200" s="273"/>
      <c r="U200" s="273"/>
      <c r="V200" s="273"/>
      <c r="W200" s="273"/>
      <c r="X200" s="273"/>
      <c r="Y200" s="273"/>
      <c r="Z200" s="273"/>
      <c r="AA200" s="264"/>
      <c r="AB200" s="264"/>
      <c r="AC200" s="264"/>
    </row>
    <row r="201" spans="1:68" ht="27" hidden="1" customHeight="1" x14ac:dyDescent="0.25">
      <c r="A201" s="54" t="s">
        <v>290</v>
      </c>
      <c r="B201" s="54" t="s">
        <v>291</v>
      </c>
      <c r="C201" s="31">
        <v>4301071097</v>
      </c>
      <c r="D201" s="279">
        <v>4620207491096</v>
      </c>
      <c r="E201" s="280"/>
      <c r="F201" s="267">
        <v>1</v>
      </c>
      <c r="G201" s="32">
        <v>5</v>
      </c>
      <c r="H201" s="267">
        <v>5</v>
      </c>
      <c r="I201" s="267">
        <v>5.23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45" t="s">
        <v>292</v>
      </c>
      <c r="Q201" s="294"/>
      <c r="R201" s="294"/>
      <c r="S201" s="294"/>
      <c r="T201" s="295"/>
      <c r="U201" s="34"/>
      <c r="V201" s="34"/>
      <c r="W201" s="35" t="s">
        <v>70</v>
      </c>
      <c r="X201" s="268">
        <v>0</v>
      </c>
      <c r="Y201" s="26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293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idden="1" x14ac:dyDescent="0.2">
      <c r="A202" s="296"/>
      <c r="B202" s="273"/>
      <c r="C202" s="273"/>
      <c r="D202" s="273"/>
      <c r="E202" s="273"/>
      <c r="F202" s="273"/>
      <c r="G202" s="273"/>
      <c r="H202" s="273"/>
      <c r="I202" s="273"/>
      <c r="J202" s="273"/>
      <c r="K202" s="273"/>
      <c r="L202" s="273"/>
      <c r="M202" s="273"/>
      <c r="N202" s="273"/>
      <c r="O202" s="297"/>
      <c r="P202" s="276" t="s">
        <v>73</v>
      </c>
      <c r="Q202" s="277"/>
      <c r="R202" s="277"/>
      <c r="S202" s="277"/>
      <c r="T202" s="277"/>
      <c r="U202" s="277"/>
      <c r="V202" s="278"/>
      <c r="W202" s="37" t="s">
        <v>70</v>
      </c>
      <c r="X202" s="270">
        <f>IFERROR(SUM(X201:X201),"0")</f>
        <v>0</v>
      </c>
      <c r="Y202" s="270">
        <f>IFERROR(SUM(Y201:Y201),"0")</f>
        <v>0</v>
      </c>
      <c r="Z202" s="270">
        <f>IFERROR(IF(Z201="",0,Z201),"0")</f>
        <v>0</v>
      </c>
      <c r="AA202" s="271"/>
      <c r="AB202" s="271"/>
      <c r="AC202" s="271"/>
    </row>
    <row r="203" spans="1:68" hidden="1" x14ac:dyDescent="0.2">
      <c r="A203" s="273"/>
      <c r="B203" s="273"/>
      <c r="C203" s="273"/>
      <c r="D203" s="273"/>
      <c r="E203" s="273"/>
      <c r="F203" s="273"/>
      <c r="G203" s="273"/>
      <c r="H203" s="273"/>
      <c r="I203" s="273"/>
      <c r="J203" s="273"/>
      <c r="K203" s="273"/>
      <c r="L203" s="273"/>
      <c r="M203" s="273"/>
      <c r="N203" s="273"/>
      <c r="O203" s="297"/>
      <c r="P203" s="276" t="s">
        <v>73</v>
      </c>
      <c r="Q203" s="277"/>
      <c r="R203" s="277"/>
      <c r="S203" s="277"/>
      <c r="T203" s="277"/>
      <c r="U203" s="277"/>
      <c r="V203" s="278"/>
      <c r="W203" s="37" t="s">
        <v>74</v>
      </c>
      <c r="X203" s="270">
        <f>IFERROR(SUMPRODUCT(X201:X201*H201:H201),"0")</f>
        <v>0</v>
      </c>
      <c r="Y203" s="270">
        <f>IFERROR(SUMPRODUCT(Y201:Y201*H201:H201),"0")</f>
        <v>0</v>
      </c>
      <c r="Z203" s="37"/>
      <c r="AA203" s="271"/>
      <c r="AB203" s="271"/>
      <c r="AC203" s="271"/>
    </row>
    <row r="204" spans="1:68" ht="16.5" hidden="1" customHeight="1" x14ac:dyDescent="0.25">
      <c r="A204" s="281" t="s">
        <v>294</v>
      </c>
      <c r="B204" s="273"/>
      <c r="C204" s="273"/>
      <c r="D204" s="273"/>
      <c r="E204" s="273"/>
      <c r="F204" s="273"/>
      <c r="G204" s="273"/>
      <c r="H204" s="273"/>
      <c r="I204" s="273"/>
      <c r="J204" s="273"/>
      <c r="K204" s="273"/>
      <c r="L204" s="273"/>
      <c r="M204" s="273"/>
      <c r="N204" s="273"/>
      <c r="O204" s="273"/>
      <c r="P204" s="273"/>
      <c r="Q204" s="273"/>
      <c r="R204" s="273"/>
      <c r="S204" s="273"/>
      <c r="T204" s="273"/>
      <c r="U204" s="273"/>
      <c r="V204" s="273"/>
      <c r="W204" s="273"/>
      <c r="X204" s="273"/>
      <c r="Y204" s="273"/>
      <c r="Z204" s="273"/>
      <c r="AA204" s="263"/>
      <c r="AB204" s="263"/>
      <c r="AC204" s="263"/>
    </row>
    <row r="205" spans="1:68" ht="14.25" hidden="1" customHeight="1" x14ac:dyDescent="0.25">
      <c r="A205" s="272" t="s">
        <v>64</v>
      </c>
      <c r="B205" s="273"/>
      <c r="C205" s="273"/>
      <c r="D205" s="273"/>
      <c r="E205" s="273"/>
      <c r="F205" s="273"/>
      <c r="G205" s="273"/>
      <c r="H205" s="273"/>
      <c r="I205" s="273"/>
      <c r="J205" s="273"/>
      <c r="K205" s="273"/>
      <c r="L205" s="273"/>
      <c r="M205" s="273"/>
      <c r="N205" s="273"/>
      <c r="O205" s="273"/>
      <c r="P205" s="273"/>
      <c r="Q205" s="273"/>
      <c r="R205" s="273"/>
      <c r="S205" s="273"/>
      <c r="T205" s="273"/>
      <c r="U205" s="273"/>
      <c r="V205" s="273"/>
      <c r="W205" s="273"/>
      <c r="X205" s="273"/>
      <c r="Y205" s="273"/>
      <c r="Z205" s="273"/>
      <c r="AA205" s="264"/>
      <c r="AB205" s="264"/>
      <c r="AC205" s="264"/>
    </row>
    <row r="206" spans="1:68" ht="27" hidden="1" customHeight="1" x14ac:dyDescent="0.25">
      <c r="A206" s="54" t="s">
        <v>295</v>
      </c>
      <c r="B206" s="54" t="s">
        <v>296</v>
      </c>
      <c r="C206" s="31">
        <v>4301071093</v>
      </c>
      <c r="D206" s="279">
        <v>4620207490709</v>
      </c>
      <c r="E206" s="280"/>
      <c r="F206" s="267">
        <v>0.65</v>
      </c>
      <c r="G206" s="32">
        <v>8</v>
      </c>
      <c r="H206" s="267">
        <v>5.2</v>
      </c>
      <c r="I206" s="267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6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94"/>
      <c r="R206" s="294"/>
      <c r="S206" s="294"/>
      <c r="T206" s="295"/>
      <c r="U206" s="34"/>
      <c r="V206" s="34"/>
      <c r="W206" s="35" t="s">
        <v>70</v>
      </c>
      <c r="X206" s="268">
        <v>0</v>
      </c>
      <c r="Y206" s="269">
        <f>IFERROR(IF(X206="","",X206),"")</f>
        <v>0</v>
      </c>
      <c r="Z206" s="36">
        <f>IFERROR(IF(X206="","",X206*0.0155),"")</f>
        <v>0</v>
      </c>
      <c r="AA206" s="56"/>
      <c r="AB206" s="57"/>
      <c r="AC206" s="200" t="s">
        <v>297</v>
      </c>
      <c r="AG206" s="67"/>
      <c r="AJ206" s="71" t="s">
        <v>72</v>
      </c>
      <c r="AK206" s="71">
        <v>1</v>
      </c>
      <c r="BB206" s="20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96"/>
      <c r="B207" s="273"/>
      <c r="C207" s="273"/>
      <c r="D207" s="273"/>
      <c r="E207" s="273"/>
      <c r="F207" s="273"/>
      <c r="G207" s="273"/>
      <c r="H207" s="273"/>
      <c r="I207" s="273"/>
      <c r="J207" s="273"/>
      <c r="K207" s="273"/>
      <c r="L207" s="273"/>
      <c r="M207" s="273"/>
      <c r="N207" s="273"/>
      <c r="O207" s="297"/>
      <c r="P207" s="276" t="s">
        <v>73</v>
      </c>
      <c r="Q207" s="277"/>
      <c r="R207" s="277"/>
      <c r="S207" s="277"/>
      <c r="T207" s="277"/>
      <c r="U207" s="277"/>
      <c r="V207" s="278"/>
      <c r="W207" s="37" t="s">
        <v>70</v>
      </c>
      <c r="X207" s="270">
        <f>IFERROR(SUM(X206:X206),"0")</f>
        <v>0</v>
      </c>
      <c r="Y207" s="270">
        <f>IFERROR(SUM(Y206:Y206),"0")</f>
        <v>0</v>
      </c>
      <c r="Z207" s="270">
        <f>IFERROR(IF(Z206="",0,Z206),"0")</f>
        <v>0</v>
      </c>
      <c r="AA207" s="271"/>
      <c r="AB207" s="271"/>
      <c r="AC207" s="271"/>
    </row>
    <row r="208" spans="1:68" hidden="1" x14ac:dyDescent="0.2">
      <c r="A208" s="273"/>
      <c r="B208" s="273"/>
      <c r="C208" s="273"/>
      <c r="D208" s="273"/>
      <c r="E208" s="273"/>
      <c r="F208" s="273"/>
      <c r="G208" s="273"/>
      <c r="H208" s="273"/>
      <c r="I208" s="273"/>
      <c r="J208" s="273"/>
      <c r="K208" s="273"/>
      <c r="L208" s="273"/>
      <c r="M208" s="273"/>
      <c r="N208" s="273"/>
      <c r="O208" s="297"/>
      <c r="P208" s="276" t="s">
        <v>73</v>
      </c>
      <c r="Q208" s="277"/>
      <c r="R208" s="277"/>
      <c r="S208" s="277"/>
      <c r="T208" s="277"/>
      <c r="U208" s="277"/>
      <c r="V208" s="278"/>
      <c r="W208" s="37" t="s">
        <v>74</v>
      </c>
      <c r="X208" s="270">
        <f>IFERROR(SUMPRODUCT(X206:X206*H206:H206),"0")</f>
        <v>0</v>
      </c>
      <c r="Y208" s="270">
        <f>IFERROR(SUMPRODUCT(Y206:Y206*H206:H206),"0")</f>
        <v>0</v>
      </c>
      <c r="Z208" s="37"/>
      <c r="AA208" s="271"/>
      <c r="AB208" s="271"/>
      <c r="AC208" s="271"/>
    </row>
    <row r="209" spans="1:68" ht="14.25" hidden="1" customHeight="1" x14ac:dyDescent="0.25">
      <c r="A209" s="272" t="s">
        <v>125</v>
      </c>
      <c r="B209" s="273"/>
      <c r="C209" s="273"/>
      <c r="D209" s="273"/>
      <c r="E209" s="273"/>
      <c r="F209" s="273"/>
      <c r="G209" s="273"/>
      <c r="H209" s="273"/>
      <c r="I209" s="273"/>
      <c r="J209" s="273"/>
      <c r="K209" s="273"/>
      <c r="L209" s="273"/>
      <c r="M209" s="273"/>
      <c r="N209" s="273"/>
      <c r="O209" s="273"/>
      <c r="P209" s="273"/>
      <c r="Q209" s="273"/>
      <c r="R209" s="273"/>
      <c r="S209" s="273"/>
      <c r="T209" s="273"/>
      <c r="U209" s="273"/>
      <c r="V209" s="273"/>
      <c r="W209" s="273"/>
      <c r="X209" s="273"/>
      <c r="Y209" s="273"/>
      <c r="Z209" s="273"/>
      <c r="AA209" s="264"/>
      <c r="AB209" s="264"/>
      <c r="AC209" s="264"/>
    </row>
    <row r="210" spans="1:68" ht="27" hidden="1" customHeight="1" x14ac:dyDescent="0.25">
      <c r="A210" s="54" t="s">
        <v>298</v>
      </c>
      <c r="B210" s="54" t="s">
        <v>299</v>
      </c>
      <c r="C210" s="31">
        <v>4301135692</v>
      </c>
      <c r="D210" s="279">
        <v>4620207490570</v>
      </c>
      <c r="E210" s="280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94"/>
      <c r="R210" s="294"/>
      <c r="S210" s="294"/>
      <c r="T210" s="295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2" t="s">
        <v>300</v>
      </c>
      <c r="AG210" s="67"/>
      <c r="AJ210" s="71" t="s">
        <v>72</v>
      </c>
      <c r="AK210" s="71">
        <v>1</v>
      </c>
      <c r="BB210" s="203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301</v>
      </c>
      <c r="B211" s="54" t="s">
        <v>302</v>
      </c>
      <c r="C211" s="31">
        <v>4301135691</v>
      </c>
      <c r="D211" s="279">
        <v>4620207490549</v>
      </c>
      <c r="E211" s="280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94"/>
      <c r="R211" s="294"/>
      <c r="S211" s="294"/>
      <c r="T211" s="295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300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303</v>
      </c>
      <c r="B212" s="54" t="s">
        <v>304</v>
      </c>
      <c r="C212" s="31">
        <v>4301135694</v>
      </c>
      <c r="D212" s="279">
        <v>4620207490501</v>
      </c>
      <c r="E212" s="280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5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94"/>
      <c r="R212" s="294"/>
      <c r="S212" s="294"/>
      <c r="T212" s="295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300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96"/>
      <c r="B213" s="273"/>
      <c r="C213" s="273"/>
      <c r="D213" s="273"/>
      <c r="E213" s="273"/>
      <c r="F213" s="273"/>
      <c r="G213" s="273"/>
      <c r="H213" s="273"/>
      <c r="I213" s="273"/>
      <c r="J213" s="273"/>
      <c r="K213" s="273"/>
      <c r="L213" s="273"/>
      <c r="M213" s="273"/>
      <c r="N213" s="273"/>
      <c r="O213" s="297"/>
      <c r="P213" s="276" t="s">
        <v>73</v>
      </c>
      <c r="Q213" s="277"/>
      <c r="R213" s="277"/>
      <c r="S213" s="277"/>
      <c r="T213" s="277"/>
      <c r="U213" s="277"/>
      <c r="V213" s="278"/>
      <c r="W213" s="37" t="s">
        <v>70</v>
      </c>
      <c r="X213" s="270">
        <f>IFERROR(SUM(X210:X212),"0")</f>
        <v>0</v>
      </c>
      <c r="Y213" s="270">
        <f>IFERROR(SUM(Y210:Y212),"0")</f>
        <v>0</v>
      </c>
      <c r="Z213" s="270">
        <f>IFERROR(IF(Z210="",0,Z210),"0")+IFERROR(IF(Z211="",0,Z211),"0")+IFERROR(IF(Z212="",0,Z212),"0")</f>
        <v>0</v>
      </c>
      <c r="AA213" s="271"/>
      <c r="AB213" s="271"/>
      <c r="AC213" s="271"/>
    </row>
    <row r="214" spans="1:68" hidden="1" x14ac:dyDescent="0.2">
      <c r="A214" s="273"/>
      <c r="B214" s="273"/>
      <c r="C214" s="273"/>
      <c r="D214" s="273"/>
      <c r="E214" s="273"/>
      <c r="F214" s="273"/>
      <c r="G214" s="273"/>
      <c r="H214" s="273"/>
      <c r="I214" s="273"/>
      <c r="J214" s="273"/>
      <c r="K214" s="273"/>
      <c r="L214" s="273"/>
      <c r="M214" s="273"/>
      <c r="N214" s="273"/>
      <c r="O214" s="297"/>
      <c r="P214" s="276" t="s">
        <v>73</v>
      </c>
      <c r="Q214" s="277"/>
      <c r="R214" s="277"/>
      <c r="S214" s="277"/>
      <c r="T214" s="277"/>
      <c r="U214" s="277"/>
      <c r="V214" s="278"/>
      <c r="W214" s="37" t="s">
        <v>74</v>
      </c>
      <c r="X214" s="270">
        <f>IFERROR(SUMPRODUCT(X210:X212*H210:H212),"0")</f>
        <v>0</v>
      </c>
      <c r="Y214" s="270">
        <f>IFERROR(SUMPRODUCT(Y210:Y212*H210:H212),"0")</f>
        <v>0</v>
      </c>
      <c r="Z214" s="37"/>
      <c r="AA214" s="271"/>
      <c r="AB214" s="271"/>
      <c r="AC214" s="271"/>
    </row>
    <row r="215" spans="1:68" ht="16.5" hidden="1" customHeight="1" x14ac:dyDescent="0.25">
      <c r="A215" s="281" t="s">
        <v>305</v>
      </c>
      <c r="B215" s="273"/>
      <c r="C215" s="273"/>
      <c r="D215" s="273"/>
      <c r="E215" s="273"/>
      <c r="F215" s="273"/>
      <c r="G215" s="273"/>
      <c r="H215" s="273"/>
      <c r="I215" s="273"/>
      <c r="J215" s="273"/>
      <c r="K215" s="273"/>
      <c r="L215" s="273"/>
      <c r="M215" s="273"/>
      <c r="N215" s="273"/>
      <c r="O215" s="273"/>
      <c r="P215" s="273"/>
      <c r="Q215" s="273"/>
      <c r="R215" s="273"/>
      <c r="S215" s="273"/>
      <c r="T215" s="273"/>
      <c r="U215" s="273"/>
      <c r="V215" s="273"/>
      <c r="W215" s="273"/>
      <c r="X215" s="273"/>
      <c r="Y215" s="273"/>
      <c r="Z215" s="273"/>
      <c r="AA215" s="263"/>
      <c r="AB215" s="263"/>
      <c r="AC215" s="263"/>
    </row>
    <row r="216" spans="1:68" ht="14.25" hidden="1" customHeight="1" x14ac:dyDescent="0.25">
      <c r="A216" s="272" t="s">
        <v>64</v>
      </c>
      <c r="B216" s="273"/>
      <c r="C216" s="273"/>
      <c r="D216" s="273"/>
      <c r="E216" s="273"/>
      <c r="F216" s="273"/>
      <c r="G216" s="273"/>
      <c r="H216" s="273"/>
      <c r="I216" s="273"/>
      <c r="J216" s="273"/>
      <c r="K216" s="273"/>
      <c r="L216" s="273"/>
      <c r="M216" s="273"/>
      <c r="N216" s="273"/>
      <c r="O216" s="273"/>
      <c r="P216" s="273"/>
      <c r="Q216" s="273"/>
      <c r="R216" s="273"/>
      <c r="S216" s="273"/>
      <c r="T216" s="273"/>
      <c r="U216" s="273"/>
      <c r="V216" s="273"/>
      <c r="W216" s="273"/>
      <c r="X216" s="273"/>
      <c r="Y216" s="273"/>
      <c r="Z216" s="273"/>
      <c r="AA216" s="264"/>
      <c r="AB216" s="264"/>
      <c r="AC216" s="264"/>
    </row>
    <row r="217" spans="1:68" ht="16.5" hidden="1" customHeight="1" x14ac:dyDescent="0.25">
      <c r="A217" s="54" t="s">
        <v>306</v>
      </c>
      <c r="B217" s="54" t="s">
        <v>307</v>
      </c>
      <c r="C217" s="31">
        <v>4301071063</v>
      </c>
      <c r="D217" s="279">
        <v>4607111039019</v>
      </c>
      <c r="E217" s="280"/>
      <c r="F217" s="267">
        <v>0.43</v>
      </c>
      <c r="G217" s="32">
        <v>16</v>
      </c>
      <c r="H217" s="267">
        <v>6.88</v>
      </c>
      <c r="I217" s="267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9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7" s="294"/>
      <c r="R217" s="294"/>
      <c r="S217" s="294"/>
      <c r="T217" s="295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08" t="s">
        <v>308</v>
      </c>
      <c r="AG217" s="67"/>
      <c r="AJ217" s="71" t="s">
        <v>72</v>
      </c>
      <c r="AK217" s="71">
        <v>1</v>
      </c>
      <c r="BB217" s="209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309</v>
      </c>
      <c r="B218" s="54" t="s">
        <v>310</v>
      </c>
      <c r="C218" s="31">
        <v>4301071100</v>
      </c>
      <c r="D218" s="279">
        <v>4607111038708</v>
      </c>
      <c r="E218" s="280"/>
      <c r="F218" s="267">
        <v>0.8</v>
      </c>
      <c r="G218" s="32">
        <v>8</v>
      </c>
      <c r="H218" s="267">
        <v>6.4</v>
      </c>
      <c r="I218" s="267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0" t="s">
        <v>311</v>
      </c>
      <c r="Q218" s="294"/>
      <c r="R218" s="294"/>
      <c r="S218" s="294"/>
      <c r="T218" s="295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308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96"/>
      <c r="B219" s="273"/>
      <c r="C219" s="273"/>
      <c r="D219" s="273"/>
      <c r="E219" s="273"/>
      <c r="F219" s="273"/>
      <c r="G219" s="273"/>
      <c r="H219" s="273"/>
      <c r="I219" s="273"/>
      <c r="J219" s="273"/>
      <c r="K219" s="273"/>
      <c r="L219" s="273"/>
      <c r="M219" s="273"/>
      <c r="N219" s="273"/>
      <c r="O219" s="297"/>
      <c r="P219" s="276" t="s">
        <v>73</v>
      </c>
      <c r="Q219" s="277"/>
      <c r="R219" s="277"/>
      <c r="S219" s="277"/>
      <c r="T219" s="277"/>
      <c r="U219" s="277"/>
      <c r="V219" s="278"/>
      <c r="W219" s="37" t="s">
        <v>70</v>
      </c>
      <c r="X219" s="270">
        <f>IFERROR(SUM(X217:X218),"0")</f>
        <v>0</v>
      </c>
      <c r="Y219" s="270">
        <f>IFERROR(SUM(Y217:Y218),"0")</f>
        <v>0</v>
      </c>
      <c r="Z219" s="270">
        <f>IFERROR(IF(Z217="",0,Z217),"0")+IFERROR(IF(Z218="",0,Z218),"0")</f>
        <v>0</v>
      </c>
      <c r="AA219" s="271"/>
      <c r="AB219" s="271"/>
      <c r="AC219" s="271"/>
    </row>
    <row r="220" spans="1:68" hidden="1" x14ac:dyDescent="0.2">
      <c r="A220" s="273"/>
      <c r="B220" s="273"/>
      <c r="C220" s="273"/>
      <c r="D220" s="273"/>
      <c r="E220" s="273"/>
      <c r="F220" s="273"/>
      <c r="G220" s="273"/>
      <c r="H220" s="273"/>
      <c r="I220" s="273"/>
      <c r="J220" s="273"/>
      <c r="K220" s="273"/>
      <c r="L220" s="273"/>
      <c r="M220" s="273"/>
      <c r="N220" s="273"/>
      <c r="O220" s="297"/>
      <c r="P220" s="276" t="s">
        <v>73</v>
      </c>
      <c r="Q220" s="277"/>
      <c r="R220" s="277"/>
      <c r="S220" s="277"/>
      <c r="T220" s="277"/>
      <c r="U220" s="277"/>
      <c r="V220" s="278"/>
      <c r="W220" s="37" t="s">
        <v>74</v>
      </c>
      <c r="X220" s="270">
        <f>IFERROR(SUMPRODUCT(X217:X218*H217:H218),"0")</f>
        <v>0</v>
      </c>
      <c r="Y220" s="270">
        <f>IFERROR(SUMPRODUCT(Y217:Y218*H217:H218),"0")</f>
        <v>0</v>
      </c>
      <c r="Z220" s="37"/>
      <c r="AA220" s="271"/>
      <c r="AB220" s="271"/>
      <c r="AC220" s="271"/>
    </row>
    <row r="221" spans="1:68" ht="27.75" hidden="1" customHeight="1" x14ac:dyDescent="0.2">
      <c r="A221" s="324" t="s">
        <v>312</v>
      </c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25"/>
      <c r="N221" s="325"/>
      <c r="O221" s="325"/>
      <c r="P221" s="325"/>
      <c r="Q221" s="325"/>
      <c r="R221" s="325"/>
      <c r="S221" s="325"/>
      <c r="T221" s="325"/>
      <c r="U221" s="325"/>
      <c r="V221" s="325"/>
      <c r="W221" s="325"/>
      <c r="X221" s="325"/>
      <c r="Y221" s="325"/>
      <c r="Z221" s="325"/>
      <c r="AA221" s="48"/>
      <c r="AB221" s="48"/>
      <c r="AC221" s="48"/>
    </row>
    <row r="222" spans="1:68" ht="16.5" hidden="1" customHeight="1" x14ac:dyDescent="0.25">
      <c r="A222" s="281" t="s">
        <v>313</v>
      </c>
      <c r="B222" s="273"/>
      <c r="C222" s="273"/>
      <c r="D222" s="273"/>
      <c r="E222" s="273"/>
      <c r="F222" s="273"/>
      <c r="G222" s="273"/>
      <c r="H222" s="273"/>
      <c r="I222" s="273"/>
      <c r="J222" s="273"/>
      <c r="K222" s="273"/>
      <c r="L222" s="273"/>
      <c r="M222" s="273"/>
      <c r="N222" s="273"/>
      <c r="O222" s="273"/>
      <c r="P222" s="273"/>
      <c r="Q222" s="273"/>
      <c r="R222" s="273"/>
      <c r="S222" s="273"/>
      <c r="T222" s="273"/>
      <c r="U222" s="273"/>
      <c r="V222" s="273"/>
      <c r="W222" s="273"/>
      <c r="X222" s="273"/>
      <c r="Y222" s="273"/>
      <c r="Z222" s="273"/>
      <c r="AA222" s="263"/>
      <c r="AB222" s="263"/>
      <c r="AC222" s="263"/>
    </row>
    <row r="223" spans="1:68" ht="14.25" hidden="1" customHeight="1" x14ac:dyDescent="0.25">
      <c r="A223" s="272" t="s">
        <v>64</v>
      </c>
      <c r="B223" s="273"/>
      <c r="C223" s="273"/>
      <c r="D223" s="273"/>
      <c r="E223" s="273"/>
      <c r="F223" s="273"/>
      <c r="G223" s="273"/>
      <c r="H223" s="273"/>
      <c r="I223" s="273"/>
      <c r="J223" s="273"/>
      <c r="K223" s="273"/>
      <c r="L223" s="273"/>
      <c r="M223" s="273"/>
      <c r="N223" s="273"/>
      <c r="O223" s="273"/>
      <c r="P223" s="273"/>
      <c r="Q223" s="273"/>
      <c r="R223" s="273"/>
      <c r="S223" s="273"/>
      <c r="T223" s="273"/>
      <c r="U223" s="273"/>
      <c r="V223" s="273"/>
      <c r="W223" s="273"/>
      <c r="X223" s="273"/>
      <c r="Y223" s="273"/>
      <c r="Z223" s="273"/>
      <c r="AA223" s="264"/>
      <c r="AB223" s="264"/>
      <c r="AC223" s="264"/>
    </row>
    <row r="224" spans="1:68" ht="27" hidden="1" customHeight="1" x14ac:dyDescent="0.25">
      <c r="A224" s="54" t="s">
        <v>314</v>
      </c>
      <c r="B224" s="54" t="s">
        <v>315</v>
      </c>
      <c r="C224" s="31">
        <v>4301071036</v>
      </c>
      <c r="D224" s="279">
        <v>4607111036162</v>
      </c>
      <c r="E224" s="280"/>
      <c r="F224" s="267">
        <v>0.8</v>
      </c>
      <c r="G224" s="32">
        <v>8</v>
      </c>
      <c r="H224" s="267">
        <v>6.4</v>
      </c>
      <c r="I224" s="267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8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94"/>
      <c r="R224" s="294"/>
      <c r="S224" s="294"/>
      <c r="T224" s="295"/>
      <c r="U224" s="34"/>
      <c r="V224" s="34"/>
      <c r="W224" s="35" t="s">
        <v>70</v>
      </c>
      <c r="X224" s="268">
        <v>0</v>
      </c>
      <c r="Y224" s="269">
        <f>IFERROR(IF(X224="","",X224),"")</f>
        <v>0</v>
      </c>
      <c r="Z224" s="36">
        <f>IFERROR(IF(X224="","",X224*0.0155),"")</f>
        <v>0</v>
      </c>
      <c r="AA224" s="56"/>
      <c r="AB224" s="57"/>
      <c r="AC224" s="212" t="s">
        <v>316</v>
      </c>
      <c r="AG224" s="67"/>
      <c r="AJ224" s="71" t="s">
        <v>72</v>
      </c>
      <c r="AK224" s="71">
        <v>1</v>
      </c>
      <c r="BB224" s="213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96"/>
      <c r="B225" s="273"/>
      <c r="C225" s="273"/>
      <c r="D225" s="273"/>
      <c r="E225" s="273"/>
      <c r="F225" s="273"/>
      <c r="G225" s="273"/>
      <c r="H225" s="273"/>
      <c r="I225" s="273"/>
      <c r="J225" s="273"/>
      <c r="K225" s="273"/>
      <c r="L225" s="273"/>
      <c r="M225" s="273"/>
      <c r="N225" s="273"/>
      <c r="O225" s="297"/>
      <c r="P225" s="276" t="s">
        <v>73</v>
      </c>
      <c r="Q225" s="277"/>
      <c r="R225" s="277"/>
      <c r="S225" s="277"/>
      <c r="T225" s="277"/>
      <c r="U225" s="277"/>
      <c r="V225" s="278"/>
      <c r="W225" s="37" t="s">
        <v>70</v>
      </c>
      <c r="X225" s="270">
        <f>IFERROR(SUM(X224:X224),"0")</f>
        <v>0</v>
      </c>
      <c r="Y225" s="270">
        <f>IFERROR(SUM(Y224:Y224),"0")</f>
        <v>0</v>
      </c>
      <c r="Z225" s="270">
        <f>IFERROR(IF(Z224="",0,Z224),"0")</f>
        <v>0</v>
      </c>
      <c r="AA225" s="271"/>
      <c r="AB225" s="271"/>
      <c r="AC225" s="271"/>
    </row>
    <row r="226" spans="1:68" hidden="1" x14ac:dyDescent="0.2">
      <c r="A226" s="273"/>
      <c r="B226" s="273"/>
      <c r="C226" s="273"/>
      <c r="D226" s="273"/>
      <c r="E226" s="273"/>
      <c r="F226" s="273"/>
      <c r="G226" s="273"/>
      <c r="H226" s="273"/>
      <c r="I226" s="273"/>
      <c r="J226" s="273"/>
      <c r="K226" s="273"/>
      <c r="L226" s="273"/>
      <c r="M226" s="273"/>
      <c r="N226" s="273"/>
      <c r="O226" s="297"/>
      <c r="P226" s="276" t="s">
        <v>73</v>
      </c>
      <c r="Q226" s="277"/>
      <c r="R226" s="277"/>
      <c r="S226" s="277"/>
      <c r="T226" s="277"/>
      <c r="U226" s="277"/>
      <c r="V226" s="278"/>
      <c r="W226" s="37" t="s">
        <v>74</v>
      </c>
      <c r="X226" s="270">
        <f>IFERROR(SUMPRODUCT(X224:X224*H224:H224),"0")</f>
        <v>0</v>
      </c>
      <c r="Y226" s="270">
        <f>IFERROR(SUMPRODUCT(Y224:Y224*H224:H224),"0")</f>
        <v>0</v>
      </c>
      <c r="Z226" s="37"/>
      <c r="AA226" s="271"/>
      <c r="AB226" s="271"/>
      <c r="AC226" s="271"/>
    </row>
    <row r="227" spans="1:68" ht="27.75" hidden="1" customHeight="1" x14ac:dyDescent="0.2">
      <c r="A227" s="324" t="s">
        <v>317</v>
      </c>
      <c r="B227" s="325"/>
      <c r="C227" s="325"/>
      <c r="D227" s="325"/>
      <c r="E227" s="325"/>
      <c r="F227" s="325"/>
      <c r="G227" s="325"/>
      <c r="H227" s="325"/>
      <c r="I227" s="325"/>
      <c r="J227" s="325"/>
      <c r="K227" s="325"/>
      <c r="L227" s="325"/>
      <c r="M227" s="325"/>
      <c r="N227" s="325"/>
      <c r="O227" s="325"/>
      <c r="P227" s="325"/>
      <c r="Q227" s="325"/>
      <c r="R227" s="325"/>
      <c r="S227" s="325"/>
      <c r="T227" s="325"/>
      <c r="U227" s="325"/>
      <c r="V227" s="325"/>
      <c r="W227" s="325"/>
      <c r="X227" s="325"/>
      <c r="Y227" s="325"/>
      <c r="Z227" s="325"/>
      <c r="AA227" s="48"/>
      <c r="AB227" s="48"/>
      <c r="AC227" s="48"/>
    </row>
    <row r="228" spans="1:68" ht="16.5" hidden="1" customHeight="1" x14ac:dyDescent="0.25">
      <c r="A228" s="281" t="s">
        <v>318</v>
      </c>
      <c r="B228" s="273"/>
      <c r="C228" s="273"/>
      <c r="D228" s="273"/>
      <c r="E228" s="273"/>
      <c r="F228" s="273"/>
      <c r="G228" s="273"/>
      <c r="H228" s="273"/>
      <c r="I228" s="273"/>
      <c r="J228" s="273"/>
      <c r="K228" s="273"/>
      <c r="L228" s="273"/>
      <c r="M228" s="273"/>
      <c r="N228" s="273"/>
      <c r="O228" s="273"/>
      <c r="P228" s="273"/>
      <c r="Q228" s="273"/>
      <c r="R228" s="273"/>
      <c r="S228" s="273"/>
      <c r="T228" s="273"/>
      <c r="U228" s="273"/>
      <c r="V228" s="273"/>
      <c r="W228" s="273"/>
      <c r="X228" s="273"/>
      <c r="Y228" s="273"/>
      <c r="Z228" s="273"/>
      <c r="AA228" s="263"/>
      <c r="AB228" s="263"/>
      <c r="AC228" s="263"/>
    </row>
    <row r="229" spans="1:68" ht="14.25" hidden="1" customHeight="1" x14ac:dyDescent="0.25">
      <c r="A229" s="272" t="s">
        <v>64</v>
      </c>
      <c r="B229" s="273"/>
      <c r="C229" s="273"/>
      <c r="D229" s="273"/>
      <c r="E229" s="273"/>
      <c r="F229" s="273"/>
      <c r="G229" s="273"/>
      <c r="H229" s="273"/>
      <c r="I229" s="273"/>
      <c r="J229" s="273"/>
      <c r="K229" s="273"/>
      <c r="L229" s="273"/>
      <c r="M229" s="273"/>
      <c r="N229" s="273"/>
      <c r="O229" s="273"/>
      <c r="P229" s="273"/>
      <c r="Q229" s="273"/>
      <c r="R229" s="273"/>
      <c r="S229" s="273"/>
      <c r="T229" s="273"/>
      <c r="U229" s="273"/>
      <c r="V229" s="273"/>
      <c r="W229" s="273"/>
      <c r="X229" s="273"/>
      <c r="Y229" s="273"/>
      <c r="Z229" s="273"/>
      <c r="AA229" s="264"/>
      <c r="AB229" s="264"/>
      <c r="AC229" s="264"/>
    </row>
    <row r="230" spans="1:68" ht="27" hidden="1" customHeight="1" x14ac:dyDescent="0.25">
      <c r="A230" s="54" t="s">
        <v>319</v>
      </c>
      <c r="B230" s="54" t="s">
        <v>320</v>
      </c>
      <c r="C230" s="31">
        <v>4301071029</v>
      </c>
      <c r="D230" s="279">
        <v>4607111035899</v>
      </c>
      <c r="E230" s="280"/>
      <c r="F230" s="267">
        <v>1</v>
      </c>
      <c r="G230" s="32">
        <v>5</v>
      </c>
      <c r="H230" s="267">
        <v>5</v>
      </c>
      <c r="I230" s="267">
        <v>5.2619999999999996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3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94"/>
      <c r="R230" s="294"/>
      <c r="S230" s="294"/>
      <c r="T230" s="295"/>
      <c r="U230" s="34"/>
      <c r="V230" s="34"/>
      <c r="W230" s="35" t="s">
        <v>70</v>
      </c>
      <c r="X230" s="268">
        <v>0</v>
      </c>
      <c r="Y230" s="269">
        <f>IFERROR(IF(X230="","",X230),"")</f>
        <v>0</v>
      </c>
      <c r="Z230" s="36">
        <f>IFERROR(IF(X230="","",X230*0.0155),"")</f>
        <v>0</v>
      </c>
      <c r="AA230" s="56"/>
      <c r="AB230" s="57"/>
      <c r="AC230" s="214" t="s">
        <v>238</v>
      </c>
      <c r="AG230" s="67"/>
      <c r="AJ230" s="71" t="s">
        <v>72</v>
      </c>
      <c r="AK230" s="71">
        <v>1</v>
      </c>
      <c r="BB230" s="215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96"/>
      <c r="B231" s="273"/>
      <c r="C231" s="273"/>
      <c r="D231" s="273"/>
      <c r="E231" s="273"/>
      <c r="F231" s="273"/>
      <c r="G231" s="273"/>
      <c r="H231" s="273"/>
      <c r="I231" s="273"/>
      <c r="J231" s="273"/>
      <c r="K231" s="273"/>
      <c r="L231" s="273"/>
      <c r="M231" s="273"/>
      <c r="N231" s="273"/>
      <c r="O231" s="297"/>
      <c r="P231" s="276" t="s">
        <v>73</v>
      </c>
      <c r="Q231" s="277"/>
      <c r="R231" s="277"/>
      <c r="S231" s="277"/>
      <c r="T231" s="277"/>
      <c r="U231" s="277"/>
      <c r="V231" s="278"/>
      <c r="W231" s="37" t="s">
        <v>70</v>
      </c>
      <c r="X231" s="270">
        <f>IFERROR(SUM(X230:X230),"0")</f>
        <v>0</v>
      </c>
      <c r="Y231" s="270">
        <f>IFERROR(SUM(Y230:Y230),"0")</f>
        <v>0</v>
      </c>
      <c r="Z231" s="270">
        <f>IFERROR(IF(Z230="",0,Z230),"0")</f>
        <v>0</v>
      </c>
      <c r="AA231" s="271"/>
      <c r="AB231" s="271"/>
      <c r="AC231" s="271"/>
    </row>
    <row r="232" spans="1:68" hidden="1" x14ac:dyDescent="0.2">
      <c r="A232" s="273"/>
      <c r="B232" s="273"/>
      <c r="C232" s="273"/>
      <c r="D232" s="273"/>
      <c r="E232" s="273"/>
      <c r="F232" s="273"/>
      <c r="G232" s="273"/>
      <c r="H232" s="273"/>
      <c r="I232" s="273"/>
      <c r="J232" s="273"/>
      <c r="K232" s="273"/>
      <c r="L232" s="273"/>
      <c r="M232" s="273"/>
      <c r="N232" s="273"/>
      <c r="O232" s="297"/>
      <c r="P232" s="276" t="s">
        <v>73</v>
      </c>
      <c r="Q232" s="277"/>
      <c r="R232" s="277"/>
      <c r="S232" s="277"/>
      <c r="T232" s="277"/>
      <c r="U232" s="277"/>
      <c r="V232" s="278"/>
      <c r="W232" s="37" t="s">
        <v>74</v>
      </c>
      <c r="X232" s="270">
        <f>IFERROR(SUMPRODUCT(X230:X230*H230:H230),"0")</f>
        <v>0</v>
      </c>
      <c r="Y232" s="270">
        <f>IFERROR(SUMPRODUCT(Y230:Y230*H230:H230),"0")</f>
        <v>0</v>
      </c>
      <c r="Z232" s="37"/>
      <c r="AA232" s="271"/>
      <c r="AB232" s="271"/>
      <c r="AC232" s="271"/>
    </row>
    <row r="233" spans="1:68" ht="27.75" hidden="1" customHeight="1" x14ac:dyDescent="0.2">
      <c r="A233" s="324" t="s">
        <v>321</v>
      </c>
      <c r="B233" s="325"/>
      <c r="C233" s="325"/>
      <c r="D233" s="325"/>
      <c r="E233" s="325"/>
      <c r="F233" s="325"/>
      <c r="G233" s="325"/>
      <c r="H233" s="325"/>
      <c r="I233" s="325"/>
      <c r="J233" s="325"/>
      <c r="K233" s="325"/>
      <c r="L233" s="325"/>
      <c r="M233" s="325"/>
      <c r="N233" s="325"/>
      <c r="O233" s="325"/>
      <c r="P233" s="325"/>
      <c r="Q233" s="325"/>
      <c r="R233" s="325"/>
      <c r="S233" s="325"/>
      <c r="T233" s="325"/>
      <c r="U233" s="325"/>
      <c r="V233" s="325"/>
      <c r="W233" s="325"/>
      <c r="X233" s="325"/>
      <c r="Y233" s="325"/>
      <c r="Z233" s="325"/>
      <c r="AA233" s="48"/>
      <c r="AB233" s="48"/>
      <c r="AC233" s="48"/>
    </row>
    <row r="234" spans="1:68" ht="16.5" hidden="1" customHeight="1" x14ac:dyDescent="0.25">
      <c r="A234" s="281" t="s">
        <v>322</v>
      </c>
      <c r="B234" s="273"/>
      <c r="C234" s="273"/>
      <c r="D234" s="273"/>
      <c r="E234" s="273"/>
      <c r="F234" s="273"/>
      <c r="G234" s="273"/>
      <c r="H234" s="273"/>
      <c r="I234" s="273"/>
      <c r="J234" s="273"/>
      <c r="K234" s="273"/>
      <c r="L234" s="273"/>
      <c r="M234" s="273"/>
      <c r="N234" s="273"/>
      <c r="O234" s="273"/>
      <c r="P234" s="273"/>
      <c r="Q234" s="273"/>
      <c r="R234" s="273"/>
      <c r="S234" s="273"/>
      <c r="T234" s="273"/>
      <c r="U234" s="273"/>
      <c r="V234" s="273"/>
      <c r="W234" s="273"/>
      <c r="X234" s="273"/>
      <c r="Y234" s="273"/>
      <c r="Z234" s="273"/>
      <c r="AA234" s="263"/>
      <c r="AB234" s="263"/>
      <c r="AC234" s="263"/>
    </row>
    <row r="235" spans="1:68" ht="14.25" hidden="1" customHeight="1" x14ac:dyDescent="0.25">
      <c r="A235" s="272" t="s">
        <v>323</v>
      </c>
      <c r="B235" s="273"/>
      <c r="C235" s="273"/>
      <c r="D235" s="273"/>
      <c r="E235" s="273"/>
      <c r="F235" s="273"/>
      <c r="G235" s="273"/>
      <c r="H235" s="273"/>
      <c r="I235" s="273"/>
      <c r="J235" s="273"/>
      <c r="K235" s="273"/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273"/>
      <c r="AA235" s="264"/>
      <c r="AB235" s="264"/>
      <c r="AC235" s="264"/>
    </row>
    <row r="236" spans="1:68" ht="27" hidden="1" customHeight="1" x14ac:dyDescent="0.25">
      <c r="A236" s="54" t="s">
        <v>324</v>
      </c>
      <c r="B236" s="54" t="s">
        <v>325</v>
      </c>
      <c r="C236" s="31">
        <v>4301133004</v>
      </c>
      <c r="D236" s="279">
        <v>4607111039774</v>
      </c>
      <c r="E236" s="280"/>
      <c r="F236" s="267">
        <v>0.25</v>
      </c>
      <c r="G236" s="32">
        <v>12</v>
      </c>
      <c r="H236" s="267">
        <v>3</v>
      </c>
      <c r="I236" s="267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94"/>
      <c r="R236" s="294"/>
      <c r="S236" s="294"/>
      <c r="T236" s="295"/>
      <c r="U236" s="34"/>
      <c r="V236" s="34"/>
      <c r="W236" s="35" t="s">
        <v>70</v>
      </c>
      <c r="X236" s="268">
        <v>0</v>
      </c>
      <c r="Y236" s="269">
        <f>IFERROR(IF(X236="","",X236),"")</f>
        <v>0</v>
      </c>
      <c r="Z236" s="36">
        <f>IFERROR(IF(X236="","",X236*0.01788),"")</f>
        <v>0</v>
      </c>
      <c r="AA236" s="56"/>
      <c r="AB236" s="57"/>
      <c r="AC236" s="216" t="s">
        <v>326</v>
      </c>
      <c r="AG236" s="67"/>
      <c r="AJ236" s="71" t="s">
        <v>72</v>
      </c>
      <c r="AK236" s="71">
        <v>1</v>
      </c>
      <c r="BB236" s="217" t="s">
        <v>84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96"/>
      <c r="B237" s="273"/>
      <c r="C237" s="273"/>
      <c r="D237" s="273"/>
      <c r="E237" s="273"/>
      <c r="F237" s="273"/>
      <c r="G237" s="273"/>
      <c r="H237" s="273"/>
      <c r="I237" s="273"/>
      <c r="J237" s="273"/>
      <c r="K237" s="273"/>
      <c r="L237" s="273"/>
      <c r="M237" s="273"/>
      <c r="N237" s="273"/>
      <c r="O237" s="297"/>
      <c r="P237" s="276" t="s">
        <v>73</v>
      </c>
      <c r="Q237" s="277"/>
      <c r="R237" s="277"/>
      <c r="S237" s="277"/>
      <c r="T237" s="277"/>
      <c r="U237" s="277"/>
      <c r="V237" s="278"/>
      <c r="W237" s="37" t="s">
        <v>70</v>
      </c>
      <c r="X237" s="270">
        <f>IFERROR(SUM(X236:X236),"0")</f>
        <v>0</v>
      </c>
      <c r="Y237" s="270">
        <f>IFERROR(SUM(Y236:Y236),"0")</f>
        <v>0</v>
      </c>
      <c r="Z237" s="270">
        <f>IFERROR(IF(Z236="",0,Z236),"0")</f>
        <v>0</v>
      </c>
      <c r="AA237" s="271"/>
      <c r="AB237" s="271"/>
      <c r="AC237" s="271"/>
    </row>
    <row r="238" spans="1:68" hidden="1" x14ac:dyDescent="0.2">
      <c r="A238" s="273"/>
      <c r="B238" s="273"/>
      <c r="C238" s="273"/>
      <c r="D238" s="273"/>
      <c r="E238" s="273"/>
      <c r="F238" s="273"/>
      <c r="G238" s="273"/>
      <c r="H238" s="273"/>
      <c r="I238" s="273"/>
      <c r="J238" s="273"/>
      <c r="K238" s="273"/>
      <c r="L238" s="273"/>
      <c r="M238" s="273"/>
      <c r="N238" s="273"/>
      <c r="O238" s="297"/>
      <c r="P238" s="276" t="s">
        <v>73</v>
      </c>
      <c r="Q238" s="277"/>
      <c r="R238" s="277"/>
      <c r="S238" s="277"/>
      <c r="T238" s="277"/>
      <c r="U238" s="277"/>
      <c r="V238" s="278"/>
      <c r="W238" s="37" t="s">
        <v>74</v>
      </c>
      <c r="X238" s="270">
        <f>IFERROR(SUMPRODUCT(X236:X236*H236:H236),"0")</f>
        <v>0</v>
      </c>
      <c r="Y238" s="270">
        <f>IFERROR(SUMPRODUCT(Y236:Y236*H236:H236),"0")</f>
        <v>0</v>
      </c>
      <c r="Z238" s="37"/>
      <c r="AA238" s="271"/>
      <c r="AB238" s="271"/>
      <c r="AC238" s="271"/>
    </row>
    <row r="239" spans="1:68" ht="14.25" hidden="1" customHeight="1" x14ac:dyDescent="0.25">
      <c r="A239" s="272" t="s">
        <v>125</v>
      </c>
      <c r="B239" s="273"/>
      <c r="C239" s="273"/>
      <c r="D239" s="273"/>
      <c r="E239" s="273"/>
      <c r="F239" s="273"/>
      <c r="G239" s="273"/>
      <c r="H239" s="273"/>
      <c r="I239" s="273"/>
      <c r="J239" s="273"/>
      <c r="K239" s="273"/>
      <c r="L239" s="273"/>
      <c r="M239" s="273"/>
      <c r="N239" s="273"/>
      <c r="O239" s="273"/>
      <c r="P239" s="273"/>
      <c r="Q239" s="273"/>
      <c r="R239" s="273"/>
      <c r="S239" s="273"/>
      <c r="T239" s="273"/>
      <c r="U239" s="273"/>
      <c r="V239" s="273"/>
      <c r="W239" s="273"/>
      <c r="X239" s="273"/>
      <c r="Y239" s="273"/>
      <c r="Z239" s="273"/>
      <c r="AA239" s="264"/>
      <c r="AB239" s="264"/>
      <c r="AC239" s="264"/>
    </row>
    <row r="240" spans="1:68" ht="37.5" hidden="1" customHeight="1" x14ac:dyDescent="0.25">
      <c r="A240" s="54" t="s">
        <v>327</v>
      </c>
      <c r="B240" s="54" t="s">
        <v>328</v>
      </c>
      <c r="C240" s="31">
        <v>4301135400</v>
      </c>
      <c r="D240" s="279">
        <v>4607111039361</v>
      </c>
      <c r="E240" s="280"/>
      <c r="F240" s="267">
        <v>0.25</v>
      </c>
      <c r="G240" s="32">
        <v>12</v>
      </c>
      <c r="H240" s="267">
        <v>3</v>
      </c>
      <c r="I240" s="267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3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94"/>
      <c r="R240" s="294"/>
      <c r="S240" s="294"/>
      <c r="T240" s="295"/>
      <c r="U240" s="34"/>
      <c r="V240" s="34"/>
      <c r="W240" s="35" t="s">
        <v>70</v>
      </c>
      <c r="X240" s="268">
        <v>0</v>
      </c>
      <c r="Y240" s="269">
        <f>IFERROR(IF(X240="","",X240),"")</f>
        <v>0</v>
      </c>
      <c r="Z240" s="36">
        <f>IFERROR(IF(X240="","",X240*0.01788),"")</f>
        <v>0</v>
      </c>
      <c r="AA240" s="56"/>
      <c r="AB240" s="57"/>
      <c r="AC240" s="218" t="s">
        <v>326</v>
      </c>
      <c r="AG240" s="67"/>
      <c r="AJ240" s="71" t="s">
        <v>72</v>
      </c>
      <c r="AK240" s="71">
        <v>1</v>
      </c>
      <c r="BB240" s="219" t="s">
        <v>84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96"/>
      <c r="B241" s="273"/>
      <c r="C241" s="273"/>
      <c r="D241" s="273"/>
      <c r="E241" s="273"/>
      <c r="F241" s="273"/>
      <c r="G241" s="273"/>
      <c r="H241" s="273"/>
      <c r="I241" s="273"/>
      <c r="J241" s="273"/>
      <c r="K241" s="273"/>
      <c r="L241" s="273"/>
      <c r="M241" s="273"/>
      <c r="N241" s="273"/>
      <c r="O241" s="297"/>
      <c r="P241" s="276" t="s">
        <v>73</v>
      </c>
      <c r="Q241" s="277"/>
      <c r="R241" s="277"/>
      <c r="S241" s="277"/>
      <c r="T241" s="277"/>
      <c r="U241" s="277"/>
      <c r="V241" s="278"/>
      <c r="W241" s="37" t="s">
        <v>70</v>
      </c>
      <c r="X241" s="270">
        <f>IFERROR(SUM(X240:X240),"0")</f>
        <v>0</v>
      </c>
      <c r="Y241" s="270">
        <f>IFERROR(SUM(Y240:Y240),"0")</f>
        <v>0</v>
      </c>
      <c r="Z241" s="270">
        <f>IFERROR(IF(Z240="",0,Z240),"0")</f>
        <v>0</v>
      </c>
      <c r="AA241" s="271"/>
      <c r="AB241" s="271"/>
      <c r="AC241" s="271"/>
    </row>
    <row r="242" spans="1:68" hidden="1" x14ac:dyDescent="0.2">
      <c r="A242" s="273"/>
      <c r="B242" s="273"/>
      <c r="C242" s="273"/>
      <c r="D242" s="273"/>
      <c r="E242" s="273"/>
      <c r="F242" s="273"/>
      <c r="G242" s="273"/>
      <c r="H242" s="273"/>
      <c r="I242" s="273"/>
      <c r="J242" s="273"/>
      <c r="K242" s="273"/>
      <c r="L242" s="273"/>
      <c r="M242" s="273"/>
      <c r="N242" s="273"/>
      <c r="O242" s="297"/>
      <c r="P242" s="276" t="s">
        <v>73</v>
      </c>
      <c r="Q242" s="277"/>
      <c r="R242" s="277"/>
      <c r="S242" s="277"/>
      <c r="T242" s="277"/>
      <c r="U242" s="277"/>
      <c r="V242" s="278"/>
      <c r="W242" s="37" t="s">
        <v>74</v>
      </c>
      <c r="X242" s="270">
        <f>IFERROR(SUMPRODUCT(X240:X240*H240:H240),"0")</f>
        <v>0</v>
      </c>
      <c r="Y242" s="270">
        <f>IFERROR(SUMPRODUCT(Y240:Y240*H240:H240),"0")</f>
        <v>0</v>
      </c>
      <c r="Z242" s="37"/>
      <c r="AA242" s="271"/>
      <c r="AB242" s="271"/>
      <c r="AC242" s="271"/>
    </row>
    <row r="243" spans="1:68" ht="27.75" hidden="1" customHeight="1" x14ac:dyDescent="0.2">
      <c r="A243" s="324" t="s">
        <v>329</v>
      </c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48"/>
      <c r="AB243" s="48"/>
      <c r="AC243" s="48"/>
    </row>
    <row r="244" spans="1:68" ht="16.5" hidden="1" customHeight="1" x14ac:dyDescent="0.25">
      <c r="A244" s="281" t="s">
        <v>329</v>
      </c>
      <c r="B244" s="273"/>
      <c r="C244" s="273"/>
      <c r="D244" s="273"/>
      <c r="E244" s="273"/>
      <c r="F244" s="273"/>
      <c r="G244" s="273"/>
      <c r="H244" s="273"/>
      <c r="I244" s="273"/>
      <c r="J244" s="273"/>
      <c r="K244" s="273"/>
      <c r="L244" s="273"/>
      <c r="M244" s="273"/>
      <c r="N244" s="273"/>
      <c r="O244" s="273"/>
      <c r="P244" s="273"/>
      <c r="Q244" s="273"/>
      <c r="R244" s="273"/>
      <c r="S244" s="273"/>
      <c r="T244" s="273"/>
      <c r="U244" s="273"/>
      <c r="V244" s="273"/>
      <c r="W244" s="273"/>
      <c r="X244" s="273"/>
      <c r="Y244" s="273"/>
      <c r="Z244" s="273"/>
      <c r="AA244" s="263"/>
      <c r="AB244" s="263"/>
      <c r="AC244" s="263"/>
    </row>
    <row r="245" spans="1:68" ht="14.25" hidden="1" customHeight="1" x14ac:dyDescent="0.25">
      <c r="A245" s="272" t="s">
        <v>64</v>
      </c>
      <c r="B245" s="273"/>
      <c r="C245" s="273"/>
      <c r="D245" s="273"/>
      <c r="E245" s="273"/>
      <c r="F245" s="273"/>
      <c r="G245" s="273"/>
      <c r="H245" s="273"/>
      <c r="I245" s="273"/>
      <c r="J245" s="273"/>
      <c r="K245" s="273"/>
      <c r="L245" s="273"/>
      <c r="M245" s="273"/>
      <c r="N245" s="273"/>
      <c r="O245" s="273"/>
      <c r="P245" s="273"/>
      <c r="Q245" s="273"/>
      <c r="R245" s="273"/>
      <c r="S245" s="273"/>
      <c r="T245" s="273"/>
      <c r="U245" s="273"/>
      <c r="V245" s="273"/>
      <c r="W245" s="273"/>
      <c r="X245" s="273"/>
      <c r="Y245" s="273"/>
      <c r="Z245" s="273"/>
      <c r="AA245" s="264"/>
      <c r="AB245" s="264"/>
      <c r="AC245" s="264"/>
    </row>
    <row r="246" spans="1:68" ht="27" hidden="1" customHeight="1" x14ac:dyDescent="0.25">
      <c r="A246" s="54" t="s">
        <v>330</v>
      </c>
      <c r="B246" s="54" t="s">
        <v>331</v>
      </c>
      <c r="C246" s="31">
        <v>4301071014</v>
      </c>
      <c r="D246" s="279">
        <v>4640242181264</v>
      </c>
      <c r="E246" s="280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94"/>
      <c r="R246" s="294"/>
      <c r="S246" s="294"/>
      <c r="T246" s="295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0" t="s">
        <v>332</v>
      </c>
      <c r="AG246" s="67"/>
      <c r="AJ246" s="71" t="s">
        <v>72</v>
      </c>
      <c r="AK246" s="71">
        <v>1</v>
      </c>
      <c r="BB246" s="22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333</v>
      </c>
      <c r="B247" s="54" t="s">
        <v>334</v>
      </c>
      <c r="C247" s="31">
        <v>4301071021</v>
      </c>
      <c r="D247" s="279">
        <v>4640242181325</v>
      </c>
      <c r="E247" s="280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5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94"/>
      <c r="R247" s="294"/>
      <c r="S247" s="294"/>
      <c r="T247" s="295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332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335</v>
      </c>
      <c r="B248" s="54" t="s">
        <v>336</v>
      </c>
      <c r="C248" s="31">
        <v>4301070993</v>
      </c>
      <c r="D248" s="279">
        <v>4640242180670</v>
      </c>
      <c r="E248" s="280"/>
      <c r="F248" s="267">
        <v>1</v>
      </c>
      <c r="G248" s="32">
        <v>6</v>
      </c>
      <c r="H248" s="267">
        <v>6</v>
      </c>
      <c r="I248" s="267">
        <v>6.23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45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94"/>
      <c r="R248" s="294"/>
      <c r="S248" s="294"/>
      <c r="T248" s="295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337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6"/>
      <c r="B249" s="273"/>
      <c r="C249" s="273"/>
      <c r="D249" s="273"/>
      <c r="E249" s="273"/>
      <c r="F249" s="273"/>
      <c r="G249" s="273"/>
      <c r="H249" s="273"/>
      <c r="I249" s="273"/>
      <c r="J249" s="273"/>
      <c r="K249" s="273"/>
      <c r="L249" s="273"/>
      <c r="M249" s="273"/>
      <c r="N249" s="273"/>
      <c r="O249" s="297"/>
      <c r="P249" s="276" t="s">
        <v>73</v>
      </c>
      <c r="Q249" s="277"/>
      <c r="R249" s="277"/>
      <c r="S249" s="277"/>
      <c r="T249" s="277"/>
      <c r="U249" s="277"/>
      <c r="V249" s="278"/>
      <c r="W249" s="37" t="s">
        <v>70</v>
      </c>
      <c r="X249" s="270">
        <f>IFERROR(SUM(X246:X248),"0")</f>
        <v>0</v>
      </c>
      <c r="Y249" s="270">
        <f>IFERROR(SUM(Y246:Y248),"0")</f>
        <v>0</v>
      </c>
      <c r="Z249" s="270">
        <f>IFERROR(IF(Z246="",0,Z246),"0")+IFERROR(IF(Z247="",0,Z247),"0")+IFERROR(IF(Z248="",0,Z248),"0")</f>
        <v>0</v>
      </c>
      <c r="AA249" s="271"/>
      <c r="AB249" s="271"/>
      <c r="AC249" s="271"/>
    </row>
    <row r="250" spans="1:68" hidden="1" x14ac:dyDescent="0.2">
      <c r="A250" s="273"/>
      <c r="B250" s="273"/>
      <c r="C250" s="273"/>
      <c r="D250" s="273"/>
      <c r="E250" s="273"/>
      <c r="F250" s="273"/>
      <c r="G250" s="273"/>
      <c r="H250" s="273"/>
      <c r="I250" s="273"/>
      <c r="J250" s="273"/>
      <c r="K250" s="273"/>
      <c r="L250" s="273"/>
      <c r="M250" s="273"/>
      <c r="N250" s="273"/>
      <c r="O250" s="297"/>
      <c r="P250" s="276" t="s">
        <v>73</v>
      </c>
      <c r="Q250" s="277"/>
      <c r="R250" s="277"/>
      <c r="S250" s="277"/>
      <c r="T250" s="277"/>
      <c r="U250" s="277"/>
      <c r="V250" s="278"/>
      <c r="W250" s="37" t="s">
        <v>74</v>
      </c>
      <c r="X250" s="270">
        <f>IFERROR(SUMPRODUCT(X246:X248*H246:H248),"0")</f>
        <v>0</v>
      </c>
      <c r="Y250" s="270">
        <f>IFERROR(SUMPRODUCT(Y246:Y248*H246:H248),"0")</f>
        <v>0</v>
      </c>
      <c r="Z250" s="37"/>
      <c r="AA250" s="271"/>
      <c r="AB250" s="271"/>
      <c r="AC250" s="271"/>
    </row>
    <row r="251" spans="1:68" ht="14.25" hidden="1" customHeight="1" x14ac:dyDescent="0.25">
      <c r="A251" s="272" t="s">
        <v>77</v>
      </c>
      <c r="B251" s="273"/>
      <c r="C251" s="273"/>
      <c r="D251" s="273"/>
      <c r="E251" s="273"/>
      <c r="F251" s="273"/>
      <c r="G251" s="273"/>
      <c r="H251" s="273"/>
      <c r="I251" s="273"/>
      <c r="J251" s="273"/>
      <c r="K251" s="273"/>
      <c r="L251" s="273"/>
      <c r="M251" s="273"/>
      <c r="N251" s="273"/>
      <c r="O251" s="273"/>
      <c r="P251" s="273"/>
      <c r="Q251" s="273"/>
      <c r="R251" s="273"/>
      <c r="S251" s="273"/>
      <c r="T251" s="273"/>
      <c r="U251" s="273"/>
      <c r="V251" s="273"/>
      <c r="W251" s="273"/>
      <c r="X251" s="273"/>
      <c r="Y251" s="273"/>
      <c r="Z251" s="273"/>
      <c r="AA251" s="264"/>
      <c r="AB251" s="264"/>
      <c r="AC251" s="264"/>
    </row>
    <row r="252" spans="1:68" ht="27" hidden="1" customHeight="1" x14ac:dyDescent="0.25">
      <c r="A252" s="54" t="s">
        <v>338</v>
      </c>
      <c r="B252" s="54" t="s">
        <v>339</v>
      </c>
      <c r="C252" s="31">
        <v>4301132080</v>
      </c>
      <c r="D252" s="279">
        <v>4640242180397</v>
      </c>
      <c r="E252" s="280"/>
      <c r="F252" s="267">
        <v>1</v>
      </c>
      <c r="G252" s="32">
        <v>6</v>
      </c>
      <c r="H252" s="267">
        <v>6</v>
      </c>
      <c r="I252" s="267">
        <v>6.26</v>
      </c>
      <c r="J252" s="32">
        <v>84</v>
      </c>
      <c r="K252" s="32" t="s">
        <v>67</v>
      </c>
      <c r="L252" s="32" t="s">
        <v>81</v>
      </c>
      <c r="M252" s="33" t="s">
        <v>69</v>
      </c>
      <c r="N252" s="33"/>
      <c r="O252" s="32">
        <v>180</v>
      </c>
      <c r="P252" s="29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94"/>
      <c r="R252" s="294"/>
      <c r="S252" s="294"/>
      <c r="T252" s="295"/>
      <c r="U252" s="34"/>
      <c r="V252" s="34"/>
      <c r="W252" s="35" t="s">
        <v>70</v>
      </c>
      <c r="X252" s="268">
        <v>0</v>
      </c>
      <c r="Y252" s="269">
        <f>IFERROR(IF(X252="","",X252),"")</f>
        <v>0</v>
      </c>
      <c r="Z252" s="36">
        <f>IFERROR(IF(X252="","",X252*0.0155),"")</f>
        <v>0</v>
      </c>
      <c r="AA252" s="56"/>
      <c r="AB252" s="57"/>
      <c r="AC252" s="226" t="s">
        <v>340</v>
      </c>
      <c r="AG252" s="67"/>
      <c r="AJ252" s="71" t="s">
        <v>83</v>
      </c>
      <c r="AK252" s="71">
        <v>12</v>
      </c>
      <c r="BB252" s="227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341</v>
      </c>
      <c r="B253" s="54" t="s">
        <v>342</v>
      </c>
      <c r="C253" s="31">
        <v>4301132104</v>
      </c>
      <c r="D253" s="279">
        <v>4640242181219</v>
      </c>
      <c r="E253" s="280"/>
      <c r="F253" s="267">
        <v>0.3</v>
      </c>
      <c r="G253" s="32">
        <v>9</v>
      </c>
      <c r="H253" s="267">
        <v>2.7</v>
      </c>
      <c r="I253" s="267">
        <v>2.8450000000000002</v>
      </c>
      <c r="J253" s="32">
        <v>234</v>
      </c>
      <c r="K253" s="32" t="s">
        <v>136</v>
      </c>
      <c r="L253" s="32" t="s">
        <v>68</v>
      </c>
      <c r="M253" s="33" t="s">
        <v>69</v>
      </c>
      <c r="N253" s="33"/>
      <c r="O253" s="32">
        <v>180</v>
      </c>
      <c r="P253" s="427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94"/>
      <c r="R253" s="294"/>
      <c r="S253" s="294"/>
      <c r="T253" s="295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IFERROR(IF(X253="","",X253*0.00502),"")</f>
        <v>0</v>
      </c>
      <c r="AA253" s="56"/>
      <c r="AB253" s="57"/>
      <c r="AC253" s="228" t="s">
        <v>340</v>
      </c>
      <c r="AG253" s="67"/>
      <c r="AJ253" s="71" t="s">
        <v>72</v>
      </c>
      <c r="AK253" s="71">
        <v>1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296"/>
      <c r="B254" s="273"/>
      <c r="C254" s="273"/>
      <c r="D254" s="273"/>
      <c r="E254" s="273"/>
      <c r="F254" s="273"/>
      <c r="G254" s="273"/>
      <c r="H254" s="273"/>
      <c r="I254" s="273"/>
      <c r="J254" s="273"/>
      <c r="K254" s="273"/>
      <c r="L254" s="273"/>
      <c r="M254" s="273"/>
      <c r="N254" s="273"/>
      <c r="O254" s="297"/>
      <c r="P254" s="276" t="s">
        <v>73</v>
      </c>
      <c r="Q254" s="277"/>
      <c r="R254" s="277"/>
      <c r="S254" s="277"/>
      <c r="T254" s="277"/>
      <c r="U254" s="277"/>
      <c r="V254" s="278"/>
      <c r="W254" s="37" t="s">
        <v>70</v>
      </c>
      <c r="X254" s="270">
        <f>IFERROR(SUM(X252:X253),"0")</f>
        <v>0</v>
      </c>
      <c r="Y254" s="270">
        <f>IFERROR(SUM(Y252:Y253),"0")</f>
        <v>0</v>
      </c>
      <c r="Z254" s="270">
        <f>IFERROR(IF(Z252="",0,Z252),"0")+IFERROR(IF(Z253="",0,Z253),"0")</f>
        <v>0</v>
      </c>
      <c r="AA254" s="271"/>
      <c r="AB254" s="271"/>
      <c r="AC254" s="271"/>
    </row>
    <row r="255" spans="1:68" hidden="1" x14ac:dyDescent="0.2">
      <c r="A255" s="273"/>
      <c r="B255" s="273"/>
      <c r="C255" s="273"/>
      <c r="D255" s="273"/>
      <c r="E255" s="273"/>
      <c r="F255" s="273"/>
      <c r="G255" s="273"/>
      <c r="H255" s="273"/>
      <c r="I255" s="273"/>
      <c r="J255" s="273"/>
      <c r="K255" s="273"/>
      <c r="L255" s="273"/>
      <c r="M255" s="273"/>
      <c r="N255" s="273"/>
      <c r="O255" s="297"/>
      <c r="P255" s="276" t="s">
        <v>73</v>
      </c>
      <c r="Q255" s="277"/>
      <c r="R255" s="277"/>
      <c r="S255" s="277"/>
      <c r="T255" s="277"/>
      <c r="U255" s="277"/>
      <c r="V255" s="278"/>
      <c r="W255" s="37" t="s">
        <v>74</v>
      </c>
      <c r="X255" s="270">
        <f>IFERROR(SUMPRODUCT(X252:X253*H252:H253),"0")</f>
        <v>0</v>
      </c>
      <c r="Y255" s="270">
        <f>IFERROR(SUMPRODUCT(Y252:Y253*H252:H253),"0")</f>
        <v>0</v>
      </c>
      <c r="Z255" s="37"/>
      <c r="AA255" s="271"/>
      <c r="AB255" s="271"/>
      <c r="AC255" s="271"/>
    </row>
    <row r="256" spans="1:68" ht="14.25" hidden="1" customHeight="1" x14ac:dyDescent="0.25">
      <c r="A256" s="272" t="s">
        <v>119</v>
      </c>
      <c r="B256" s="273"/>
      <c r="C256" s="273"/>
      <c r="D256" s="273"/>
      <c r="E256" s="273"/>
      <c r="F256" s="273"/>
      <c r="G256" s="273"/>
      <c r="H256" s="273"/>
      <c r="I256" s="273"/>
      <c r="J256" s="273"/>
      <c r="K256" s="273"/>
      <c r="L256" s="273"/>
      <c r="M256" s="273"/>
      <c r="N256" s="273"/>
      <c r="O256" s="273"/>
      <c r="P256" s="273"/>
      <c r="Q256" s="273"/>
      <c r="R256" s="273"/>
      <c r="S256" s="273"/>
      <c r="T256" s="273"/>
      <c r="U256" s="273"/>
      <c r="V256" s="273"/>
      <c r="W256" s="273"/>
      <c r="X256" s="273"/>
      <c r="Y256" s="273"/>
      <c r="Z256" s="273"/>
      <c r="AA256" s="264"/>
      <c r="AB256" s="264"/>
      <c r="AC256" s="264"/>
    </row>
    <row r="257" spans="1:68" ht="27" hidden="1" customHeight="1" x14ac:dyDescent="0.25">
      <c r="A257" s="54" t="s">
        <v>343</v>
      </c>
      <c r="B257" s="54" t="s">
        <v>344</v>
      </c>
      <c r="C257" s="31">
        <v>4301136051</v>
      </c>
      <c r="D257" s="279">
        <v>4640242180304</v>
      </c>
      <c r="E257" s="280"/>
      <c r="F257" s="267">
        <v>2.7</v>
      </c>
      <c r="G257" s="32">
        <v>1</v>
      </c>
      <c r="H257" s="267">
        <v>2.7</v>
      </c>
      <c r="I257" s="267">
        <v>2.8906000000000001</v>
      </c>
      <c r="J257" s="32">
        <v>126</v>
      </c>
      <c r="K257" s="32" t="s">
        <v>80</v>
      </c>
      <c r="L257" s="32" t="s">
        <v>81</v>
      </c>
      <c r="M257" s="33" t="s">
        <v>69</v>
      </c>
      <c r="N257" s="33"/>
      <c r="O257" s="32">
        <v>180</v>
      </c>
      <c r="P257" s="41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94"/>
      <c r="R257" s="294"/>
      <c r="S257" s="294"/>
      <c r="T257" s="295"/>
      <c r="U257" s="34"/>
      <c r="V257" s="34"/>
      <c r="W257" s="35" t="s">
        <v>70</v>
      </c>
      <c r="X257" s="268">
        <v>0</v>
      </c>
      <c r="Y257" s="269">
        <f>IFERROR(IF(X257="","",X257),"")</f>
        <v>0</v>
      </c>
      <c r="Z257" s="36">
        <f>IFERROR(IF(X257="","",X257*0.00936),"")</f>
        <v>0</v>
      </c>
      <c r="AA257" s="56"/>
      <c r="AB257" s="57"/>
      <c r="AC257" s="230" t="s">
        <v>345</v>
      </c>
      <c r="AG257" s="67"/>
      <c r="AJ257" s="71" t="s">
        <v>83</v>
      </c>
      <c r="AK257" s="71">
        <v>14</v>
      </c>
      <c r="BB257" s="231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346</v>
      </c>
      <c r="B258" s="54" t="s">
        <v>347</v>
      </c>
      <c r="C258" s="31">
        <v>4301136053</v>
      </c>
      <c r="D258" s="279">
        <v>4640242180236</v>
      </c>
      <c r="E258" s="280"/>
      <c r="F258" s="267">
        <v>5</v>
      </c>
      <c r="G258" s="32">
        <v>1</v>
      </c>
      <c r="H258" s="267">
        <v>5</v>
      </c>
      <c r="I258" s="267">
        <v>5.2350000000000003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94"/>
      <c r="R258" s="294"/>
      <c r="S258" s="294"/>
      <c r="T258" s="295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IFERROR(IF(X258="","",X258*0.0155),"")</f>
        <v>0</v>
      </c>
      <c r="AA258" s="56"/>
      <c r="AB258" s="57"/>
      <c r="AC258" s="232" t="s">
        <v>345</v>
      </c>
      <c r="AG258" s="67"/>
      <c r="AJ258" s="71" t="s">
        <v>83</v>
      </c>
      <c r="AK258" s="71">
        <v>12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348</v>
      </c>
      <c r="B259" s="54" t="s">
        <v>349</v>
      </c>
      <c r="C259" s="31">
        <v>4301136052</v>
      </c>
      <c r="D259" s="279">
        <v>4640242180410</v>
      </c>
      <c r="E259" s="280"/>
      <c r="F259" s="267">
        <v>2.2400000000000002</v>
      </c>
      <c r="G259" s="32">
        <v>1</v>
      </c>
      <c r="H259" s="267">
        <v>2.2400000000000002</v>
      </c>
      <c r="I259" s="267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3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94"/>
      <c r="R259" s="294"/>
      <c r="S259" s="294"/>
      <c r="T259" s="295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IFERROR(IF(X259="","",X259*0.00936),"")</f>
        <v>0</v>
      </c>
      <c r="AA259" s="56"/>
      <c r="AB259" s="57"/>
      <c r="AC259" s="234" t="s">
        <v>345</v>
      </c>
      <c r="AG259" s="67"/>
      <c r="AJ259" s="71" t="s">
        <v>72</v>
      </c>
      <c r="AK259" s="71">
        <v>1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296"/>
      <c r="B260" s="273"/>
      <c r="C260" s="273"/>
      <c r="D260" s="273"/>
      <c r="E260" s="273"/>
      <c r="F260" s="273"/>
      <c r="G260" s="273"/>
      <c r="H260" s="273"/>
      <c r="I260" s="273"/>
      <c r="J260" s="273"/>
      <c r="K260" s="273"/>
      <c r="L260" s="273"/>
      <c r="M260" s="273"/>
      <c r="N260" s="273"/>
      <c r="O260" s="297"/>
      <c r="P260" s="276" t="s">
        <v>73</v>
      </c>
      <c r="Q260" s="277"/>
      <c r="R260" s="277"/>
      <c r="S260" s="277"/>
      <c r="T260" s="277"/>
      <c r="U260" s="277"/>
      <c r="V260" s="278"/>
      <c r="W260" s="37" t="s">
        <v>70</v>
      </c>
      <c r="X260" s="270">
        <f>IFERROR(SUM(X257:X259),"0")</f>
        <v>0</v>
      </c>
      <c r="Y260" s="270">
        <f>IFERROR(SUM(Y257:Y259),"0")</f>
        <v>0</v>
      </c>
      <c r="Z260" s="270">
        <f>IFERROR(IF(Z257="",0,Z257),"0")+IFERROR(IF(Z258="",0,Z258),"0")+IFERROR(IF(Z259="",0,Z259),"0")</f>
        <v>0</v>
      </c>
      <c r="AA260" s="271"/>
      <c r="AB260" s="271"/>
      <c r="AC260" s="271"/>
    </row>
    <row r="261" spans="1:68" hidden="1" x14ac:dyDescent="0.2">
      <c r="A261" s="273"/>
      <c r="B261" s="273"/>
      <c r="C261" s="273"/>
      <c r="D261" s="273"/>
      <c r="E261" s="273"/>
      <c r="F261" s="273"/>
      <c r="G261" s="273"/>
      <c r="H261" s="273"/>
      <c r="I261" s="273"/>
      <c r="J261" s="273"/>
      <c r="K261" s="273"/>
      <c r="L261" s="273"/>
      <c r="M261" s="273"/>
      <c r="N261" s="273"/>
      <c r="O261" s="297"/>
      <c r="P261" s="276" t="s">
        <v>73</v>
      </c>
      <c r="Q261" s="277"/>
      <c r="R261" s="277"/>
      <c r="S261" s="277"/>
      <c r="T261" s="277"/>
      <c r="U261" s="277"/>
      <c r="V261" s="278"/>
      <c r="W261" s="37" t="s">
        <v>74</v>
      </c>
      <c r="X261" s="270">
        <f>IFERROR(SUMPRODUCT(X257:X259*H257:H259),"0")</f>
        <v>0</v>
      </c>
      <c r="Y261" s="270">
        <f>IFERROR(SUMPRODUCT(Y257:Y259*H257:H259),"0")</f>
        <v>0</v>
      </c>
      <c r="Z261" s="37"/>
      <c r="AA261" s="271"/>
      <c r="AB261" s="271"/>
      <c r="AC261" s="271"/>
    </row>
    <row r="262" spans="1:68" ht="14.25" hidden="1" customHeight="1" x14ac:dyDescent="0.25">
      <c r="A262" s="272" t="s">
        <v>125</v>
      </c>
      <c r="B262" s="273"/>
      <c r="C262" s="273"/>
      <c r="D262" s="273"/>
      <c r="E262" s="273"/>
      <c r="F262" s="273"/>
      <c r="G262" s="273"/>
      <c r="H262" s="273"/>
      <c r="I262" s="273"/>
      <c r="J262" s="273"/>
      <c r="K262" s="273"/>
      <c r="L262" s="273"/>
      <c r="M262" s="273"/>
      <c r="N262" s="273"/>
      <c r="O262" s="273"/>
      <c r="P262" s="273"/>
      <c r="Q262" s="273"/>
      <c r="R262" s="273"/>
      <c r="S262" s="273"/>
      <c r="T262" s="273"/>
      <c r="U262" s="273"/>
      <c r="V262" s="273"/>
      <c r="W262" s="273"/>
      <c r="X262" s="273"/>
      <c r="Y262" s="273"/>
      <c r="Z262" s="273"/>
      <c r="AA262" s="264"/>
      <c r="AB262" s="264"/>
      <c r="AC262" s="264"/>
    </row>
    <row r="263" spans="1:68" ht="37.5" hidden="1" customHeight="1" x14ac:dyDescent="0.25">
      <c r="A263" s="54" t="s">
        <v>350</v>
      </c>
      <c r="B263" s="54" t="s">
        <v>351</v>
      </c>
      <c r="C263" s="31">
        <v>4301135504</v>
      </c>
      <c r="D263" s="279">
        <v>4640242181554</v>
      </c>
      <c r="E263" s="280"/>
      <c r="F263" s="267">
        <v>3</v>
      </c>
      <c r="G263" s="32">
        <v>1</v>
      </c>
      <c r="H263" s="267">
        <v>3</v>
      </c>
      <c r="I263" s="267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451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94"/>
      <c r="R263" s="294"/>
      <c r="S263" s="294"/>
      <c r="T263" s="295"/>
      <c r="U263" s="34"/>
      <c r="V263" s="34"/>
      <c r="W263" s="35" t="s">
        <v>70</v>
      </c>
      <c r="X263" s="268">
        <v>0</v>
      </c>
      <c r="Y263" s="269">
        <f t="shared" ref="Y263:Y274" si="6">IFERROR(IF(X263="","",X263),"")</f>
        <v>0</v>
      </c>
      <c r="Z263" s="36">
        <f>IFERROR(IF(X263="","",X263*0.00936),"")</f>
        <v>0</v>
      </c>
      <c r="AA263" s="56"/>
      <c r="AB263" s="57"/>
      <c r="AC263" s="236" t="s">
        <v>352</v>
      </c>
      <c r="AG263" s="67"/>
      <c r="AJ263" s="71" t="s">
        <v>72</v>
      </c>
      <c r="AK263" s="71">
        <v>1</v>
      </c>
      <c r="BB263" s="237" t="s">
        <v>84</v>
      </c>
      <c r="BM263" s="67">
        <f t="shared" ref="BM263:BM274" si="7">IFERROR(X263*I263,"0")</f>
        <v>0</v>
      </c>
      <c r="BN263" s="67">
        <f t="shared" ref="BN263:BN274" si="8">IFERROR(Y263*I263,"0")</f>
        <v>0</v>
      </c>
      <c r="BO263" s="67">
        <f t="shared" ref="BO263:BO274" si="9">IFERROR(X263/J263,"0")</f>
        <v>0</v>
      </c>
      <c r="BP263" s="67">
        <f t="shared" ref="BP263:BP274" si="10">IFERROR(Y263/J263,"0")</f>
        <v>0</v>
      </c>
    </row>
    <row r="264" spans="1:68" ht="27" hidden="1" customHeight="1" x14ac:dyDescent="0.25">
      <c r="A264" s="54" t="s">
        <v>353</v>
      </c>
      <c r="B264" s="54" t="s">
        <v>354</v>
      </c>
      <c r="C264" s="31">
        <v>4301135518</v>
      </c>
      <c r="D264" s="279">
        <v>4640242181561</v>
      </c>
      <c r="E264" s="280"/>
      <c r="F264" s="267">
        <v>3.7</v>
      </c>
      <c r="G264" s="32">
        <v>1</v>
      </c>
      <c r="H264" s="267">
        <v>3.7</v>
      </c>
      <c r="I264" s="267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71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94"/>
      <c r="R264" s="294"/>
      <c r="S264" s="294"/>
      <c r="T264" s="295"/>
      <c r="U264" s="34"/>
      <c r="V264" s="34"/>
      <c r="W264" s="35" t="s">
        <v>70</v>
      </c>
      <c r="X264" s="268">
        <v>0</v>
      </c>
      <c r="Y264" s="269">
        <f t="shared" si="6"/>
        <v>0</v>
      </c>
      <c r="Z264" s="36">
        <f>IFERROR(IF(X264="","",X264*0.00936),"")</f>
        <v>0</v>
      </c>
      <c r="AA264" s="56"/>
      <c r="AB264" s="57"/>
      <c r="AC264" s="238" t="s">
        <v>355</v>
      </c>
      <c r="AG264" s="67"/>
      <c r="AJ264" s="71" t="s">
        <v>83</v>
      </c>
      <c r="AK264" s="71">
        <v>14</v>
      </c>
      <c r="BB264" s="239" t="s">
        <v>84</v>
      </c>
      <c r="BM264" s="67">
        <f t="shared" si="7"/>
        <v>0</v>
      </c>
      <c r="BN264" s="67">
        <f t="shared" si="8"/>
        <v>0</v>
      </c>
      <c r="BO264" s="67">
        <f t="shared" si="9"/>
        <v>0</v>
      </c>
      <c r="BP264" s="67">
        <f t="shared" si="10"/>
        <v>0</v>
      </c>
    </row>
    <row r="265" spans="1:68" ht="27" hidden="1" customHeight="1" x14ac:dyDescent="0.25">
      <c r="A265" s="54" t="s">
        <v>356</v>
      </c>
      <c r="B265" s="54" t="s">
        <v>357</v>
      </c>
      <c r="C265" s="31">
        <v>4301135374</v>
      </c>
      <c r="D265" s="279">
        <v>4640242181424</v>
      </c>
      <c r="E265" s="280"/>
      <c r="F265" s="267">
        <v>5.5</v>
      </c>
      <c r="G265" s="32">
        <v>1</v>
      </c>
      <c r="H265" s="267">
        <v>5.5</v>
      </c>
      <c r="I265" s="267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94"/>
      <c r="R265" s="294"/>
      <c r="S265" s="294"/>
      <c r="T265" s="295"/>
      <c r="U265" s="34"/>
      <c r="V265" s="34"/>
      <c r="W265" s="35" t="s">
        <v>70</v>
      </c>
      <c r="X265" s="268">
        <v>0</v>
      </c>
      <c r="Y265" s="269">
        <f t="shared" si="6"/>
        <v>0</v>
      </c>
      <c r="Z265" s="36">
        <f>IFERROR(IF(X265="","",X265*0.0155),"")</f>
        <v>0</v>
      </c>
      <c r="AA265" s="56"/>
      <c r="AB265" s="57"/>
      <c r="AC265" s="240" t="s">
        <v>352</v>
      </c>
      <c r="AG265" s="67"/>
      <c r="AJ265" s="71" t="s">
        <v>83</v>
      </c>
      <c r="AK265" s="71">
        <v>12</v>
      </c>
      <c r="BB265" s="241" t="s">
        <v>84</v>
      </c>
      <c r="BM265" s="67">
        <f t="shared" si="7"/>
        <v>0</v>
      </c>
      <c r="BN265" s="67">
        <f t="shared" si="8"/>
        <v>0</v>
      </c>
      <c r="BO265" s="67">
        <f t="shared" si="9"/>
        <v>0</v>
      </c>
      <c r="BP265" s="67">
        <f t="shared" si="10"/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4301135405</v>
      </c>
      <c r="D266" s="279">
        <v>4640242181523</v>
      </c>
      <c r="E266" s="280"/>
      <c r="F266" s="267">
        <v>3</v>
      </c>
      <c r="G266" s="32">
        <v>1</v>
      </c>
      <c r="H266" s="267">
        <v>3</v>
      </c>
      <c r="I266" s="267">
        <v>3.1920000000000002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2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94"/>
      <c r="R266" s="294"/>
      <c r="S266" s="294"/>
      <c r="T266" s="295"/>
      <c r="U266" s="34"/>
      <c r="V266" s="34"/>
      <c r="W266" s="35" t="s">
        <v>70</v>
      </c>
      <c r="X266" s="268">
        <v>0</v>
      </c>
      <c r="Y266" s="269">
        <f t="shared" si="6"/>
        <v>0</v>
      </c>
      <c r="Z266" s="36">
        <f t="shared" ref="Z266:Z271" si="11">IFERROR(IF(X266="","",X266*0.00936),"")</f>
        <v>0</v>
      </c>
      <c r="AA266" s="56"/>
      <c r="AB266" s="57"/>
      <c r="AC266" s="242" t="s">
        <v>355</v>
      </c>
      <c r="AG266" s="67"/>
      <c r="AJ266" s="71" t="s">
        <v>83</v>
      </c>
      <c r="AK266" s="71">
        <v>14</v>
      </c>
      <c r="BB266" s="243" t="s">
        <v>84</v>
      </c>
      <c r="BM266" s="67">
        <f t="shared" si="7"/>
        <v>0</v>
      </c>
      <c r="BN266" s="67">
        <f t="shared" si="8"/>
        <v>0</v>
      </c>
      <c r="BO266" s="67">
        <f t="shared" si="9"/>
        <v>0</v>
      </c>
      <c r="BP266" s="67">
        <f t="shared" si="10"/>
        <v>0</v>
      </c>
    </row>
    <row r="267" spans="1:68" ht="27" hidden="1" customHeight="1" x14ac:dyDescent="0.25">
      <c r="A267" s="54" t="s">
        <v>360</v>
      </c>
      <c r="B267" s="54" t="s">
        <v>361</v>
      </c>
      <c r="C267" s="31">
        <v>4301135375</v>
      </c>
      <c r="D267" s="279">
        <v>4640242181486</v>
      </c>
      <c r="E267" s="280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200</v>
      </c>
      <c r="M267" s="33" t="s">
        <v>69</v>
      </c>
      <c r="N267" s="33"/>
      <c r="O267" s="32">
        <v>180</v>
      </c>
      <c r="P267" s="38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94"/>
      <c r="R267" s="294"/>
      <c r="S267" s="294"/>
      <c r="T267" s="295"/>
      <c r="U267" s="34"/>
      <c r="V267" s="34"/>
      <c r="W267" s="35" t="s">
        <v>70</v>
      </c>
      <c r="X267" s="268">
        <v>0</v>
      </c>
      <c r="Y267" s="269">
        <f t="shared" si="6"/>
        <v>0</v>
      </c>
      <c r="Z267" s="36">
        <f t="shared" si="11"/>
        <v>0</v>
      </c>
      <c r="AA267" s="56"/>
      <c r="AB267" s="57"/>
      <c r="AC267" s="244" t="s">
        <v>352</v>
      </c>
      <c r="AG267" s="67"/>
      <c r="AJ267" s="71" t="s">
        <v>201</v>
      </c>
      <c r="AK267" s="71">
        <v>126</v>
      </c>
      <c r="BB267" s="245" t="s">
        <v>84</v>
      </c>
      <c r="BM267" s="67">
        <f t="shared" si="7"/>
        <v>0</v>
      </c>
      <c r="BN267" s="67">
        <f t="shared" si="8"/>
        <v>0</v>
      </c>
      <c r="BO267" s="67">
        <f t="shared" si="9"/>
        <v>0</v>
      </c>
      <c r="BP267" s="67">
        <f t="shared" si="10"/>
        <v>0</v>
      </c>
    </row>
    <row r="268" spans="1:68" ht="37.5" hidden="1" customHeight="1" x14ac:dyDescent="0.25">
      <c r="A268" s="54" t="s">
        <v>362</v>
      </c>
      <c r="B268" s="54" t="s">
        <v>363</v>
      </c>
      <c r="C268" s="31">
        <v>4301135402</v>
      </c>
      <c r="D268" s="279">
        <v>4640242181493</v>
      </c>
      <c r="E268" s="280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33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94"/>
      <c r="R268" s="294"/>
      <c r="S268" s="294"/>
      <c r="T268" s="295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352</v>
      </c>
      <c r="AG268" s="67"/>
      <c r="AJ268" s="71" t="s">
        <v>83</v>
      </c>
      <c r="AK268" s="71">
        <v>14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hidden="1" customHeight="1" x14ac:dyDescent="0.25">
      <c r="A269" s="54" t="s">
        <v>364</v>
      </c>
      <c r="B269" s="54" t="s">
        <v>365</v>
      </c>
      <c r="C269" s="31">
        <v>4301135403</v>
      </c>
      <c r="D269" s="279">
        <v>4640242181509</v>
      </c>
      <c r="E269" s="280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94"/>
      <c r="R269" s="294"/>
      <c r="S269" s="294"/>
      <c r="T269" s="295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352</v>
      </c>
      <c r="AG269" s="67"/>
      <c r="AJ269" s="71" t="s">
        <v>72</v>
      </c>
      <c r="AK269" s="71">
        <v>1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27" hidden="1" customHeight="1" x14ac:dyDescent="0.25">
      <c r="A270" s="54" t="s">
        <v>366</v>
      </c>
      <c r="B270" s="54" t="s">
        <v>367</v>
      </c>
      <c r="C270" s="31">
        <v>4301135304</v>
      </c>
      <c r="D270" s="279">
        <v>4640242181240</v>
      </c>
      <c r="E270" s="280"/>
      <c r="F270" s="267">
        <v>0.3</v>
      </c>
      <c r="G270" s="32">
        <v>9</v>
      </c>
      <c r="H270" s="267">
        <v>2.7</v>
      </c>
      <c r="I270" s="267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5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94"/>
      <c r="R270" s="294"/>
      <c r="S270" s="294"/>
      <c r="T270" s="295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352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368</v>
      </c>
      <c r="B271" s="54" t="s">
        <v>369</v>
      </c>
      <c r="C271" s="31">
        <v>4301135610</v>
      </c>
      <c r="D271" s="279">
        <v>4640242181318</v>
      </c>
      <c r="E271" s="280"/>
      <c r="F271" s="267">
        <v>0.3</v>
      </c>
      <c r="G271" s="32">
        <v>9</v>
      </c>
      <c r="H271" s="267">
        <v>2.7</v>
      </c>
      <c r="I271" s="267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94"/>
      <c r="R271" s="294"/>
      <c r="S271" s="294"/>
      <c r="T271" s="295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355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370</v>
      </c>
      <c r="B272" s="54" t="s">
        <v>371</v>
      </c>
      <c r="C272" s="31">
        <v>4301135306</v>
      </c>
      <c r="D272" s="279">
        <v>4640242181387</v>
      </c>
      <c r="E272" s="280"/>
      <c r="F272" s="267">
        <v>0.3</v>
      </c>
      <c r="G272" s="32">
        <v>9</v>
      </c>
      <c r="H272" s="267">
        <v>2.7</v>
      </c>
      <c r="I272" s="267">
        <v>2.8450000000000002</v>
      </c>
      <c r="J272" s="32">
        <v>234</v>
      </c>
      <c r="K272" s="32" t="s">
        <v>136</v>
      </c>
      <c r="L272" s="32" t="s">
        <v>68</v>
      </c>
      <c r="M272" s="33" t="s">
        <v>69</v>
      </c>
      <c r="N272" s="33"/>
      <c r="O272" s="32">
        <v>180</v>
      </c>
      <c r="P272" s="37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94"/>
      <c r="R272" s="294"/>
      <c r="S272" s="294"/>
      <c r="T272" s="295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>IFERROR(IF(X272="","",X272*0.00502),"")</f>
        <v>0</v>
      </c>
      <c r="AA272" s="56"/>
      <c r="AB272" s="57"/>
      <c r="AC272" s="254" t="s">
        <v>352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372</v>
      </c>
      <c r="B273" s="54" t="s">
        <v>373</v>
      </c>
      <c r="C273" s="31">
        <v>4301135309</v>
      </c>
      <c r="D273" s="279">
        <v>4640242181332</v>
      </c>
      <c r="E273" s="280"/>
      <c r="F273" s="267">
        <v>0.3</v>
      </c>
      <c r="G273" s="32">
        <v>9</v>
      </c>
      <c r="H273" s="267">
        <v>2.7</v>
      </c>
      <c r="I273" s="267">
        <v>2.9079999999999999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3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3" s="294"/>
      <c r="R273" s="294"/>
      <c r="S273" s="294"/>
      <c r="T273" s="295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352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374</v>
      </c>
      <c r="B274" s="54" t="s">
        <v>375</v>
      </c>
      <c r="C274" s="31">
        <v>4301135308</v>
      </c>
      <c r="D274" s="279">
        <v>4640242181349</v>
      </c>
      <c r="E274" s="280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34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4" s="294"/>
      <c r="R274" s="294"/>
      <c r="S274" s="294"/>
      <c r="T274" s="295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352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idden="1" x14ac:dyDescent="0.2">
      <c r="A275" s="296"/>
      <c r="B275" s="273"/>
      <c r="C275" s="273"/>
      <c r="D275" s="273"/>
      <c r="E275" s="273"/>
      <c r="F275" s="273"/>
      <c r="G275" s="273"/>
      <c r="H275" s="273"/>
      <c r="I275" s="273"/>
      <c r="J275" s="273"/>
      <c r="K275" s="273"/>
      <c r="L275" s="273"/>
      <c r="M275" s="273"/>
      <c r="N275" s="273"/>
      <c r="O275" s="297"/>
      <c r="P275" s="276" t="s">
        <v>73</v>
      </c>
      <c r="Q275" s="277"/>
      <c r="R275" s="277"/>
      <c r="S275" s="277"/>
      <c r="T275" s="277"/>
      <c r="U275" s="277"/>
      <c r="V275" s="278"/>
      <c r="W275" s="37" t="s">
        <v>70</v>
      </c>
      <c r="X275" s="270">
        <f>IFERROR(SUM(X263:X274),"0")</f>
        <v>0</v>
      </c>
      <c r="Y275" s="270">
        <f>IFERROR(SUM(Y263:Y274),"0")</f>
        <v>0</v>
      </c>
      <c r="Z275" s="27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271"/>
      <c r="AB275" s="271"/>
      <c r="AC275" s="271"/>
    </row>
    <row r="276" spans="1:68" hidden="1" x14ac:dyDescent="0.2">
      <c r="A276" s="273"/>
      <c r="B276" s="273"/>
      <c r="C276" s="273"/>
      <c r="D276" s="273"/>
      <c r="E276" s="273"/>
      <c r="F276" s="273"/>
      <c r="G276" s="273"/>
      <c r="H276" s="273"/>
      <c r="I276" s="273"/>
      <c r="J276" s="273"/>
      <c r="K276" s="273"/>
      <c r="L276" s="273"/>
      <c r="M276" s="273"/>
      <c r="N276" s="273"/>
      <c r="O276" s="297"/>
      <c r="P276" s="276" t="s">
        <v>73</v>
      </c>
      <c r="Q276" s="277"/>
      <c r="R276" s="277"/>
      <c r="S276" s="277"/>
      <c r="T276" s="277"/>
      <c r="U276" s="277"/>
      <c r="V276" s="278"/>
      <c r="W276" s="37" t="s">
        <v>74</v>
      </c>
      <c r="X276" s="270">
        <f>IFERROR(SUMPRODUCT(X263:X274*H263:H274),"0")</f>
        <v>0</v>
      </c>
      <c r="Y276" s="270">
        <f>IFERROR(SUMPRODUCT(Y263:Y274*H263:H274),"0")</f>
        <v>0</v>
      </c>
      <c r="Z276" s="37"/>
      <c r="AA276" s="271"/>
      <c r="AB276" s="271"/>
      <c r="AC276" s="271"/>
    </row>
    <row r="277" spans="1:68" ht="15" customHeight="1" x14ac:dyDescent="0.2">
      <c r="A277" s="346"/>
      <c r="B277" s="273"/>
      <c r="C277" s="273"/>
      <c r="D277" s="273"/>
      <c r="E277" s="273"/>
      <c r="F277" s="273"/>
      <c r="G277" s="273"/>
      <c r="H277" s="273"/>
      <c r="I277" s="273"/>
      <c r="J277" s="273"/>
      <c r="K277" s="273"/>
      <c r="L277" s="273"/>
      <c r="M277" s="273"/>
      <c r="N277" s="273"/>
      <c r="O277" s="347"/>
      <c r="P277" s="318" t="s">
        <v>376</v>
      </c>
      <c r="Q277" s="319"/>
      <c r="R277" s="319"/>
      <c r="S277" s="319"/>
      <c r="T277" s="319"/>
      <c r="U277" s="319"/>
      <c r="V277" s="320"/>
      <c r="W277" s="37" t="s">
        <v>74</v>
      </c>
      <c r="X277" s="270">
        <f>IFERROR(X24+X31+X38+X46+X51+X55+X59+X64+X70+X76+X81+X87+X97+X103+X112+X116+X120+X126+X132+X138+X143+X148+X153+X158+X165+X173+X177+X183+X190+X198+X203+X208+X214+X220+X226+X232+X238+X242+X250+X255+X261+X276,"0")</f>
        <v>9558.7200000000012</v>
      </c>
      <c r="Y277" s="270">
        <f>IFERROR(Y24+Y31+Y38+Y46+Y51+Y55+Y59+Y64+Y70+Y76+Y81+Y87+Y97+Y103+Y112+Y116+Y120+Y126+Y132+Y138+Y143+Y148+Y153+Y158+Y165+Y173+Y177+Y183+Y190+Y198+Y203+Y208+Y214+Y220+Y226+Y232+Y238+Y242+Y250+Y255+Y261+Y276,"0")</f>
        <v>9558.7200000000012</v>
      </c>
      <c r="Z277" s="37"/>
      <c r="AA277" s="271"/>
      <c r="AB277" s="271"/>
      <c r="AC277" s="271"/>
    </row>
    <row r="278" spans="1:68" x14ac:dyDescent="0.2">
      <c r="A278" s="273"/>
      <c r="B278" s="273"/>
      <c r="C278" s="273"/>
      <c r="D278" s="273"/>
      <c r="E278" s="273"/>
      <c r="F278" s="273"/>
      <c r="G278" s="273"/>
      <c r="H278" s="273"/>
      <c r="I278" s="273"/>
      <c r="J278" s="273"/>
      <c r="K278" s="273"/>
      <c r="L278" s="273"/>
      <c r="M278" s="273"/>
      <c r="N278" s="273"/>
      <c r="O278" s="347"/>
      <c r="P278" s="318" t="s">
        <v>377</v>
      </c>
      <c r="Q278" s="319"/>
      <c r="R278" s="319"/>
      <c r="S278" s="319"/>
      <c r="T278" s="319"/>
      <c r="U278" s="319"/>
      <c r="V278" s="320"/>
      <c r="W278" s="37" t="s">
        <v>74</v>
      </c>
      <c r="X278" s="270">
        <f>IFERROR(SUM(BM22:BM274),"0")</f>
        <v>10869.865600000001</v>
      </c>
      <c r="Y278" s="270">
        <f>IFERROR(SUM(BN22:BN274),"0")</f>
        <v>10869.865600000001</v>
      </c>
      <c r="Z278" s="37"/>
      <c r="AA278" s="271"/>
      <c r="AB278" s="271"/>
      <c r="AC278" s="271"/>
    </row>
    <row r="279" spans="1:68" x14ac:dyDescent="0.2">
      <c r="A279" s="273"/>
      <c r="B279" s="273"/>
      <c r="C279" s="273"/>
      <c r="D279" s="273"/>
      <c r="E279" s="273"/>
      <c r="F279" s="273"/>
      <c r="G279" s="273"/>
      <c r="H279" s="273"/>
      <c r="I279" s="273"/>
      <c r="J279" s="273"/>
      <c r="K279" s="273"/>
      <c r="L279" s="273"/>
      <c r="M279" s="273"/>
      <c r="N279" s="273"/>
      <c r="O279" s="347"/>
      <c r="P279" s="318" t="s">
        <v>378</v>
      </c>
      <c r="Q279" s="319"/>
      <c r="R279" s="319"/>
      <c r="S279" s="319"/>
      <c r="T279" s="319"/>
      <c r="U279" s="319"/>
      <c r="V279" s="320"/>
      <c r="W279" s="37" t="s">
        <v>379</v>
      </c>
      <c r="X279" s="38">
        <f>ROUNDUP(SUM(BO22:BO274),0)</f>
        <v>32</v>
      </c>
      <c r="Y279" s="38">
        <f>ROUNDUP(SUM(BP22:BP274),0)</f>
        <v>32</v>
      </c>
      <c r="Z279" s="37"/>
      <c r="AA279" s="271"/>
      <c r="AB279" s="271"/>
      <c r="AC279" s="271"/>
    </row>
    <row r="280" spans="1:68" x14ac:dyDescent="0.2">
      <c r="A280" s="273"/>
      <c r="B280" s="273"/>
      <c r="C280" s="273"/>
      <c r="D280" s="273"/>
      <c r="E280" s="273"/>
      <c r="F280" s="273"/>
      <c r="G280" s="273"/>
      <c r="H280" s="273"/>
      <c r="I280" s="273"/>
      <c r="J280" s="273"/>
      <c r="K280" s="273"/>
      <c r="L280" s="273"/>
      <c r="M280" s="273"/>
      <c r="N280" s="273"/>
      <c r="O280" s="347"/>
      <c r="P280" s="318" t="s">
        <v>380</v>
      </c>
      <c r="Q280" s="319"/>
      <c r="R280" s="319"/>
      <c r="S280" s="319"/>
      <c r="T280" s="319"/>
      <c r="U280" s="319"/>
      <c r="V280" s="320"/>
      <c r="W280" s="37" t="s">
        <v>74</v>
      </c>
      <c r="X280" s="270">
        <f>GrossWeightTotal+PalletQtyTotal*25</f>
        <v>11669.865600000001</v>
      </c>
      <c r="Y280" s="270">
        <f>GrossWeightTotalR+PalletQtyTotalR*25</f>
        <v>11669.865600000001</v>
      </c>
      <c r="Z280" s="37"/>
      <c r="AA280" s="271"/>
      <c r="AB280" s="271"/>
      <c r="AC280" s="271"/>
    </row>
    <row r="281" spans="1:68" x14ac:dyDescent="0.2">
      <c r="A281" s="273"/>
      <c r="B281" s="273"/>
      <c r="C281" s="273"/>
      <c r="D281" s="273"/>
      <c r="E281" s="273"/>
      <c r="F281" s="273"/>
      <c r="G281" s="273"/>
      <c r="H281" s="273"/>
      <c r="I281" s="273"/>
      <c r="J281" s="273"/>
      <c r="K281" s="273"/>
      <c r="L281" s="273"/>
      <c r="M281" s="273"/>
      <c r="N281" s="273"/>
      <c r="O281" s="347"/>
      <c r="P281" s="318" t="s">
        <v>381</v>
      </c>
      <c r="Q281" s="319"/>
      <c r="R281" s="319"/>
      <c r="S281" s="319"/>
      <c r="T281" s="319"/>
      <c r="U281" s="319"/>
      <c r="V281" s="320"/>
      <c r="W281" s="37" t="s">
        <v>379</v>
      </c>
      <c r="X281" s="270">
        <f>IFERROR(X23+X30+X37+X45+X50+X54+X58+X63+X69+X75+X80+X86+X96+X102+X111+X115+X119+X125+X131+X137+X142+X147+X152+X157+X164+X172+X176+X182+X189+X197+X202+X207+X213+X219+X225+X231+X237+X241+X249+X254+X260+X275,"0")</f>
        <v>2512</v>
      </c>
      <c r="Y281" s="270">
        <f>IFERROR(Y23+Y30+Y37+Y45+Y50+Y54+Y58+Y63+Y69+Y75+Y80+Y86+Y96+Y102+Y111+Y115+Y119+Y125+Y131+Y137+Y142+Y147+Y152+Y157+Y164+Y172+Y176+Y182+Y189+Y197+Y202+Y207+Y213+Y219+Y225+Y231+Y237+Y241+Y249+Y254+Y260+Y275,"0")</f>
        <v>2512</v>
      </c>
      <c r="Z281" s="37"/>
      <c r="AA281" s="271"/>
      <c r="AB281" s="271"/>
      <c r="AC281" s="271"/>
    </row>
    <row r="282" spans="1:68" ht="14.25" hidden="1" customHeight="1" x14ac:dyDescent="0.2">
      <c r="A282" s="273"/>
      <c r="B282" s="273"/>
      <c r="C282" s="273"/>
      <c r="D282" s="273"/>
      <c r="E282" s="273"/>
      <c r="F282" s="273"/>
      <c r="G282" s="273"/>
      <c r="H282" s="273"/>
      <c r="I282" s="273"/>
      <c r="J282" s="273"/>
      <c r="K282" s="273"/>
      <c r="L282" s="273"/>
      <c r="M282" s="273"/>
      <c r="N282" s="273"/>
      <c r="O282" s="347"/>
      <c r="P282" s="318" t="s">
        <v>382</v>
      </c>
      <c r="Q282" s="319"/>
      <c r="R282" s="319"/>
      <c r="S282" s="319"/>
      <c r="T282" s="319"/>
      <c r="U282" s="319"/>
      <c r="V282" s="320"/>
      <c r="W282" s="39" t="s">
        <v>383</v>
      </c>
      <c r="X282" s="37"/>
      <c r="Y282" s="37"/>
      <c r="Z282" s="37">
        <f>IFERROR(Z23+Z30+Z37+Z45+Z50+Z54+Z58+Z63+Z69+Z75+Z80+Z86+Z96+Z102+Z111+Z115+Z119+Z125+Z131+Z137+Z142+Z147+Z152+Z157+Z164+Z172+Z176+Z182+Z189+Z197+Z202+Z207+Z213+Z219+Z225+Z231+Z237+Z241+Z249+Z254+Z260+Z275,"0")</f>
        <v>40.454999999999998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384</v>
      </c>
      <c r="B284" s="265" t="s">
        <v>63</v>
      </c>
      <c r="C284" s="289" t="s">
        <v>75</v>
      </c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6"/>
      <c r="U284" s="265" t="s">
        <v>230</v>
      </c>
      <c r="V284" s="265" t="s">
        <v>239</v>
      </c>
      <c r="W284" s="289" t="s">
        <v>258</v>
      </c>
      <c r="X284" s="335"/>
      <c r="Y284" s="335"/>
      <c r="Z284" s="335"/>
      <c r="AA284" s="336"/>
      <c r="AB284" s="265" t="s">
        <v>312</v>
      </c>
      <c r="AC284" s="265" t="s">
        <v>317</v>
      </c>
      <c r="AD284" s="265" t="s">
        <v>321</v>
      </c>
      <c r="AE284" s="265" t="s">
        <v>329</v>
      </c>
      <c r="AF284" s="266"/>
    </row>
    <row r="285" spans="1:68" ht="14.25" customHeight="1" thickTop="1" x14ac:dyDescent="0.2">
      <c r="A285" s="381" t="s">
        <v>385</v>
      </c>
      <c r="B285" s="289" t="s">
        <v>63</v>
      </c>
      <c r="C285" s="289" t="s">
        <v>76</v>
      </c>
      <c r="D285" s="289" t="s">
        <v>87</v>
      </c>
      <c r="E285" s="289" t="s">
        <v>97</v>
      </c>
      <c r="F285" s="289" t="s">
        <v>108</v>
      </c>
      <c r="G285" s="289" t="s">
        <v>133</v>
      </c>
      <c r="H285" s="289" t="s">
        <v>140</v>
      </c>
      <c r="I285" s="289" t="s">
        <v>144</v>
      </c>
      <c r="J285" s="289" t="s">
        <v>152</v>
      </c>
      <c r="K285" s="289" t="s">
        <v>167</v>
      </c>
      <c r="L285" s="289" t="s">
        <v>173</v>
      </c>
      <c r="M285" s="289" t="s">
        <v>194</v>
      </c>
      <c r="N285" s="266"/>
      <c r="O285" s="289" t="s">
        <v>202</v>
      </c>
      <c r="P285" s="289" t="s">
        <v>209</v>
      </c>
      <c r="Q285" s="289" t="s">
        <v>214</v>
      </c>
      <c r="R285" s="289" t="s">
        <v>218</v>
      </c>
      <c r="S285" s="289" t="s">
        <v>221</v>
      </c>
      <c r="T285" s="289" t="s">
        <v>226</v>
      </c>
      <c r="U285" s="289" t="s">
        <v>231</v>
      </c>
      <c r="V285" s="289" t="s">
        <v>240</v>
      </c>
      <c r="W285" s="289" t="s">
        <v>259</v>
      </c>
      <c r="X285" s="289" t="s">
        <v>275</v>
      </c>
      <c r="Y285" s="289" t="s">
        <v>289</v>
      </c>
      <c r="Z285" s="289" t="s">
        <v>294</v>
      </c>
      <c r="AA285" s="289" t="s">
        <v>305</v>
      </c>
      <c r="AB285" s="289" t="s">
        <v>313</v>
      </c>
      <c r="AC285" s="289" t="s">
        <v>318</v>
      </c>
      <c r="AD285" s="289" t="s">
        <v>322</v>
      </c>
      <c r="AE285" s="289" t="s">
        <v>329</v>
      </c>
      <c r="AF285" s="266"/>
    </row>
    <row r="286" spans="1:68" ht="13.5" customHeight="1" thickBot="1" x14ac:dyDescent="0.25">
      <c r="A286" s="382"/>
      <c r="B286" s="290"/>
      <c r="C286" s="290"/>
      <c r="D286" s="290"/>
      <c r="E286" s="290"/>
      <c r="F286" s="290"/>
      <c r="G286" s="290"/>
      <c r="H286" s="290"/>
      <c r="I286" s="290"/>
      <c r="J286" s="290"/>
      <c r="K286" s="290"/>
      <c r="L286" s="290"/>
      <c r="M286" s="290"/>
      <c r="N286" s="266"/>
      <c r="O286" s="290"/>
      <c r="P286" s="290"/>
      <c r="Q286" s="290"/>
      <c r="R286" s="290"/>
      <c r="S286" s="290"/>
      <c r="T286" s="290"/>
      <c r="U286" s="290"/>
      <c r="V286" s="290"/>
      <c r="W286" s="290"/>
      <c r="X286" s="290"/>
      <c r="Y286" s="290"/>
      <c r="Z286" s="290"/>
      <c r="AA286" s="290"/>
      <c r="AB286" s="290"/>
      <c r="AC286" s="290"/>
      <c r="AD286" s="290"/>
      <c r="AE286" s="290"/>
      <c r="AF286" s="266"/>
    </row>
    <row r="287" spans="1:68" ht="18" customHeight="1" thickTop="1" thickBot="1" x14ac:dyDescent="0.25">
      <c r="A287" s="40" t="s">
        <v>386</v>
      </c>
      <c r="B287" s="46">
        <f>IFERROR(X22*H22,"0")</f>
        <v>0</v>
      </c>
      <c r="C287" s="46">
        <f>IFERROR(X28*H28,"0")+IFERROR(X29*H29,"0")</f>
        <v>378</v>
      </c>
      <c r="D287" s="46">
        <f>IFERROR(X34*H34,"0")+IFERROR(X35*H35,"0")+IFERROR(X36*H36,"0")</f>
        <v>1478.4</v>
      </c>
      <c r="E287" s="46">
        <f>IFERROR(X41*H41,"0")+IFERROR(X42*H42,"0")+IFERROR(X43*H43,"0")+IFERROR(X44*H44,"0")</f>
        <v>244.8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0</v>
      </c>
      <c r="H287" s="46">
        <f>IFERROR(X79*H79,"0")</f>
        <v>151.20000000000002</v>
      </c>
      <c r="I287" s="46">
        <f>IFERROR(X84*H84,"0")+IFERROR(X85*H85,"0")</f>
        <v>1058.4000000000001</v>
      </c>
      <c r="J287" s="46">
        <f>IFERROR(X90*H90,"0")+IFERROR(X91*H91,"0")+IFERROR(X92*H92,"0")+IFERROR(X93*H93,"0")+IFERROR(X94*H94,"0")+IFERROR(X95*H95,"0")</f>
        <v>1528.7999999999997</v>
      </c>
      <c r="K287" s="46">
        <f>IFERROR(X100*H100,"0")+IFERROR(X101*H101,"0")</f>
        <v>0</v>
      </c>
      <c r="L287" s="46">
        <f>IFERROR(X106*H106,"0")+IFERROR(X107*H107,"0")+IFERROR(X108*H108,"0")+IFERROR(X109*H109,"0")+IFERROR(X110*H110,"0")+IFERROR(X114*H114,"0")+IFERROR(X118*H118,"0")</f>
        <v>2595.6000000000004</v>
      </c>
      <c r="M287" s="46">
        <f>IFERROR(X123*H123,"0")+IFERROR(X124*H124,"0")</f>
        <v>840</v>
      </c>
      <c r="N287" s="266"/>
      <c r="O287" s="46">
        <f>IFERROR(X129*H129,"0")+IFERROR(X130*H130,"0")</f>
        <v>462</v>
      </c>
      <c r="P287" s="46">
        <f>IFERROR(X135*H135,"0")+IFERROR(X136*H136,"0")</f>
        <v>134.4</v>
      </c>
      <c r="Q287" s="46">
        <f>IFERROR(X141*H141,"0")</f>
        <v>168</v>
      </c>
      <c r="R287" s="46">
        <f>IFERROR(X146*H146,"0")</f>
        <v>0</v>
      </c>
      <c r="S287" s="46">
        <f>IFERROR(X151*H151,"0")</f>
        <v>0</v>
      </c>
      <c r="T287" s="46">
        <f>IFERROR(X156*H156,"0")</f>
        <v>141.12</v>
      </c>
      <c r="U287" s="46">
        <f>IFERROR(X162*H162,"0")+IFERROR(X163*H163,"0")</f>
        <v>0</v>
      </c>
      <c r="V287" s="46">
        <f>IFERROR(X169*H169,"0")+IFERROR(X170*H170,"0")+IFERROR(X171*H171,"0")+IFERROR(X175*H175,"0")</f>
        <v>378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</f>
        <v>0</v>
      </c>
      <c r="Y287" s="46">
        <f>IFERROR(X201*H201,"0")</f>
        <v>0</v>
      </c>
      <c r="Z287" s="46">
        <f>IFERROR(X206*H206,"0")+IFERROR(X210*H210,"0")+IFERROR(X211*H211,"0")+IFERROR(X212*H212,"0")</f>
        <v>0</v>
      </c>
      <c r="AA287" s="46">
        <f>IFERROR(X217*H217,"0")+IFERROR(X218*H218,"0")</f>
        <v>0</v>
      </c>
      <c r="AB287" s="46">
        <f>IFERROR(X224*H224,"0")</f>
        <v>0</v>
      </c>
      <c r="AC287" s="46">
        <f>IFERROR(X230*H230,"0")</f>
        <v>0</v>
      </c>
      <c r="AD287" s="46">
        <f>IFERROR(X236*H236,"0")+IFERROR(X240*H240,"0")</f>
        <v>0</v>
      </c>
      <c r="AE287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0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387</v>
      </c>
      <c r="B289" s="58" t="s">
        <v>388</v>
      </c>
      <c r="C289" s="58" t="s">
        <v>389</v>
      </c>
    </row>
    <row r="290" spans="1:3" x14ac:dyDescent="0.2">
      <c r="A290" s="59">
        <f>SUMPRODUCT(--(BB:BB="ЗПФ"),--(W:W="кор"),H:H,Y:Y)+SUMPRODUCT(--(BB:BB="ЗПФ"),--(W:W="кг"),Y:Y)</f>
        <v>4318.8</v>
      </c>
      <c r="B290" s="60">
        <f>SUMPRODUCT(--(BB:BB="ПГП"),--(W:W="кор"),H:H,Y:Y)+SUMPRODUCT(--(BB:BB="ПГП"),--(W:W="кг"),Y:Y)</f>
        <v>5239.9199999999992</v>
      </c>
      <c r="C290" s="60">
        <f>SUMPRODUCT(--(BB:BB="КИЗ"),--(W:W="кор"),H:H,Y:Y)+SUMPRODUCT(--(BB:BB="КИЗ"),--(W:W="кг"),Y:Y)</f>
        <v>0</v>
      </c>
    </row>
  </sheetData>
  <sheetProtection algorithmName="SHA-512" hashValue="CTrA0XFX/566q6WtPZr1y5qzMn2MDKbLd7ZVHYQnlBPWC6joD1B9mrxD1A61XFImrMqzsRUOL42ifgf5gJoAJQ==" saltValue="HxeHJlPEIV2tyYEI2K/YQg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8,40"/>
        <filter val="1 478,40"/>
        <filter val="1 528,80"/>
        <filter val="10 869,87"/>
        <filter val="11 669,87"/>
        <filter val="12,00"/>
        <filter val="120,00"/>
        <filter val="126,00"/>
        <filter val="134,40"/>
        <filter val="140,00"/>
        <filter val="141,12"/>
        <filter val="144,00"/>
        <filter val="150,00"/>
        <filter val="151,20"/>
        <filter val="154,00"/>
        <filter val="168,00"/>
        <filter val="2 512,00"/>
        <filter val="2 595,60"/>
        <filter val="24,00"/>
        <filter val="244,80"/>
        <filter val="252,00"/>
        <filter val="264,00"/>
        <filter val="28,00"/>
        <filter val="280,00"/>
        <filter val="294,00"/>
        <filter val="32"/>
        <filter val="36,00"/>
        <filter val="378,00"/>
        <filter val="42,00"/>
        <filter val="462,00"/>
        <filter val="48,00"/>
        <filter val="490,00"/>
        <filter val="56,00"/>
        <filter val="72,00"/>
        <filter val="84,00"/>
        <filter val="840,00"/>
        <filter val="9 558,72"/>
        <filter val="98,00"/>
      </filters>
    </filterColumn>
    <filterColumn colId="29" showButton="0"/>
    <filterColumn colId="30" showButton="0"/>
  </autoFilter>
  <mergeCells count="499">
    <mergeCell ref="B285:B286"/>
    <mergeCell ref="D42:E42"/>
    <mergeCell ref="D17:E18"/>
    <mergeCell ref="A213:O214"/>
    <mergeCell ref="D123:E123"/>
    <mergeCell ref="X17:X18"/>
    <mergeCell ref="A52:Z52"/>
    <mergeCell ref="D110:E110"/>
    <mergeCell ref="D44:E44"/>
    <mergeCell ref="X285:X286"/>
    <mergeCell ref="Z285:Z286"/>
    <mergeCell ref="D271:E271"/>
    <mergeCell ref="W285:W286"/>
    <mergeCell ref="Y285:Y286"/>
    <mergeCell ref="P285:P286"/>
    <mergeCell ref="A222:Z222"/>
    <mergeCell ref="P255:V255"/>
    <mergeCell ref="P34:T34"/>
    <mergeCell ref="A102:O103"/>
    <mergeCell ref="D257:E257"/>
    <mergeCell ref="P270:T270"/>
    <mergeCell ref="D151:E151"/>
    <mergeCell ref="P49:T49"/>
    <mergeCell ref="P36:T36"/>
    <mergeCell ref="A8:C8"/>
    <mergeCell ref="A260:O261"/>
    <mergeCell ref="P124:T124"/>
    <mergeCell ref="D268:E268"/>
    <mergeCell ref="P151:T151"/>
    <mergeCell ref="A137:O138"/>
    <mergeCell ref="P138:V138"/>
    <mergeCell ref="A197:O198"/>
    <mergeCell ref="A128:Z128"/>
    <mergeCell ref="P76:V76"/>
    <mergeCell ref="A10:C10"/>
    <mergeCell ref="P218:T218"/>
    <mergeCell ref="P69:V69"/>
    <mergeCell ref="A192:Z192"/>
    <mergeCell ref="A21:Z21"/>
    <mergeCell ref="P263:T263"/>
    <mergeCell ref="D171:E171"/>
    <mergeCell ref="A262:Z262"/>
    <mergeCell ref="A245:Z245"/>
    <mergeCell ref="D266:E266"/>
    <mergeCell ref="P247:T247"/>
    <mergeCell ref="D84:E84"/>
    <mergeCell ref="P41:T41"/>
    <mergeCell ref="D22:E22"/>
    <mergeCell ref="Q6:R6"/>
    <mergeCell ref="A189:O190"/>
    <mergeCell ref="P81:V81"/>
    <mergeCell ref="P208:V208"/>
    <mergeCell ref="A204:Z204"/>
    <mergeCell ref="A33:Z33"/>
    <mergeCell ref="D196:E196"/>
    <mergeCell ref="P219:V219"/>
    <mergeCell ref="P23:V23"/>
    <mergeCell ref="V12:W12"/>
    <mergeCell ref="A39:Z39"/>
    <mergeCell ref="P85:T85"/>
    <mergeCell ref="A142:O143"/>
    <mergeCell ref="A202:O203"/>
    <mergeCell ref="P70:V70"/>
    <mergeCell ref="A219:O220"/>
    <mergeCell ref="P116:V116"/>
    <mergeCell ref="P103:V103"/>
    <mergeCell ref="A155:Z155"/>
    <mergeCell ref="P97:V97"/>
    <mergeCell ref="Q13:R13"/>
    <mergeCell ref="P201:T201"/>
    <mergeCell ref="A125:O126"/>
    <mergeCell ref="P114:T114"/>
    <mergeCell ref="AD17:AF18"/>
    <mergeCell ref="P142:V142"/>
    <mergeCell ref="D101:E101"/>
    <mergeCell ref="F5:G5"/>
    <mergeCell ref="P55:V55"/>
    <mergeCell ref="A221:Z221"/>
    <mergeCell ref="A25:Z25"/>
    <mergeCell ref="P67:T67"/>
    <mergeCell ref="P119:V119"/>
    <mergeCell ref="D175:E175"/>
    <mergeCell ref="P186:T186"/>
    <mergeCell ref="V11:W11"/>
    <mergeCell ref="P57:T57"/>
    <mergeCell ref="P146:T146"/>
    <mergeCell ref="P181:T181"/>
    <mergeCell ref="D29:E29"/>
    <mergeCell ref="A20:Z20"/>
    <mergeCell ref="P123:T123"/>
    <mergeCell ref="P110:T110"/>
    <mergeCell ref="D218:E218"/>
    <mergeCell ref="P137:V137"/>
    <mergeCell ref="P197:V197"/>
    <mergeCell ref="A127:Z127"/>
    <mergeCell ref="A191:Z191"/>
    <mergeCell ref="P2:W3"/>
    <mergeCell ref="D35:E35"/>
    <mergeCell ref="A23:O24"/>
    <mergeCell ref="D10:E10"/>
    <mergeCell ref="P135:T135"/>
    <mergeCell ref="F10:G10"/>
    <mergeCell ref="D34:E34"/>
    <mergeCell ref="A115:O116"/>
    <mergeCell ref="D270:E270"/>
    <mergeCell ref="P253:T253"/>
    <mergeCell ref="A223:Z223"/>
    <mergeCell ref="D265:E265"/>
    <mergeCell ref="D252:E252"/>
    <mergeCell ref="D247:E247"/>
    <mergeCell ref="A178:Z178"/>
    <mergeCell ref="D170:E170"/>
    <mergeCell ref="P132:V132"/>
    <mergeCell ref="N17:N18"/>
    <mergeCell ref="A58:O59"/>
    <mergeCell ref="D49:E49"/>
    <mergeCell ref="F17:F18"/>
    <mergeCell ref="Q5:R5"/>
    <mergeCell ref="D107:E107"/>
    <mergeCell ref="D163:E163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35:T35"/>
    <mergeCell ref="G17:G18"/>
    <mergeCell ref="A152:O153"/>
    <mergeCell ref="A167:Z167"/>
    <mergeCell ref="P188:T188"/>
    <mergeCell ref="P148:V148"/>
    <mergeCell ref="P130:T130"/>
    <mergeCell ref="F285:F2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P237:V237"/>
    <mergeCell ref="C284:T284"/>
    <mergeCell ref="P269:T269"/>
    <mergeCell ref="A231:O232"/>
    <mergeCell ref="P242:V242"/>
    <mergeCell ref="O285:O286"/>
    <mergeCell ref="Q285:Q286"/>
    <mergeCell ref="D136:E136"/>
    <mergeCell ref="A176:O177"/>
    <mergeCell ref="A241:O242"/>
    <mergeCell ref="A227:Z227"/>
    <mergeCell ref="P61:T61"/>
    <mergeCell ref="A179:Z179"/>
    <mergeCell ref="AA17:AA18"/>
    <mergeCell ref="H10:M10"/>
    <mergeCell ref="AC17:AC18"/>
    <mergeCell ref="A122:Z122"/>
    <mergeCell ref="P108:T108"/>
    <mergeCell ref="A72:Z72"/>
    <mergeCell ref="P147:V147"/>
    <mergeCell ref="A199:Z199"/>
    <mergeCell ref="V6:W9"/>
    <mergeCell ref="P109:T109"/>
    <mergeCell ref="D186:E186"/>
    <mergeCell ref="AB17:AB18"/>
    <mergeCell ref="A9:C9"/>
    <mergeCell ref="P107:T107"/>
    <mergeCell ref="P101:T101"/>
    <mergeCell ref="P63:V63"/>
    <mergeCell ref="P50:V50"/>
    <mergeCell ref="M17:M18"/>
    <mergeCell ref="O17:O18"/>
    <mergeCell ref="P131:V131"/>
    <mergeCell ref="A104:Z104"/>
    <mergeCell ref="P189:V189"/>
    <mergeCell ref="P196:T196"/>
    <mergeCell ref="P62:T62"/>
    <mergeCell ref="AB285:AB286"/>
    <mergeCell ref="AD285:AD286"/>
    <mergeCell ref="P172:V172"/>
    <mergeCell ref="A40:Z40"/>
    <mergeCell ref="P165:V165"/>
    <mergeCell ref="P152:V152"/>
    <mergeCell ref="P30:V30"/>
    <mergeCell ref="A82:Z82"/>
    <mergeCell ref="D267:E267"/>
    <mergeCell ref="P90:T90"/>
    <mergeCell ref="I285:I286"/>
    <mergeCell ref="P217:T217"/>
    <mergeCell ref="A207:O208"/>
    <mergeCell ref="D269:E269"/>
    <mergeCell ref="P275:V275"/>
    <mergeCell ref="A157:O158"/>
    <mergeCell ref="D206:E206"/>
    <mergeCell ref="P241:V241"/>
    <mergeCell ref="D181:E181"/>
    <mergeCell ref="A50:O51"/>
    <mergeCell ref="P91:T91"/>
    <mergeCell ref="D273:E273"/>
    <mergeCell ref="P156:T156"/>
    <mergeCell ref="A80:O81"/>
    <mergeCell ref="AA285:AA286"/>
    <mergeCell ref="Q8:R8"/>
    <mergeCell ref="AC285:AC286"/>
    <mergeCell ref="P267:T267"/>
    <mergeCell ref="D248:E248"/>
    <mergeCell ref="P254:V254"/>
    <mergeCell ref="T6:U9"/>
    <mergeCell ref="A30:O31"/>
    <mergeCell ref="Q10:R10"/>
    <mergeCell ref="D185:E185"/>
    <mergeCell ref="D41:E41"/>
    <mergeCell ref="D43:E43"/>
    <mergeCell ref="A145:Z145"/>
    <mergeCell ref="A139:Z139"/>
    <mergeCell ref="P80:V80"/>
    <mergeCell ref="D74:E74"/>
    <mergeCell ref="D130:E130"/>
    <mergeCell ref="D201:E201"/>
    <mergeCell ref="D68:E68"/>
    <mergeCell ref="D188:E188"/>
    <mergeCell ref="P126:V126"/>
    <mergeCell ref="P224:T224"/>
    <mergeCell ref="P211:T211"/>
    <mergeCell ref="P225:V225"/>
    <mergeCell ref="H285:H286"/>
    <mergeCell ref="P43:T43"/>
    <mergeCell ref="A12:M12"/>
    <mergeCell ref="A180:Z180"/>
    <mergeCell ref="P74:T74"/>
    <mergeCell ref="A19:Z19"/>
    <mergeCell ref="A117:Z117"/>
    <mergeCell ref="A14:M14"/>
    <mergeCell ref="D109:E109"/>
    <mergeCell ref="P163:T163"/>
    <mergeCell ref="D246:E246"/>
    <mergeCell ref="A48:Z48"/>
    <mergeCell ref="D36:E36"/>
    <mergeCell ref="P202:V202"/>
    <mergeCell ref="P58:V58"/>
    <mergeCell ref="A13:M13"/>
    <mergeCell ref="D61:E61"/>
    <mergeCell ref="A256:Z256"/>
    <mergeCell ref="P231:V231"/>
    <mergeCell ref="A15:M15"/>
    <mergeCell ref="G285:G286"/>
    <mergeCell ref="A285:A286"/>
    <mergeCell ref="A133:Z133"/>
    <mergeCell ref="A54:O55"/>
    <mergeCell ref="U285:U286"/>
    <mergeCell ref="D9:E9"/>
    <mergeCell ref="D118:E118"/>
    <mergeCell ref="F9:G9"/>
    <mergeCell ref="P53:T53"/>
    <mergeCell ref="A254:O255"/>
    <mergeCell ref="A47:Z47"/>
    <mergeCell ref="P238:V238"/>
    <mergeCell ref="P264:T264"/>
    <mergeCell ref="P68:T68"/>
    <mergeCell ref="D169:E169"/>
    <mergeCell ref="A134:Z134"/>
    <mergeCell ref="A121:Z121"/>
    <mergeCell ref="A249:O250"/>
    <mergeCell ref="P75:V75"/>
    <mergeCell ref="A98:Z98"/>
    <mergeCell ref="R285:R286"/>
    <mergeCell ref="T285:T286"/>
    <mergeCell ref="P15:T16"/>
    <mergeCell ref="A275:O276"/>
    <mergeCell ref="D91:E91"/>
    <mergeCell ref="D162:E162"/>
    <mergeCell ref="P272:T272"/>
    <mergeCell ref="D156:E156"/>
    <mergeCell ref="A5:C5"/>
    <mergeCell ref="P64:V64"/>
    <mergeCell ref="P51:V51"/>
    <mergeCell ref="A174:Z174"/>
    <mergeCell ref="P195:T195"/>
    <mergeCell ref="A17:A18"/>
    <mergeCell ref="K17:K18"/>
    <mergeCell ref="C17:C18"/>
    <mergeCell ref="D230:E230"/>
    <mergeCell ref="P66:T66"/>
    <mergeCell ref="P210:T210"/>
    <mergeCell ref="A69:O70"/>
    <mergeCell ref="P185:T185"/>
    <mergeCell ref="D106:E106"/>
    <mergeCell ref="D93:E93"/>
    <mergeCell ref="T5:U5"/>
    <mergeCell ref="V5:W5"/>
    <mergeCell ref="J9:M9"/>
    <mergeCell ref="P141:T141"/>
    <mergeCell ref="D62:E62"/>
    <mergeCell ref="D193:E193"/>
    <mergeCell ref="P206:T206"/>
    <mergeCell ref="D114:E114"/>
    <mergeCell ref="P220:V220"/>
    <mergeCell ref="A6:C6"/>
    <mergeCell ref="P118:T118"/>
    <mergeCell ref="A161:Z161"/>
    <mergeCell ref="P102:V102"/>
    <mergeCell ref="Q12:R12"/>
    <mergeCell ref="P169:T169"/>
    <mergeCell ref="D90:E90"/>
    <mergeCell ref="P183:V183"/>
    <mergeCell ref="P246:T246"/>
    <mergeCell ref="P198:V198"/>
    <mergeCell ref="P86:V86"/>
    <mergeCell ref="P157:V157"/>
    <mergeCell ref="P213:V213"/>
    <mergeCell ref="A209:Z209"/>
    <mergeCell ref="A131:O132"/>
    <mergeCell ref="H17:H18"/>
    <mergeCell ref="A160:Z160"/>
    <mergeCell ref="P212:T212"/>
    <mergeCell ref="D217:E217"/>
    <mergeCell ref="A233:Z233"/>
    <mergeCell ref="A235:Z235"/>
    <mergeCell ref="P136:T136"/>
    <mergeCell ref="D95:E95"/>
    <mergeCell ref="U17:V17"/>
    <mergeCell ref="P276:V276"/>
    <mergeCell ref="A239:Z239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4:E264"/>
    <mergeCell ref="A251:Z251"/>
    <mergeCell ref="P248:T248"/>
    <mergeCell ref="P249:V249"/>
    <mergeCell ref="A277:O282"/>
    <mergeCell ref="P274:T274"/>
    <mergeCell ref="P250:V250"/>
    <mergeCell ref="P281:V281"/>
    <mergeCell ref="Y17:Y18"/>
    <mergeCell ref="D57:E57"/>
    <mergeCell ref="P261:V261"/>
    <mergeCell ref="A65:Z65"/>
    <mergeCell ref="A45:O46"/>
    <mergeCell ref="P87:V87"/>
    <mergeCell ref="W284:AA284"/>
    <mergeCell ref="M285:M286"/>
    <mergeCell ref="A244:Z244"/>
    <mergeCell ref="D240:E240"/>
    <mergeCell ref="A184:Z184"/>
    <mergeCell ref="V285:V286"/>
    <mergeCell ref="P125:V125"/>
    <mergeCell ref="P112:V112"/>
    <mergeCell ref="P277:V277"/>
    <mergeCell ref="A229:Z229"/>
    <mergeCell ref="P129:T129"/>
    <mergeCell ref="P194:T194"/>
    <mergeCell ref="A166:Z166"/>
    <mergeCell ref="P187:T187"/>
    <mergeCell ref="P258:T258"/>
    <mergeCell ref="A111:O112"/>
    <mergeCell ref="A182:O183"/>
    <mergeCell ref="A168:Z168"/>
    <mergeCell ref="D141:E141"/>
    <mergeCell ref="P176:V176"/>
    <mergeCell ref="D135:E135"/>
    <mergeCell ref="A119:O120"/>
    <mergeCell ref="P203:V203"/>
    <mergeCell ref="S285:S286"/>
    <mergeCell ref="K285:K286"/>
    <mergeCell ref="C285:C286"/>
    <mergeCell ref="E285:E286"/>
    <mergeCell ref="P240:T240"/>
    <mergeCell ref="A96:O97"/>
    <mergeCell ref="P177:V177"/>
    <mergeCell ref="P226:V226"/>
    <mergeCell ref="P164:V164"/>
    <mergeCell ref="A216:Z216"/>
    <mergeCell ref="P273:T273"/>
    <mergeCell ref="D272:E272"/>
    <mergeCell ref="D210:E210"/>
    <mergeCell ref="A225:O226"/>
    <mergeCell ref="D274:E274"/>
    <mergeCell ref="A105:Z105"/>
    <mergeCell ref="D224:E224"/>
    <mergeCell ref="P268:T268"/>
    <mergeCell ref="P230:T230"/>
    <mergeCell ref="D211:E211"/>
    <mergeCell ref="P190:V190"/>
    <mergeCell ref="P282:V282"/>
    <mergeCell ref="P111:V111"/>
    <mergeCell ref="A164:O165"/>
    <mergeCell ref="A234:Z234"/>
    <mergeCell ref="H1:Q1"/>
    <mergeCell ref="P280:V280"/>
    <mergeCell ref="A243:Z243"/>
    <mergeCell ref="A99:Z99"/>
    <mergeCell ref="D259:E259"/>
    <mergeCell ref="A237:O238"/>
    <mergeCell ref="D28:E28"/>
    <mergeCell ref="D236:E236"/>
    <mergeCell ref="P171:T171"/>
    <mergeCell ref="D92:E92"/>
    <mergeCell ref="D67:E67"/>
    <mergeCell ref="A140:Z140"/>
    <mergeCell ref="D5:E5"/>
    <mergeCell ref="P42:T42"/>
    <mergeCell ref="D94:E94"/>
    <mergeCell ref="P259:T259"/>
    <mergeCell ref="A89:Z89"/>
    <mergeCell ref="A26:Z26"/>
    <mergeCell ref="P59:V59"/>
    <mergeCell ref="D1:F1"/>
    <mergeCell ref="A71:Z71"/>
    <mergeCell ref="P46:V46"/>
    <mergeCell ref="J17:J18"/>
    <mergeCell ref="L17:L18"/>
    <mergeCell ref="AE285:AE286"/>
    <mergeCell ref="A150:Z150"/>
    <mergeCell ref="A144:Z144"/>
    <mergeCell ref="A215:Z215"/>
    <mergeCell ref="D129:E129"/>
    <mergeCell ref="D7:M7"/>
    <mergeCell ref="P236:T236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79:V279"/>
    <mergeCell ref="P45:V45"/>
    <mergeCell ref="A228:Z228"/>
    <mergeCell ref="P266:T266"/>
    <mergeCell ref="P95:T95"/>
    <mergeCell ref="P182:V182"/>
    <mergeCell ref="P38:V38"/>
    <mergeCell ref="D263:E263"/>
    <mergeCell ref="D285:D286"/>
    <mergeCell ref="R1:T1"/>
    <mergeCell ref="P28:T28"/>
    <mergeCell ref="P115:V115"/>
    <mergeCell ref="D73:E73"/>
    <mergeCell ref="A200:Z200"/>
    <mergeCell ref="A147:O148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P207:V207"/>
    <mergeCell ref="P252:T252"/>
    <mergeCell ref="D124:E124"/>
    <mergeCell ref="D195:E195"/>
    <mergeCell ref="V10:W10"/>
    <mergeCell ref="P170:T170"/>
    <mergeCell ref="P79:T79"/>
    <mergeCell ref="P73:T73"/>
    <mergeCell ref="D187:E187"/>
    <mergeCell ref="A83:Z83"/>
    <mergeCell ref="H9:I9"/>
    <mergeCell ref="P24:V24"/>
    <mergeCell ref="P260:V260"/>
    <mergeCell ref="A78:Z78"/>
    <mergeCell ref="P153:V153"/>
    <mergeCell ref="A205:Z205"/>
    <mergeCell ref="D66:E66"/>
    <mergeCell ref="D253:E253"/>
    <mergeCell ref="D53:E53"/>
    <mergeCell ref="P232:V232"/>
    <mergeCell ref="A149:Z149"/>
    <mergeCell ref="W17:W18"/>
    <mergeCell ref="P96:V96"/>
    <mergeCell ref="D100:E100"/>
    <mergeCell ref="P17:T18"/>
    <mergeCell ref="A77:Z77"/>
    <mergeCell ref="D108:E108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114 X118 X135 X151 X162 X175 X186 X188 X193:X196 X206 X210:X212 X217:X218 X224 X230 X236 X240 X246:X248 X253 X259 X263 X269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5 X100:X101 X106:X110 X123 X129:X130 X136 X141 X146 X156 X163 X169:X171 X181 X185 X187 X201 X252 X257:X258 X264:X266 X26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7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52"/>
    </row>
    <row r="3" spans="2:8" x14ac:dyDescent="0.2">
      <c r="B3" s="47" t="s">
        <v>391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392</v>
      </c>
      <c r="D6" s="47" t="s">
        <v>393</v>
      </c>
      <c r="E6" s="47"/>
    </row>
    <row r="8" spans="2:8" x14ac:dyDescent="0.2">
      <c r="B8" s="47" t="s">
        <v>19</v>
      </c>
      <c r="C8" s="47" t="s">
        <v>392</v>
      </c>
      <c r="D8" s="47"/>
      <c r="E8" s="47"/>
    </row>
    <row r="10" spans="2:8" x14ac:dyDescent="0.2">
      <c r="B10" s="47" t="s">
        <v>394</v>
      </c>
      <c r="C10" s="47"/>
      <c r="D10" s="47"/>
      <c r="E10" s="47"/>
    </row>
    <row r="11" spans="2:8" x14ac:dyDescent="0.2">
      <c r="B11" s="47" t="s">
        <v>395</v>
      </c>
      <c r="C11" s="47"/>
      <c r="D11" s="47"/>
      <c r="E11" s="47"/>
    </row>
    <row r="12" spans="2:8" x14ac:dyDescent="0.2">
      <c r="B12" s="47" t="s">
        <v>396</v>
      </c>
      <c r="C12" s="47"/>
      <c r="D12" s="47"/>
      <c r="E12" s="47"/>
    </row>
    <row r="13" spans="2:8" x14ac:dyDescent="0.2">
      <c r="B13" s="47" t="s">
        <v>397</v>
      </c>
      <c r="C13" s="47"/>
      <c r="D13" s="47"/>
      <c r="E13" s="47"/>
    </row>
    <row r="14" spans="2:8" x14ac:dyDescent="0.2">
      <c r="B14" s="47" t="s">
        <v>398</v>
      </c>
      <c r="C14" s="47"/>
      <c r="D14" s="47"/>
      <c r="E14" s="47"/>
    </row>
    <row r="15" spans="2:8" x14ac:dyDescent="0.2">
      <c r="B15" s="47" t="s">
        <v>399</v>
      </c>
      <c r="C15" s="47"/>
      <c r="D15" s="47"/>
      <c r="E15" s="47"/>
    </row>
    <row r="16" spans="2:8" x14ac:dyDescent="0.2">
      <c r="B16" s="47" t="s">
        <v>400</v>
      </c>
      <c r="C16" s="47"/>
      <c r="D16" s="47"/>
      <c r="E16" s="47"/>
    </row>
    <row r="17" spans="2:5" x14ac:dyDescent="0.2">
      <c r="B17" s="47" t="s">
        <v>401</v>
      </c>
      <c r="C17" s="47"/>
      <c r="D17" s="47"/>
      <c r="E17" s="47"/>
    </row>
    <row r="18" spans="2:5" x14ac:dyDescent="0.2">
      <c r="B18" s="47" t="s">
        <v>402</v>
      </c>
      <c r="C18" s="47"/>
      <c r="D18" s="47"/>
      <c r="E18" s="47"/>
    </row>
    <row r="19" spans="2:5" x14ac:dyDescent="0.2">
      <c r="B19" s="47" t="s">
        <v>403</v>
      </c>
      <c r="C19" s="47"/>
      <c r="D19" s="47"/>
      <c r="E19" s="47"/>
    </row>
    <row r="20" spans="2:5" x14ac:dyDescent="0.2">
      <c r="B20" s="47" t="s">
        <v>404</v>
      </c>
      <c r="C20" s="47"/>
      <c r="D20" s="47"/>
      <c r="E20" s="47"/>
    </row>
  </sheetData>
  <sheetProtection algorithmName="SHA-512" hashValue="dDgydztmUAgxxv1xQ0HINL0bYKqjZCakuPpJrfIOh2y7NAnPIDFJsu9og8ytnzgg1tpczWlOi0pyPQ/eFSKXTA==" saltValue="R6HkXqC6rGM8IF+N7sV7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2025-10-03T10:45:41Z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