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57D6497-E5C9-4903-B84C-D02AE8DC2F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X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X375" i="1"/>
  <c r="X374" i="1"/>
  <c r="BO373" i="1"/>
  <c r="BM373" i="1"/>
  <c r="Y373" i="1"/>
  <c r="Y375" i="1" s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X201" i="1"/>
  <c r="X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BP136" i="1" s="1"/>
  <c r="P136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3" i="1"/>
  <c r="Y122" i="1"/>
  <c r="X122" i="1"/>
  <c r="BP121" i="1"/>
  <c r="BO121" i="1"/>
  <c r="BN121" i="1"/>
  <c r="BM121" i="1"/>
  <c r="Z121" i="1"/>
  <c r="Z122" i="1" s="1"/>
  <c r="Y121" i="1"/>
  <c r="Y123" i="1" s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2" i="1" s="1"/>
  <c r="BO22" i="1"/>
  <c r="BM22" i="1"/>
  <c r="X499" i="1" s="1"/>
  <c r="Y22" i="1"/>
  <c r="P22" i="1"/>
  <c r="H10" i="1"/>
  <c r="A9" i="1"/>
  <c r="F10" i="1" s="1"/>
  <c r="D7" i="1"/>
  <c r="Q6" i="1"/>
  <c r="P2" i="1"/>
  <c r="Z31" i="1" l="1"/>
  <c r="BN31" i="1"/>
  <c r="Z54" i="1"/>
  <c r="BN54" i="1"/>
  <c r="Z74" i="1"/>
  <c r="BN74" i="1"/>
  <c r="Z89" i="1"/>
  <c r="BN89" i="1"/>
  <c r="Z96" i="1"/>
  <c r="BN96" i="1"/>
  <c r="Z115" i="1"/>
  <c r="BN115" i="1"/>
  <c r="Z136" i="1"/>
  <c r="BN136" i="1"/>
  <c r="Z148" i="1"/>
  <c r="BN148" i="1"/>
  <c r="Z166" i="1"/>
  <c r="BN166" i="1"/>
  <c r="Z193" i="1"/>
  <c r="BN193" i="1"/>
  <c r="Z203" i="1"/>
  <c r="BN203" i="1"/>
  <c r="Z211" i="1"/>
  <c r="BN211" i="1"/>
  <c r="Z253" i="1"/>
  <c r="BN253" i="1"/>
  <c r="Z261" i="1"/>
  <c r="BN261" i="1"/>
  <c r="Z262" i="1"/>
  <c r="BN262" i="1"/>
  <c r="Z290" i="1"/>
  <c r="BN290" i="1"/>
  <c r="Z300" i="1"/>
  <c r="BN300" i="1"/>
  <c r="Z310" i="1"/>
  <c r="BN310" i="1"/>
  <c r="Z328" i="1"/>
  <c r="BN328" i="1"/>
  <c r="Z347" i="1"/>
  <c r="BN347" i="1"/>
  <c r="Z373" i="1"/>
  <c r="Z374" i="1" s="1"/>
  <c r="BN373" i="1"/>
  <c r="BP373" i="1"/>
  <c r="Y374" i="1"/>
  <c r="Z377" i="1"/>
  <c r="BN377" i="1"/>
  <c r="Z395" i="1"/>
  <c r="BN395" i="1"/>
  <c r="Z414" i="1"/>
  <c r="BN414" i="1"/>
  <c r="Z435" i="1"/>
  <c r="BN435" i="1"/>
  <c r="Z451" i="1"/>
  <c r="BN451" i="1"/>
  <c r="Z461" i="1"/>
  <c r="BN461" i="1"/>
  <c r="BP87" i="1"/>
  <c r="BN87" i="1"/>
  <c r="Y90" i="1"/>
  <c r="BP94" i="1"/>
  <c r="BN94" i="1"/>
  <c r="Z94" i="1"/>
  <c r="BP109" i="1"/>
  <c r="BN109" i="1"/>
  <c r="Z109" i="1"/>
  <c r="BP132" i="1"/>
  <c r="BN132" i="1"/>
  <c r="Z132" i="1"/>
  <c r="BP164" i="1"/>
  <c r="BN164" i="1"/>
  <c r="Z164" i="1"/>
  <c r="Y189" i="1"/>
  <c r="BP187" i="1"/>
  <c r="BN187" i="1"/>
  <c r="Z187" i="1"/>
  <c r="BP199" i="1"/>
  <c r="BN199" i="1"/>
  <c r="Z199" i="1"/>
  <c r="BP209" i="1"/>
  <c r="BN209" i="1"/>
  <c r="Z209" i="1"/>
  <c r="BP224" i="1"/>
  <c r="BN224" i="1"/>
  <c r="Z224" i="1"/>
  <c r="Y239" i="1"/>
  <c r="Y238" i="1"/>
  <c r="BP237" i="1"/>
  <c r="BN237" i="1"/>
  <c r="Z237" i="1"/>
  <c r="Z238" i="1" s="1"/>
  <c r="Y246" i="1"/>
  <c r="BP241" i="1"/>
  <c r="BN241" i="1"/>
  <c r="Z241" i="1"/>
  <c r="BP251" i="1"/>
  <c r="BN251" i="1"/>
  <c r="Z251" i="1"/>
  <c r="P508" i="1"/>
  <c r="Y275" i="1"/>
  <c r="BP274" i="1"/>
  <c r="BN274" i="1"/>
  <c r="Z274" i="1"/>
  <c r="Z275" i="1" s="1"/>
  <c r="Y280" i="1"/>
  <c r="Y279" i="1"/>
  <c r="BP278" i="1"/>
  <c r="BN278" i="1"/>
  <c r="Z278" i="1"/>
  <c r="Z279" i="1" s="1"/>
  <c r="Q508" i="1"/>
  <c r="Y284" i="1"/>
  <c r="BP283" i="1"/>
  <c r="BN283" i="1"/>
  <c r="Z283" i="1"/>
  <c r="Z284" i="1" s="1"/>
  <c r="BP288" i="1"/>
  <c r="BN288" i="1"/>
  <c r="Z288" i="1"/>
  <c r="BP298" i="1"/>
  <c r="BN298" i="1"/>
  <c r="Z298" i="1"/>
  <c r="BP308" i="1"/>
  <c r="BN308" i="1"/>
  <c r="Z308" i="1"/>
  <c r="BP322" i="1"/>
  <c r="BN322" i="1"/>
  <c r="Z322" i="1"/>
  <c r="BP345" i="1"/>
  <c r="BN345" i="1"/>
  <c r="Z345" i="1"/>
  <c r="BP369" i="1"/>
  <c r="BN369" i="1"/>
  <c r="Z369" i="1"/>
  <c r="BP393" i="1"/>
  <c r="BN393" i="1"/>
  <c r="Z393" i="1"/>
  <c r="BP412" i="1"/>
  <c r="BN412" i="1"/>
  <c r="Z412" i="1"/>
  <c r="BP433" i="1"/>
  <c r="BN433" i="1"/>
  <c r="Z433" i="1"/>
  <c r="BP445" i="1"/>
  <c r="BN445" i="1"/>
  <c r="Z445" i="1"/>
  <c r="Y463" i="1"/>
  <c r="BP459" i="1"/>
  <c r="BN459" i="1"/>
  <c r="Z459" i="1"/>
  <c r="Y462" i="1"/>
  <c r="B508" i="1"/>
  <c r="X500" i="1"/>
  <c r="X501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4" i="1"/>
  <c r="Z68" i="1"/>
  <c r="BN68" i="1"/>
  <c r="Z76" i="1"/>
  <c r="BN76" i="1"/>
  <c r="Z87" i="1"/>
  <c r="BP101" i="1"/>
  <c r="BN101" i="1"/>
  <c r="Z101" i="1"/>
  <c r="BP117" i="1"/>
  <c r="BN117" i="1"/>
  <c r="Z117" i="1"/>
  <c r="BP160" i="1"/>
  <c r="BN160" i="1"/>
  <c r="Z160" i="1"/>
  <c r="BP172" i="1"/>
  <c r="BN172" i="1"/>
  <c r="Z172" i="1"/>
  <c r="BP195" i="1"/>
  <c r="BN195" i="1"/>
  <c r="Z195" i="1"/>
  <c r="BP205" i="1"/>
  <c r="BN205" i="1"/>
  <c r="Z205" i="1"/>
  <c r="Y217" i="1"/>
  <c r="BP215" i="1"/>
  <c r="BN215" i="1"/>
  <c r="Z215" i="1"/>
  <c r="BP225" i="1"/>
  <c r="BN225" i="1"/>
  <c r="Z225" i="1"/>
  <c r="BP242" i="1"/>
  <c r="BN242" i="1"/>
  <c r="Z242" i="1"/>
  <c r="BP267" i="1"/>
  <c r="BN267" i="1"/>
  <c r="Z267" i="1"/>
  <c r="BP476" i="1"/>
  <c r="BN476" i="1"/>
  <c r="Z476" i="1"/>
  <c r="Y138" i="1"/>
  <c r="BP292" i="1"/>
  <c r="BN292" i="1"/>
  <c r="Z292" i="1"/>
  <c r="BP302" i="1"/>
  <c r="BN302" i="1"/>
  <c r="Z302" i="1"/>
  <c r="BP314" i="1"/>
  <c r="BN314" i="1"/>
  <c r="Z314" i="1"/>
  <c r="BP335" i="1"/>
  <c r="BN335" i="1"/>
  <c r="Z335" i="1"/>
  <c r="BP353" i="1"/>
  <c r="BN353" i="1"/>
  <c r="Z353" i="1"/>
  <c r="BP389" i="1"/>
  <c r="BN389" i="1"/>
  <c r="Z389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7" i="1"/>
  <c r="BN437" i="1"/>
  <c r="Z437" i="1"/>
  <c r="BP453" i="1"/>
  <c r="BN453" i="1"/>
  <c r="Z453" i="1"/>
  <c r="BP469" i="1"/>
  <c r="BN469" i="1"/>
  <c r="Z469" i="1"/>
  <c r="BP490" i="1"/>
  <c r="BN490" i="1"/>
  <c r="Z490" i="1"/>
  <c r="Y304" i="1"/>
  <c r="Y359" i="1"/>
  <c r="Y379" i="1"/>
  <c r="Y482" i="1"/>
  <c r="H9" i="1"/>
  <c r="A10" i="1"/>
  <c r="Y24" i="1"/>
  <c r="Y32" i="1"/>
  <c r="Y44" i="1"/>
  <c r="Y59" i="1"/>
  <c r="Y65" i="1"/>
  <c r="Y71" i="1"/>
  <c r="Y78" i="1"/>
  <c r="BP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7" i="1"/>
  <c r="BN127" i="1"/>
  <c r="Z127" i="1"/>
  <c r="Z128" i="1" s="1"/>
  <c r="Y129" i="1"/>
  <c r="Y134" i="1"/>
  <c r="BP131" i="1"/>
  <c r="BN131" i="1"/>
  <c r="Z131" i="1"/>
  <c r="BP143" i="1"/>
  <c r="BN143" i="1"/>
  <c r="Z143" i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08" i="1"/>
  <c r="Y185" i="1"/>
  <c r="BP182" i="1"/>
  <c r="BN182" i="1"/>
  <c r="Z182" i="1"/>
  <c r="Z184" i="1" s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BN42" i="1"/>
  <c r="Y45" i="1"/>
  <c r="D508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5" i="1"/>
  <c r="BN75" i="1"/>
  <c r="Z75" i="1"/>
  <c r="Y83" i="1"/>
  <c r="BP88" i="1"/>
  <c r="BN88" i="1"/>
  <c r="Z88" i="1"/>
  <c r="Z90" i="1" s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BP116" i="1"/>
  <c r="BN116" i="1"/>
  <c r="Z116" i="1"/>
  <c r="Y133" i="1"/>
  <c r="BP137" i="1"/>
  <c r="BN137" i="1"/>
  <c r="Z137" i="1"/>
  <c r="Z138" i="1" s="1"/>
  <c r="Y139" i="1"/>
  <c r="H508" i="1"/>
  <c r="Y144" i="1"/>
  <c r="BP142" i="1"/>
  <c r="BN142" i="1"/>
  <c r="Z142" i="1"/>
  <c r="BP149" i="1"/>
  <c r="BN149" i="1"/>
  <c r="Z149" i="1"/>
  <c r="Y151" i="1"/>
  <c r="I508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Z174" i="1" s="1"/>
  <c r="Y184" i="1"/>
  <c r="BP188" i="1"/>
  <c r="BN188" i="1"/>
  <c r="Z188" i="1"/>
  <c r="Z189" i="1" s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BP268" i="1"/>
  <c r="BN268" i="1"/>
  <c r="Z268" i="1"/>
  <c r="O508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Z317" i="1" s="1"/>
  <c r="Y31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E508" i="1"/>
  <c r="Y91" i="1"/>
  <c r="G508" i="1"/>
  <c r="Y128" i="1"/>
  <c r="Y213" i="1"/>
  <c r="BP208" i="1"/>
  <c r="BN208" i="1"/>
  <c r="Z208" i="1"/>
  <c r="Y212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Z246" i="1" s="1"/>
  <c r="BP252" i="1"/>
  <c r="BN252" i="1"/>
  <c r="Z252" i="1"/>
  <c r="BP260" i="1"/>
  <c r="BN260" i="1"/>
  <c r="Z260" i="1"/>
  <c r="Y271" i="1"/>
  <c r="Z293" i="1"/>
  <c r="BP289" i="1"/>
  <c r="BN289" i="1"/>
  <c r="Z289" i="1"/>
  <c r="Y293" i="1"/>
  <c r="BP297" i="1"/>
  <c r="BN297" i="1"/>
  <c r="Z297" i="1"/>
  <c r="BP301" i="1"/>
  <c r="BN301" i="1"/>
  <c r="Z301" i="1"/>
  <c r="Y312" i="1"/>
  <c r="BP309" i="1"/>
  <c r="BN309" i="1"/>
  <c r="Z309" i="1"/>
  <c r="Z311" i="1" s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T508" i="1"/>
  <c r="Y349" i="1"/>
  <c r="BP342" i="1"/>
  <c r="BN342" i="1"/>
  <c r="Z342" i="1"/>
  <c r="BP346" i="1"/>
  <c r="BN346" i="1"/>
  <c r="Z346" i="1"/>
  <c r="BP358" i="1"/>
  <c r="BN358" i="1"/>
  <c r="Z358" i="1"/>
  <c r="Z359" i="1" s="1"/>
  <c r="Y360" i="1"/>
  <c r="BP368" i="1"/>
  <c r="BN368" i="1"/>
  <c r="Z368" i="1"/>
  <c r="Z370" i="1" s="1"/>
  <c r="Y276" i="1"/>
  <c r="Y285" i="1"/>
  <c r="R508" i="1"/>
  <c r="Y294" i="1"/>
  <c r="U508" i="1"/>
  <c r="Y371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68" i="1"/>
  <c r="BN468" i="1"/>
  <c r="Z468" i="1"/>
  <c r="Y472" i="1"/>
  <c r="BP475" i="1"/>
  <c r="BN475" i="1"/>
  <c r="Z475" i="1"/>
  <c r="AA508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BP460" i="1"/>
  <c r="BN460" i="1"/>
  <c r="Z460" i="1"/>
  <c r="Z462" i="1" s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270" i="1" l="1"/>
  <c r="Z330" i="1"/>
  <c r="Z200" i="1"/>
  <c r="Z144" i="1"/>
  <c r="Z64" i="1"/>
  <c r="Z133" i="1"/>
  <c r="Z441" i="1"/>
  <c r="Z491" i="1"/>
  <c r="Z471" i="1"/>
  <c r="Z349" i="1"/>
  <c r="Z324" i="1"/>
  <c r="Z303" i="1"/>
  <c r="Z212" i="1"/>
  <c r="Z111" i="1"/>
  <c r="Z58" i="1"/>
  <c r="Z44" i="1"/>
  <c r="Z105" i="1"/>
  <c r="Z398" i="1"/>
  <c r="Z230" i="1"/>
  <c r="Z415" i="1"/>
  <c r="Z255" i="1"/>
  <c r="Z70" i="1"/>
  <c r="Z32" i="1"/>
  <c r="Y502" i="1"/>
  <c r="Y499" i="1"/>
  <c r="Z118" i="1"/>
  <c r="Z97" i="1"/>
  <c r="Z456" i="1"/>
  <c r="Z263" i="1"/>
  <c r="Z168" i="1"/>
  <c r="Z78" i="1"/>
  <c r="Y500" i="1"/>
  <c r="Z337" i="1"/>
  <c r="Z150" i="1"/>
  <c r="Z503" i="1" s="1"/>
  <c r="Y498" i="1"/>
  <c r="Y501" i="1" l="1"/>
</calcChain>
</file>

<file path=xl/sharedStrings.xml><?xml version="1.0" encoding="utf-8"?>
<sst xmlns="http://schemas.openxmlformats.org/spreadsheetml/2006/main" count="2192" uniqueCount="799">
  <si>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</si>
  <si>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</si>
  <si>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</si>
  <si>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</si>
  <si>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</si>
  <si>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</si>
  <si>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</si>
  <si>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</si>
  <si>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</si>
  <si>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</si>
  <si>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</si>
  <si>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</si>
  <si>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</si>
  <si>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</si>
  <si>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</si>
  <si>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</si>
  <si>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</si>
  <si>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</si>
  <si>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</si>
  <si>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</si>
  <si>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</si>
  <si>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</si>
  <si>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</si>
  <si>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</si>
  <si>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</si>
  <si>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</si>
  <si>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</si>
  <si>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</si>
  <si>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</si>
  <si>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</si>
  <si>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</si>
  <si>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</si>
  <si>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</si>
  <si>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</si>
  <si>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</si>
  <si>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</si>
  <si>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</si>
  <si>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</si>
  <si>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</si>
  <si>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</si>
  <si>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</si>
  <si>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</si>
  <si>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</si>
  <si>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</si>
  <si>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</si>
  <si>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</si>
  <si>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</si>
  <si>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</si>
  <si>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</si>
  <si>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</si>
  <si>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</si>
  <si>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</si>
  <si>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</si>
  <si>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</si>
  <si>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</si>
  <si>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</si>
  <si>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</si>
  <si>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</si>
  <si>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</si>
  <si>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</si>
  <si>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</si>
  <si>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</si>
  <si>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</si>
  <si>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</si>
  <si>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</si>
  <si>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</si>
  <si>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</si>
  <si>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</si>
  <si>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</si>
  <si>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</si>
  <si>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</si>
  <si>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</si>
  <si>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</si>
  <si>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</si>
  <si>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</si>
  <si>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</si>
  <si>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</si>
  <si>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</si>
  <si>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</si>
  <si>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</si>
  <si>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</si>
  <si>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</si>
  <si>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</si>
  <si>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</si>
  <si>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</si>
  <si>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</si>
  <si>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</si>
  <si>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</si>
  <si>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</si>
  <si>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</si>
  <si>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</si>
  <si>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</si>
  <si>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</si>
  <si>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</si>
  <si>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</si>
  <si>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</si>
  <si>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</si>
  <si>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</si>
  <si>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</si>
  <si>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</si>
  <si>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</si>
  <si>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</si>
  <si>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</si>
  <si>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</si>
  <si>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</si>
  <si>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</si>
  <si>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</si>
  <si>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</si>
  <si>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</si>
  <si>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</si>
  <si>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</si>
  <si>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</si>
  <si>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</si>
  <si>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</si>
  <si>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</si>
  <si>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</si>
  <si>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</si>
  <si>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</si>
  <si>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</si>
  <si>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</si>
  <si>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</si>
  <si>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</si>
  <si>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</si>
  <si>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</si>
  <si>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</si>
  <si>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</si>
  <si>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</si>
  <si>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</si>
  <si>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</si>
  <si>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</si>
  <si>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</si>
  <si>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</si>
  <si>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</si>
  <si>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</si>
  <si>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</si>
  <si>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</si>
  <si>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</si>
  <si>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</si>
  <si>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</si>
  <si>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</si>
  <si>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</si>
  <si>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</si>
  <si>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</si>
  <si>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</si>
  <si>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</si>
  <si>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</si>
  <si>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</si>
  <si>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</si>
  <si>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</si>
  <si>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</si>
  <si>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</si>
  <si>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</si>
  <si>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</si>
  <si>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</si>
  <si>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</si>
  <si>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</si>
  <si>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</si>
  <si>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</si>
  <si>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</si>
  <si>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</si>
  <si>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</si>
  <si>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</si>
  <si>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</si>
  <si>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</si>
  <si>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</si>
  <si>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</si>
  <si>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</si>
  <si>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</si>
  <si>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</si>
  <si>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</si>
  <si>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</si>
  <si>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</si>
  <si>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</si>
  <si>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</si>
  <si>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</si>
  <si>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</si>
  <si>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</si>
  <si>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</si>
  <si>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</si>
  <si>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</si>
  <si>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</si>
  <si>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</si>
  <si>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</si>
  <si>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</si>
  <si>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</si>
  <si>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</si>
  <si>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</si>
  <si>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</si>
  <si>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</si>
  <si>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</si>
  <si>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</si>
  <si>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</si>
  <si>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</si>
  <si>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</si>
  <si>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</si>
  <si>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</si>
  <si>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</si>
  <si>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</si>
  <si>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</si>
  <si>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</si>
  <si>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</si>
  <si>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</si>
  <si>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</si>
  <si>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</si>
  <si>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</si>
  <si>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</si>
  <si>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</si>
  <si>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</si>
  <si>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</si>
  <si>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</si>
  <si>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</si>
  <si>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</si>
  <si>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</si>
  <si>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</si>
  <si>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</si>
  <si>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</si>
  <si>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</si>
  <si>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</si>
  <si>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</si>
  <si>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</si>
  <si>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</si>
  <si>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</si>
  <si>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</si>
  <si>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</si>
  <si>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</si>
  <si>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</si>
  <si>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</si>
  <si>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</si>
  <si>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</si>
  <si>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</si>
  <si>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</si>
  <si>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</si>
  <si>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</si>
  <si>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</si>
  <si>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</si>
  <si>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</si>
  <si>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</si>
  <si>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</si>
  <si>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</si>
  <si>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</si>
  <si>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</si>
  <si>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</si>
  <si>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</si>
  <si>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</si>
  <si>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</si>
  <si>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</si>
  <si>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</si>
  <si>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</si>
  <si>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</si>
  <si>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</si>
  <si>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</si>
  <si>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</si>
  <si>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</si>
  <si>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</si>
  <si>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</si>
  <si>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</si>
  <si>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</si>
  <si>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</si>
  <si>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</si>
  <si>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</si>
  <si>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</si>
  <si>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</si>
  <si>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</si>
  <si>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</si>
  <si>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</si>
  <si>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</si>
  <si>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</si>
  <si>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</si>
  <si>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</si>
  <si>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</si>
  <si>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</si>
  <si>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</si>
  <si>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</si>
  <si>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</si>
  <si>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</si>
  <si>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</si>
  <si>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</si>
  <si>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</si>
  <si>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</si>
  <si>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</si>
  <si>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</si>
  <si>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</si>
  <si>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</si>
  <si>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</si>
  <si>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</si>
  <si>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</si>
  <si>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</si>
  <si>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</si>
  <si>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</si>
  <si>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</si>
  <si>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</si>
  <si>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</si>
  <si>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</si>
  <si>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</si>
  <si>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</si>
  <si>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</si>
  <si>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</si>
  <si>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</si>
  <si>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</si>
  <si>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</si>
  <si>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</si>
  <si>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</si>
  <si>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</si>
  <si>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</si>
  <si>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</si>
  <si>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</si>
  <si>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</si>
  <si>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</si>
  <si>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</si>
  <si>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</si>
  <si>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</si>
  <si>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</si>
  <si>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</si>
  <si>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</si>
  <si>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</si>
  <si>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</si>
  <si>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</si>
  <si>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</si>
  <si>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</si>
  <si>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</si>
  <si>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</si>
  <si>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</si>
  <si>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</si>
  <si>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</si>
  <si>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</si>
  <si>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</si>
  <si>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</si>
  <si>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</si>
  <si>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</si>
  <si>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</si>
  <si>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</si>
  <si>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</si>
  <si>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</si>
  <si>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</si>
  <si>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</si>
  <si>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</si>
  <si>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</si>
  <si>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</si>
  <si>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</si>
  <si>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</si>
  <si>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</si>
  <si>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</si>
  <si>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</si>
  <si>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</si>
  <si>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</si>
  <si>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</si>
  <si>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</si>
  <si>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</si>
  <si>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</si>
  <si>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</si>
  <si>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</si>
  <si>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</si>
  <si>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</si>
  <si>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</si>
  <si>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</si>
  <si>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</si>
  <si>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</si>
  <si>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</si>
  <si>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</si>
  <si>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</si>
  <si>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</si>
  <si>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</si>
  <si>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</si>
  <si>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</si>
  <si>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</si>
  <si>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</si>
  <si>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</si>
  <si>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</si>
  <si>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</si>
  <si>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</si>
  <si>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</si>
  <si>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</si>
  <si>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</si>
  <si>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</si>
  <si>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</si>
  <si>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</si>
  <si>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</si>
  <si>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</si>
  <si>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</si>
  <si>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</si>
  <si>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</si>
  <si>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</si>
  <si>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</si>
  <si>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</si>
  <si>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</si>
  <si>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</si>
  <si>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</si>
  <si>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</si>
  <si>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</si>
  <si>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</si>
  <si>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</si>
  <si>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</si>
  <si>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</si>
  <si>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</si>
  <si>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</si>
  <si>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</si>
  <si>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</si>
  <si>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</si>
  <si>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</si>
  <si>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</si>
  <si>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</si>
  <si>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</si>
  <si>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</si>
  <si>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</si>
  <si>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</si>
  <si>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</si>
  <si>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</si>
  <si>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</si>
  <si>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</si>
  <si>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</si>
  <si>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</si>
  <si>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</si>
  <si>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</si>
  <si>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</si>
  <si>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</si>
  <si>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</si>
  <si>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</si>
  <si>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</si>
  <si>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</si>
  <si>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</si>
  <si>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</si>
  <si>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</si>
  <si>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</si>
  <si>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</si>
  <si>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</si>
  <si>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</si>
  <si>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</si>
  <si>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</si>
  <si>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</si>
  <si>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</si>
  <si>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</si>
  <si>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</si>
  <si>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</si>
  <si>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</si>
  <si>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</si>
  <si>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</si>
  <si>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</si>
  <si>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</si>
  <si>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</si>
  <si>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</si>
  <si>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</si>
  <si>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</si>
  <si>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</si>
  <si>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</si>
  <si>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</si>
  <si>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</si>
  <si>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</si>
  <si>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</si>
  <si>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</si>
  <si>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</si>
  <si>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</si>
  <si>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</si>
  <si>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</si>
  <si>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</si>
  <si>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</si>
  <si>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</si>
  <si>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</si>
  <si>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</si>
  <si>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</si>
  <si>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</si>
  <si>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</si>
  <si>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</si>
  <si>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</si>
  <si>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</si>
  <si>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</si>
  <si>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</si>
  <si>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</si>
  <si>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</si>
  <si>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</si>
  <si>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</si>
  <si>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</si>
  <si>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</si>
  <si>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</si>
  <si>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</si>
  <si>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</si>
  <si>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</si>
  <si>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</si>
  <si>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</si>
  <si>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</si>
  <si>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</si>
  <si>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</si>
  <si>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</si>
  <si>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</si>
  <si>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</si>
  <si>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</si>
  <si>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</si>
  <si>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</si>
  <si>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</si>
  <si>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</si>
  <si>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</si>
  <si>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</si>
  <si>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</si>
  <si>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</si>
  <si>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</si>
  <si>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</si>
  <si>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</si>
  <si>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</si>
  <si>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</si>
  <si>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</si>
  <si>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</si>
  <si>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</si>
  <si>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</si>
  <si>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</si>
  <si>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</si>
  <si>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</si>
  <si>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</si>
  <si>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</si>
  <si>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</si>
  <si>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</si>
  <si>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</si>
  <si>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</si>
  <si>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</si>
  <si>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</si>
  <si>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</si>
  <si>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</si>
  <si>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</si>
  <si>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</si>
  <si>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</si>
  <si>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</si>
  <si>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</si>
  <si>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</si>
  <si>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</si>
  <si>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</si>
  <si>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</si>
  <si>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</si>
  <si>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</si>
  <si>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</si>
  <si>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</si>
  <si>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</si>
  <si>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</si>
  <si>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</si>
  <si>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</si>
  <si>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</si>
  <si>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</si>
  <si>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</si>
  <si>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</si>
  <si>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</si>
  <si>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</si>
  <si>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</si>
  <si>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</si>
  <si>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</si>
  <si>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</si>
  <si>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</si>
  <si>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</si>
  <si>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</si>
  <si>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</si>
  <si>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</si>
  <si>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</si>
  <si>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</si>
  <si>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</si>
  <si>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</si>
  <si>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</si>
  <si>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</si>
  <si>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</si>
  <si>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</si>
  <si>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</si>
  <si>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</si>
  <si>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</si>
  <si>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</si>
  <si>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</si>
  <si>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</si>
  <si>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</si>
  <si>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</si>
  <si>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</si>
  <si>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</si>
  <si>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</si>
  <si>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</si>
  <si>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</si>
  <si>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</si>
  <si>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</si>
  <si>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</si>
  <si>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</si>
  <si>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</si>
  <si>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</si>
  <si>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</si>
  <si>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</si>
  <si>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</si>
  <si>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</si>
  <si>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</si>
  <si>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</si>
  <si>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</si>
  <si>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</si>
  <si>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</si>
  <si>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</si>
  <si>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</si>
  <si>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</si>
  <si>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</si>
  <si>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</si>
  <si>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</si>
  <si>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</si>
  <si>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</si>
  <si>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</si>
  <si>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</si>
  <si>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</si>
  <si>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</si>
  <si>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</si>
  <si>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</si>
  <si>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</si>
  <si>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</si>
  <si>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</si>
  <si>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</si>
  <si>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</si>
  <si>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</si>
  <si>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</si>
  <si>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</si>
  <si>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</si>
  <si>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</si>
  <si>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</si>
  <si>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</si>
  <si>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</si>
  <si>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</si>
  <si>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</si>
  <si>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</si>
  <si>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</si>
  <si>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</si>
  <si>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</si>
  <si>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</si>
  <si>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</si>
  <si>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</si>
  <si>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</si>
  <si>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</si>
  <si>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</si>
  <si>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</si>
  <si>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</si>
  <si>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</si>
  <si>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</si>
  <si>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</si>
  <si>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</si>
  <si>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</si>
  <si>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</si>
  <si>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</si>
  <si>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</si>
  <si>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</si>
  <si>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</si>
  <si>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</si>
  <si>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</si>
  <si>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</si>
  <si>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</si>
  <si>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</si>
  <si>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</si>
  <si>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</si>
  <si>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</si>
  <si>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</si>
  <si>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</si>
  <si>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</si>
  <si>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</si>
  <si>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</si>
  <si>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</si>
  <si>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</si>
  <si>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</si>
  <si>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</si>
  <si>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</si>
  <si>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</si>
  <si>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</si>
  <si>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</si>
  <si>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</si>
  <si>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</si>
  <si>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</si>
  <si>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</si>
  <si>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</si>
  <si>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</si>
  <si>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</si>
  <si>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</si>
  <si>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</si>
  <si>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</si>
  <si>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</si>
  <si>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</si>
  <si>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</si>
  <si>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</si>
  <si>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</si>
  <si>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</si>
  <si>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</si>
  <si>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</si>
  <si>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</si>
  <si>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</si>
  <si>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</si>
  <si>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</si>
  <si>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</si>
  <si>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</si>
  <si>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</si>
  <si>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</si>
  <si>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</si>
  <si>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</si>
  <si>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</si>
  <si>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</si>
  <si>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</si>
  <si>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</si>
  <si>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</si>
  <si>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</si>
  <si>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</si>
  <si>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</si>
  <si>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</si>
  <si>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</si>
  <si>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</si>
  <si>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</si>
  <si>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</si>
  <si>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</si>
  <si>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</si>
  <si>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</si>
  <si>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</si>
  <si>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</si>
  <si>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</si>
  <si>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</si>
  <si>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</si>
  <si>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</si>
  <si>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</si>
  <si>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</si>
  <si>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</si>
  <si>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</si>
  <si>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</si>
  <si>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</si>
  <si>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</si>
  <si>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</si>
  <si>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</si>
  <si>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</si>
  <si>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</si>
  <si>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</si>
  <si>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</si>
  <si>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</si>
  <si>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</si>
  <si>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</si>
  <si>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</si>
  <si>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</si>
  <si>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</si>
  <si>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</si>
  <si>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</si>
  <si>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</si>
  <si>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</si>
  <si>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</si>
  <si>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</si>
  <si>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</si>
  <si>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</si>
  <si>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</si>
  <si>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</si>
  <si>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</si>
  <si>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</si>
  <si>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</si>
  <si>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</si>
  <si>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</si>
  <si>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</si>
  <si>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</si>
  <si>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</si>
  <si>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</si>
  <si>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</si>
  <si>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</si>
  <si>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</si>
  <si>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</si>
  <si>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</si>
  <si>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</si>
  <si>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</si>
  <si>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</si>
  <si>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</si>
  <si>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</si>
  <si>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</si>
  <si>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</si>
  <si>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</si>
  <si>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</si>
  <si>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</si>
  <si>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</si>
  <si>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</si>
  <si>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</si>
  <si>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</si>
  <si>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</si>
  <si>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</si>
  <si>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</si>
  <si>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</si>
  <si>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</si>
  <si>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</si>
  <si>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</si>
  <si>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</si>
  <si>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</si>
  <si>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</si>
  <si>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</si>
  <si>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</si>
  <si>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</si>
  <si>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</si>
  <si>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</si>
  <si>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</si>
  <si>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</si>
  <si>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</si>
  <si>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</si>
  <si>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</si>
  <si>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</si>
  <si>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</si>
  <si>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</si>
  <si>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</si>
  <si>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</si>
  <si>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</si>
  <si>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</si>
  <si>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</si>
  <si>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</si>
  <si>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</si>
  <si>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</si>
  <si>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</si>
  <si>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</si>
  <si>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</si>
  <si>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</si>
  <si>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</si>
  <si>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24 европалет,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</si>
</sst>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798" t="s">
        <v>0</v>
      </c>
      <c r="E1" s="581"/>
      <c r="F1" s="581"/>
      <c r="G1" s="12" t="s">
        <v>1</v>
      </c>
      <c r="H1" s="798" t="s">
        <v>2</v>
      </c>
      <c r="I1" s="581"/>
      <c r="J1" s="581"/>
      <c r="K1" s="581"/>
      <c r="L1" s="581"/>
      <c r="M1" s="581"/>
      <c r="N1" s="581"/>
      <c r="O1" s="581"/>
      <c r="P1" s="581"/>
      <c r="Q1" s="581"/>
      <c r="R1" s="843" t="s">
        <v>3</v>
      </c>
      <c r="S1" s="581"/>
      <c r="T1" s="58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0"/>
      <c r="R2" s="550"/>
      <c r="S2" s="550"/>
      <c r="T2" s="550"/>
      <c r="U2" s="550"/>
      <c r="V2" s="550"/>
      <c r="W2" s="550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0"/>
      <c r="Q3" s="550"/>
      <c r="R3" s="550"/>
      <c r="S3" s="550"/>
      <c r="T3" s="550"/>
      <c r="U3" s="550"/>
      <c r="V3" s="550"/>
      <c r="W3" s="550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766" t="s">
        <v>8</v>
      </c>
      <c r="B5" s="610"/>
      <c r="C5" s="554"/>
      <c r="D5" s="650"/>
      <c r="E5" s="652"/>
      <c r="F5" s="620" t="s">
        <v>9</v>
      </c>
      <c r="G5" s="554"/>
      <c r="H5" s="650" t="s">
        <v>798</v>
      </c>
      <c r="I5" s="651"/>
      <c r="J5" s="651"/>
      <c r="K5" s="651"/>
      <c r="L5" s="651"/>
      <c r="M5" s="652"/>
      <c r="N5" s="58"/>
      <c r="P5" s="24" t="s">
        <v>10</v>
      </c>
      <c r="Q5" s="584">
        <v>45935</v>
      </c>
      <c r="R5" s="585"/>
      <c r="T5" s="727" t="s">
        <v>11</v>
      </c>
      <c r="U5" s="605"/>
      <c r="V5" s="729" t="s">
        <v>12</v>
      </c>
      <c r="W5" s="585"/>
      <c r="AB5" s="51"/>
      <c r="AC5" s="51"/>
      <c r="AD5" s="51"/>
      <c r="AE5" s="51"/>
    </row>
    <row r="6" spans="1:32" s="537" customFormat="1" ht="24" customHeight="1" x14ac:dyDescent="0.2">
      <c r="A6" s="766" t="s">
        <v>13</v>
      </c>
      <c r="B6" s="610"/>
      <c r="C6" s="554"/>
      <c r="D6" s="655" t="s">
        <v>775</v>
      </c>
      <c r="E6" s="656"/>
      <c r="F6" s="656"/>
      <c r="G6" s="656"/>
      <c r="H6" s="656"/>
      <c r="I6" s="656"/>
      <c r="J6" s="656"/>
      <c r="K6" s="656"/>
      <c r="L6" s="656"/>
      <c r="M6" s="585"/>
      <c r="N6" s="59"/>
      <c r="P6" s="24" t="s">
        <v>15</v>
      </c>
      <c r="Q6" s="572" t="str">
        <f>IF(Q5=0," ",CHOOSE(WEEKDAY(Q5,2),"Понедельник","Вторник","Среда","Четверг","Пятница","Суббота","Воскресенье"))</f>
        <v>Воскресенье</v>
      </c>
      <c r="R6" s="552"/>
      <c r="T6" s="736" t="s">
        <v>16</v>
      </c>
      <c r="U6" s="605"/>
      <c r="V6" s="666" t="s">
        <v>17</v>
      </c>
      <c r="W6" s="6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825" t="str">
        <f>IFERROR(VLOOKUP(DeliveryAddress,Table,3,0),1)</f>
        <v>5</v>
      </c>
      <c r="E7" s="826"/>
      <c r="F7" s="826"/>
      <c r="G7" s="826"/>
      <c r="H7" s="826"/>
      <c r="I7" s="826"/>
      <c r="J7" s="826"/>
      <c r="K7" s="826"/>
      <c r="L7" s="826"/>
      <c r="M7" s="732"/>
      <c r="N7" s="60"/>
      <c r="P7" s="24"/>
      <c r="Q7" s="42"/>
      <c r="R7" s="42"/>
      <c r="T7" s="550"/>
      <c r="U7" s="605"/>
      <c r="V7" s="668"/>
      <c r="W7" s="669"/>
      <c r="AB7" s="51"/>
      <c r="AC7" s="51"/>
      <c r="AD7" s="51"/>
      <c r="AE7" s="51"/>
    </row>
    <row r="8" spans="1:32" s="537" customFormat="1" ht="25.5" customHeight="1" x14ac:dyDescent="0.2">
      <c r="A8" s="557" t="s">
        <v>18</v>
      </c>
      <c r="B8" s="558"/>
      <c r="C8" s="559"/>
      <c r="D8" s="818"/>
      <c r="E8" s="819"/>
      <c r="F8" s="819"/>
      <c r="G8" s="819"/>
      <c r="H8" s="819"/>
      <c r="I8" s="819"/>
      <c r="J8" s="819"/>
      <c r="K8" s="819"/>
      <c r="L8" s="819"/>
      <c r="M8" s="820"/>
      <c r="N8" s="61"/>
      <c r="P8" s="24" t="s">
        <v>19</v>
      </c>
      <c r="Q8" s="731">
        <v>0.41666666666666669</v>
      </c>
      <c r="R8" s="732"/>
      <c r="T8" s="550"/>
      <c r="U8" s="605"/>
      <c r="V8" s="668"/>
      <c r="W8" s="669"/>
      <c r="AB8" s="51"/>
      <c r="AC8" s="51"/>
      <c r="AD8" s="51"/>
      <c r="AE8" s="51"/>
    </row>
    <row r="9" spans="1:32" s="537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0"/>
      <c r="C9" s="550"/>
      <c r="D9" s="632"/>
      <c r="E9" s="633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0"/>
      <c r="H9" s="699" t="str">
        <f>IF(AND($A$9="Тип доверенности/получателя при получении в адресе перегруза:",$D$9="Разовая доверенность"),"Введите ФИО","")</f>
        <v/>
      </c>
      <c r="I9" s="633"/>
      <c r="J9" s="6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3"/>
      <c r="L9" s="633"/>
      <c r="M9" s="633"/>
      <c r="N9" s="535"/>
      <c r="P9" s="26" t="s">
        <v>20</v>
      </c>
      <c r="Q9" s="871"/>
      <c r="R9" s="577"/>
      <c r="T9" s="550"/>
      <c r="U9" s="605"/>
      <c r="V9" s="670"/>
      <c r="W9" s="671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0"/>
      <c r="C10" s="550"/>
      <c r="D10" s="632"/>
      <c r="E10" s="633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0"/>
      <c r="H10" s="684" t="str">
        <f>IFERROR(VLOOKUP($D$10,Proxy,2,FALSE),"")</f>
        <v/>
      </c>
      <c r="I10" s="550"/>
      <c r="J10" s="550"/>
      <c r="K10" s="550"/>
      <c r="L10" s="550"/>
      <c r="M10" s="550"/>
      <c r="N10" s="536"/>
      <c r="P10" s="26" t="s">
        <v>21</v>
      </c>
      <c r="Q10" s="737"/>
      <c r="R10" s="738"/>
      <c r="U10" s="24" t="s">
        <v>22</v>
      </c>
      <c r="V10" s="869" t="s">
        <v>23</v>
      </c>
      <c r="W10" s="6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5"/>
      <c r="R11" s="585"/>
      <c r="U11" s="24" t="s">
        <v>26</v>
      </c>
      <c r="V11" s="576" t="s">
        <v>27</v>
      </c>
      <c r="W11" s="57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18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554"/>
      <c r="N12" s="62"/>
      <c r="P12" s="24" t="s">
        <v>29</v>
      </c>
      <c r="Q12" s="731"/>
      <c r="R12" s="732"/>
      <c r="S12" s="23"/>
      <c r="U12" s="24"/>
      <c r="V12" s="581"/>
      <c r="W12" s="550"/>
      <c r="AB12" s="51"/>
      <c r="AC12" s="51"/>
      <c r="AD12" s="51"/>
      <c r="AE12" s="51"/>
    </row>
    <row r="13" spans="1:32" s="537" customFormat="1" ht="23.25" customHeight="1" x14ac:dyDescent="0.2">
      <c r="A13" s="718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554"/>
      <c r="N13" s="62"/>
      <c r="O13" s="26"/>
      <c r="P13" s="26" t="s">
        <v>31</v>
      </c>
      <c r="Q13" s="576"/>
      <c r="R13" s="5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18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55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08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554"/>
      <c r="N15" s="63"/>
      <c r="P15" s="748" t="s">
        <v>34</v>
      </c>
      <c r="Q15" s="581"/>
      <c r="R15" s="581"/>
      <c r="S15" s="581"/>
      <c r="T15" s="58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9"/>
      <c r="Q16" s="749"/>
      <c r="R16" s="749"/>
      <c r="S16" s="749"/>
      <c r="T16" s="7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47" t="s">
        <v>35</v>
      </c>
      <c r="B17" s="547" t="s">
        <v>36</v>
      </c>
      <c r="C17" s="769" t="s">
        <v>37</v>
      </c>
      <c r="D17" s="547" t="s">
        <v>38</v>
      </c>
      <c r="E17" s="568"/>
      <c r="F17" s="547" t="s">
        <v>39</v>
      </c>
      <c r="G17" s="547" t="s">
        <v>40</v>
      </c>
      <c r="H17" s="547" t="s">
        <v>41</v>
      </c>
      <c r="I17" s="547" t="s">
        <v>42</v>
      </c>
      <c r="J17" s="547" t="s">
        <v>43</v>
      </c>
      <c r="K17" s="547" t="s">
        <v>44</v>
      </c>
      <c r="L17" s="547" t="s">
        <v>45</v>
      </c>
      <c r="M17" s="547" t="s">
        <v>46</v>
      </c>
      <c r="N17" s="547" t="s">
        <v>47</v>
      </c>
      <c r="O17" s="547" t="s">
        <v>48</v>
      </c>
      <c r="P17" s="547" t="s">
        <v>49</v>
      </c>
      <c r="Q17" s="801"/>
      <c r="R17" s="801"/>
      <c r="S17" s="801"/>
      <c r="T17" s="568"/>
      <c r="U17" s="553" t="s">
        <v>50</v>
      </c>
      <c r="V17" s="554"/>
      <c r="W17" s="547" t="s">
        <v>51</v>
      </c>
      <c r="X17" s="547" t="s">
        <v>52</v>
      </c>
      <c r="Y17" s="555" t="s">
        <v>53</v>
      </c>
      <c r="Z17" s="689" t="s">
        <v>54</v>
      </c>
      <c r="AA17" s="614" t="s">
        <v>55</v>
      </c>
      <c r="AB17" s="614" t="s">
        <v>56</v>
      </c>
      <c r="AC17" s="614" t="s">
        <v>57</v>
      </c>
      <c r="AD17" s="614" t="s">
        <v>58</v>
      </c>
      <c r="AE17" s="615"/>
      <c r="AF17" s="616"/>
      <c r="AG17" s="66"/>
      <c r="BD17" s="65" t="s">
        <v>59</v>
      </c>
    </row>
    <row r="18" spans="1:68" ht="14.25" customHeight="1" x14ac:dyDescent="0.2">
      <c r="A18" s="548"/>
      <c r="B18" s="548"/>
      <c r="C18" s="548"/>
      <c r="D18" s="569"/>
      <c r="E18" s="570"/>
      <c r="F18" s="548"/>
      <c r="G18" s="548"/>
      <c r="H18" s="548"/>
      <c r="I18" s="548"/>
      <c r="J18" s="548"/>
      <c r="K18" s="548"/>
      <c r="L18" s="548"/>
      <c r="M18" s="548"/>
      <c r="N18" s="548"/>
      <c r="O18" s="548"/>
      <c r="P18" s="569"/>
      <c r="Q18" s="802"/>
      <c r="R18" s="802"/>
      <c r="S18" s="802"/>
      <c r="T18" s="570"/>
      <c r="U18" s="67" t="s">
        <v>60</v>
      </c>
      <c r="V18" s="67" t="s">
        <v>61</v>
      </c>
      <c r="W18" s="548"/>
      <c r="X18" s="548"/>
      <c r="Y18" s="556"/>
      <c r="Z18" s="690"/>
      <c r="AA18" s="682"/>
      <c r="AB18" s="682"/>
      <c r="AC18" s="682"/>
      <c r="AD18" s="617"/>
      <c r="AE18" s="618"/>
      <c r="AF18" s="619"/>
      <c r="AG18" s="66"/>
      <c r="BD18" s="65"/>
    </row>
    <row r="19" spans="1:68" ht="27.75" hidden="1" customHeight="1" x14ac:dyDescent="0.2">
      <c r="A19" s="598" t="s">
        <v>62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hidden="1" customHeight="1" x14ac:dyDescent="0.25">
      <c r="A20" s="560" t="s">
        <v>62</v>
      </c>
      <c r="B20" s="550"/>
      <c r="C20" s="550"/>
      <c r="D20" s="550"/>
      <c r="E20" s="550"/>
      <c r="F20" s="550"/>
      <c r="G20" s="550"/>
      <c r="H20" s="550"/>
      <c r="I20" s="550"/>
      <c r="J20" s="550"/>
      <c r="K20" s="550"/>
      <c r="L20" s="550"/>
      <c r="M20" s="550"/>
      <c r="N20" s="550"/>
      <c r="O20" s="550"/>
      <c r="P20" s="550"/>
      <c r="Q20" s="550"/>
      <c r="R20" s="550"/>
      <c r="S20" s="550"/>
      <c r="T20" s="550"/>
      <c r="U20" s="550"/>
      <c r="V20" s="550"/>
      <c r="W20" s="550"/>
      <c r="X20" s="550"/>
      <c r="Y20" s="550"/>
      <c r="Z20" s="550"/>
      <c r="AA20" s="538"/>
      <c r="AB20" s="538"/>
      <c r="AC20" s="538"/>
    </row>
    <row r="21" spans="1:68" ht="14.25" hidden="1" customHeight="1" x14ac:dyDescent="0.25">
      <c r="A21" s="549" t="s">
        <v>63</v>
      </c>
      <c r="B21" s="550"/>
      <c r="C21" s="550"/>
      <c r="D21" s="550"/>
      <c r="E21" s="550"/>
      <c r="F21" s="550"/>
      <c r="G21" s="550"/>
      <c r="H21" s="550"/>
      <c r="I21" s="550"/>
      <c r="J21" s="550"/>
      <c r="K21" s="550"/>
      <c r="L21" s="550"/>
      <c r="M21" s="550"/>
      <c r="N21" s="550"/>
      <c r="O21" s="550"/>
      <c r="P21" s="550"/>
      <c r="Q21" s="550"/>
      <c r="R21" s="550"/>
      <c r="S21" s="550"/>
      <c r="T21" s="550"/>
      <c r="U21" s="550"/>
      <c r="V21" s="550"/>
      <c r="W21" s="550"/>
      <c r="X21" s="550"/>
      <c r="Y21" s="550"/>
      <c r="Z21" s="550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6"/>
      <c r="R22" s="566"/>
      <c r="S22" s="566"/>
      <c r="T22" s="567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50"/>
      <c r="C23" s="550"/>
      <c r="D23" s="550"/>
      <c r="E23" s="550"/>
      <c r="F23" s="550"/>
      <c r="G23" s="550"/>
      <c r="H23" s="550"/>
      <c r="I23" s="550"/>
      <c r="J23" s="550"/>
      <c r="K23" s="550"/>
      <c r="L23" s="550"/>
      <c r="M23" s="550"/>
      <c r="N23" s="550"/>
      <c r="O23" s="562"/>
      <c r="P23" s="563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0"/>
      <c r="B24" s="550"/>
      <c r="C24" s="550"/>
      <c r="D24" s="550"/>
      <c r="E24" s="550"/>
      <c r="F24" s="550"/>
      <c r="G24" s="550"/>
      <c r="H24" s="550"/>
      <c r="I24" s="550"/>
      <c r="J24" s="550"/>
      <c r="K24" s="550"/>
      <c r="L24" s="550"/>
      <c r="M24" s="550"/>
      <c r="N24" s="550"/>
      <c r="O24" s="562"/>
      <c r="P24" s="563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49" t="s">
        <v>72</v>
      </c>
      <c r="B25" s="550"/>
      <c r="C25" s="550"/>
      <c r="D25" s="550"/>
      <c r="E25" s="550"/>
      <c r="F25" s="550"/>
      <c r="G25" s="550"/>
      <c r="H25" s="550"/>
      <c r="I25" s="550"/>
      <c r="J25" s="550"/>
      <c r="K25" s="550"/>
      <c r="L25" s="550"/>
      <c r="M25" s="550"/>
      <c r="N25" s="550"/>
      <c r="O25" s="550"/>
      <c r="P25" s="550"/>
      <c r="Q25" s="550"/>
      <c r="R25" s="550"/>
      <c r="S25" s="550"/>
      <c r="T25" s="550"/>
      <c r="U25" s="550"/>
      <c r="V25" s="550"/>
      <c r="W25" s="550"/>
      <c r="X25" s="550"/>
      <c r="Y25" s="550"/>
      <c r="Z25" s="550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1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66"/>
      <c r="R26" s="566"/>
      <c r="S26" s="566"/>
      <c r="T26" s="567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6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66"/>
      <c r="R27" s="566"/>
      <c r="S27" s="566"/>
      <c r="T27" s="567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8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66"/>
      <c r="R28" s="566"/>
      <c r="S28" s="566"/>
      <c r="T28" s="567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81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85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8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50"/>
      <c r="C32" s="550"/>
      <c r="D32" s="550"/>
      <c r="E32" s="550"/>
      <c r="F32" s="550"/>
      <c r="G32" s="550"/>
      <c r="H32" s="550"/>
      <c r="I32" s="550"/>
      <c r="J32" s="550"/>
      <c r="K32" s="550"/>
      <c r="L32" s="550"/>
      <c r="M32" s="550"/>
      <c r="N32" s="550"/>
      <c r="O32" s="562"/>
      <c r="P32" s="563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0"/>
      <c r="B33" s="550"/>
      <c r="C33" s="550"/>
      <c r="D33" s="550"/>
      <c r="E33" s="550"/>
      <c r="F33" s="550"/>
      <c r="G33" s="550"/>
      <c r="H33" s="550"/>
      <c r="I33" s="550"/>
      <c r="J33" s="550"/>
      <c r="K33" s="550"/>
      <c r="L33" s="550"/>
      <c r="M33" s="550"/>
      <c r="N33" s="550"/>
      <c r="O33" s="562"/>
      <c r="P33" s="563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49" t="s">
        <v>94</v>
      </c>
      <c r="B34" s="550"/>
      <c r="C34" s="550"/>
      <c r="D34" s="550"/>
      <c r="E34" s="550"/>
      <c r="F34" s="550"/>
      <c r="G34" s="550"/>
      <c r="H34" s="550"/>
      <c r="I34" s="550"/>
      <c r="J34" s="550"/>
      <c r="K34" s="550"/>
      <c r="L34" s="550"/>
      <c r="M34" s="550"/>
      <c r="N34" s="550"/>
      <c r="O34" s="550"/>
      <c r="P34" s="550"/>
      <c r="Q34" s="550"/>
      <c r="R34" s="550"/>
      <c r="S34" s="550"/>
      <c r="T34" s="550"/>
      <c r="U34" s="550"/>
      <c r="V34" s="550"/>
      <c r="W34" s="550"/>
      <c r="X34" s="550"/>
      <c r="Y34" s="550"/>
      <c r="Z34" s="550"/>
      <c r="AA34" s="539"/>
      <c r="AB34" s="539"/>
      <c r="AC34" s="53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50"/>
      <c r="C36" s="550"/>
      <c r="D36" s="550"/>
      <c r="E36" s="550"/>
      <c r="F36" s="550"/>
      <c r="G36" s="550"/>
      <c r="H36" s="550"/>
      <c r="I36" s="550"/>
      <c r="J36" s="550"/>
      <c r="K36" s="550"/>
      <c r="L36" s="550"/>
      <c r="M36" s="550"/>
      <c r="N36" s="550"/>
      <c r="O36" s="562"/>
      <c r="P36" s="563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0"/>
      <c r="B37" s="550"/>
      <c r="C37" s="550"/>
      <c r="D37" s="550"/>
      <c r="E37" s="550"/>
      <c r="F37" s="550"/>
      <c r="G37" s="550"/>
      <c r="H37" s="550"/>
      <c r="I37" s="550"/>
      <c r="J37" s="550"/>
      <c r="K37" s="550"/>
      <c r="L37" s="550"/>
      <c r="M37" s="550"/>
      <c r="N37" s="550"/>
      <c r="O37" s="562"/>
      <c r="P37" s="563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598" t="s">
        <v>100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hidden="1" customHeight="1" x14ac:dyDescent="0.25">
      <c r="A39" s="560" t="s">
        <v>101</v>
      </c>
      <c r="B39" s="550"/>
      <c r="C39" s="550"/>
      <c r="D39" s="550"/>
      <c r="E39" s="550"/>
      <c r="F39" s="550"/>
      <c r="G39" s="550"/>
      <c r="H39" s="550"/>
      <c r="I39" s="550"/>
      <c r="J39" s="550"/>
      <c r="K39" s="550"/>
      <c r="L39" s="550"/>
      <c r="M39" s="550"/>
      <c r="N39" s="550"/>
      <c r="O39" s="550"/>
      <c r="P39" s="550"/>
      <c r="Q39" s="550"/>
      <c r="R39" s="550"/>
      <c r="S39" s="550"/>
      <c r="T39" s="550"/>
      <c r="U39" s="550"/>
      <c r="V39" s="550"/>
      <c r="W39" s="550"/>
      <c r="X39" s="550"/>
      <c r="Y39" s="550"/>
      <c r="Z39" s="550"/>
      <c r="AA39" s="538"/>
      <c r="AB39" s="538"/>
      <c r="AC39" s="538"/>
    </row>
    <row r="40" spans="1:68" ht="14.25" hidden="1" customHeight="1" x14ac:dyDescent="0.25">
      <c r="A40" s="549" t="s">
        <v>102</v>
      </c>
      <c r="B40" s="550"/>
      <c r="C40" s="550"/>
      <c r="D40" s="550"/>
      <c r="E40" s="550"/>
      <c r="F40" s="550"/>
      <c r="G40" s="550"/>
      <c r="H40" s="550"/>
      <c r="I40" s="550"/>
      <c r="J40" s="550"/>
      <c r="K40" s="550"/>
      <c r="L40" s="550"/>
      <c r="M40" s="550"/>
      <c r="N40" s="550"/>
      <c r="O40" s="550"/>
      <c r="P40" s="550"/>
      <c r="Q40" s="550"/>
      <c r="R40" s="550"/>
      <c r="S40" s="550"/>
      <c r="T40" s="550"/>
      <c r="U40" s="550"/>
      <c r="V40" s="550"/>
      <c r="W40" s="550"/>
      <c r="X40" s="550"/>
      <c r="Y40" s="550"/>
      <c r="Z40" s="550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5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68</v>
      </c>
      <c r="X41" s="543">
        <v>259</v>
      </c>
      <c r="Y41" s="544">
        <f>IFERROR(IF(X41="",0,CEILING((X41/$H41),1)*$H41),"")</f>
        <v>259.20000000000005</v>
      </c>
      <c r="Z41" s="36">
        <f>IFERROR(IF(Y41=0,"",ROUNDUP(Y41/H41,0)*0.01898),"")</f>
        <v>0.45552000000000004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269.43194444444441</v>
      </c>
      <c r="BN41" s="64">
        <f>IFERROR(Y41*I41/H41,"0")</f>
        <v>269.64000000000004</v>
      </c>
      <c r="BO41" s="64">
        <f>IFERROR(1/J41*(X41/H41),"0")</f>
        <v>0.37471064814814814</v>
      </c>
      <c r="BP41" s="64">
        <f>IFERROR(1/J41*(Y41/H41),"0")</f>
        <v>0.37500000000000006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80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50"/>
      <c r="C44" s="550"/>
      <c r="D44" s="550"/>
      <c r="E44" s="550"/>
      <c r="F44" s="550"/>
      <c r="G44" s="550"/>
      <c r="H44" s="550"/>
      <c r="I44" s="550"/>
      <c r="J44" s="550"/>
      <c r="K44" s="550"/>
      <c r="L44" s="550"/>
      <c r="M44" s="550"/>
      <c r="N44" s="550"/>
      <c r="O44" s="562"/>
      <c r="P44" s="563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5">
        <f>IFERROR(X41/H41,"0")+IFERROR(X42/H42,"0")+IFERROR(X43/H43,"0")</f>
        <v>23.981481481481481</v>
      </c>
      <c r="Y44" s="545">
        <f>IFERROR(Y41/H41,"0")+IFERROR(Y42/H42,"0")+IFERROR(Y43/H43,"0")</f>
        <v>24.000000000000004</v>
      </c>
      <c r="Z44" s="545">
        <f>IFERROR(IF(Z41="",0,Z41),"0")+IFERROR(IF(Z42="",0,Z42),"0")+IFERROR(IF(Z43="",0,Z43),"0")</f>
        <v>0.45552000000000004</v>
      </c>
      <c r="AA44" s="546"/>
      <c r="AB44" s="546"/>
      <c r="AC44" s="546"/>
    </row>
    <row r="45" spans="1:68" x14ac:dyDescent="0.2">
      <c r="A45" s="550"/>
      <c r="B45" s="550"/>
      <c r="C45" s="550"/>
      <c r="D45" s="550"/>
      <c r="E45" s="550"/>
      <c r="F45" s="550"/>
      <c r="G45" s="550"/>
      <c r="H45" s="550"/>
      <c r="I45" s="550"/>
      <c r="J45" s="550"/>
      <c r="K45" s="550"/>
      <c r="L45" s="550"/>
      <c r="M45" s="550"/>
      <c r="N45" s="550"/>
      <c r="O45" s="562"/>
      <c r="P45" s="563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5">
        <f>IFERROR(SUM(X41:X43),"0")</f>
        <v>259</v>
      </c>
      <c r="Y45" s="545">
        <f>IFERROR(SUM(Y41:Y43),"0")</f>
        <v>259.20000000000005</v>
      </c>
      <c r="Z45" s="37"/>
      <c r="AA45" s="546"/>
      <c r="AB45" s="546"/>
      <c r="AC45" s="546"/>
    </row>
    <row r="46" spans="1:68" ht="14.25" hidden="1" customHeight="1" x14ac:dyDescent="0.25">
      <c r="A46" s="549" t="s">
        <v>72</v>
      </c>
      <c r="B46" s="550"/>
      <c r="C46" s="550"/>
      <c r="D46" s="550"/>
      <c r="E46" s="550"/>
      <c r="F46" s="550"/>
      <c r="G46" s="550"/>
      <c r="H46" s="550"/>
      <c r="I46" s="550"/>
      <c r="J46" s="550"/>
      <c r="K46" s="550"/>
      <c r="L46" s="550"/>
      <c r="M46" s="550"/>
      <c r="N46" s="550"/>
      <c r="O46" s="550"/>
      <c r="P46" s="550"/>
      <c r="Q46" s="550"/>
      <c r="R46" s="550"/>
      <c r="S46" s="550"/>
      <c r="T46" s="550"/>
      <c r="U46" s="550"/>
      <c r="V46" s="550"/>
      <c r="W46" s="550"/>
      <c r="X46" s="550"/>
      <c r="Y46" s="550"/>
      <c r="Z46" s="550"/>
      <c r="AA46" s="539"/>
      <c r="AB46" s="539"/>
      <c r="AC46" s="53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7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50"/>
      <c r="C48" s="550"/>
      <c r="D48" s="550"/>
      <c r="E48" s="550"/>
      <c r="F48" s="550"/>
      <c r="G48" s="550"/>
      <c r="H48" s="550"/>
      <c r="I48" s="550"/>
      <c r="J48" s="550"/>
      <c r="K48" s="550"/>
      <c r="L48" s="550"/>
      <c r="M48" s="550"/>
      <c r="N48" s="550"/>
      <c r="O48" s="562"/>
      <c r="P48" s="563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0"/>
      <c r="B49" s="550"/>
      <c r="C49" s="550"/>
      <c r="D49" s="550"/>
      <c r="E49" s="550"/>
      <c r="F49" s="550"/>
      <c r="G49" s="550"/>
      <c r="H49" s="550"/>
      <c r="I49" s="550"/>
      <c r="J49" s="550"/>
      <c r="K49" s="550"/>
      <c r="L49" s="550"/>
      <c r="M49" s="550"/>
      <c r="N49" s="550"/>
      <c r="O49" s="562"/>
      <c r="P49" s="563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60" t="s">
        <v>116</v>
      </c>
      <c r="B50" s="550"/>
      <c r="C50" s="550"/>
      <c r="D50" s="550"/>
      <c r="E50" s="550"/>
      <c r="F50" s="550"/>
      <c r="G50" s="550"/>
      <c r="H50" s="550"/>
      <c r="I50" s="550"/>
      <c r="J50" s="550"/>
      <c r="K50" s="550"/>
      <c r="L50" s="550"/>
      <c r="M50" s="550"/>
      <c r="N50" s="550"/>
      <c r="O50" s="550"/>
      <c r="P50" s="550"/>
      <c r="Q50" s="550"/>
      <c r="R50" s="550"/>
      <c r="S50" s="550"/>
      <c r="T50" s="550"/>
      <c r="U50" s="550"/>
      <c r="V50" s="550"/>
      <c r="W50" s="550"/>
      <c r="X50" s="550"/>
      <c r="Y50" s="550"/>
      <c r="Z50" s="550"/>
      <c r="AA50" s="538"/>
      <c r="AB50" s="538"/>
      <c r="AC50" s="538"/>
    </row>
    <row r="51" spans="1:68" ht="14.25" hidden="1" customHeight="1" x14ac:dyDescent="0.25">
      <c r="A51" s="549" t="s">
        <v>102</v>
      </c>
      <c r="B51" s="550"/>
      <c r="C51" s="550"/>
      <c r="D51" s="550"/>
      <c r="E51" s="550"/>
      <c r="F51" s="550"/>
      <c r="G51" s="550"/>
      <c r="H51" s="550"/>
      <c r="I51" s="550"/>
      <c r="J51" s="550"/>
      <c r="K51" s="550"/>
      <c r="L51" s="550"/>
      <c r="M51" s="550"/>
      <c r="N51" s="550"/>
      <c r="O51" s="550"/>
      <c r="P51" s="550"/>
      <c r="Q51" s="550"/>
      <c r="R51" s="550"/>
      <c r="S51" s="550"/>
      <c r="T51" s="550"/>
      <c r="U51" s="550"/>
      <c r="V51" s="550"/>
      <c r="W51" s="550"/>
      <c r="X51" s="550"/>
      <c r="Y51" s="550"/>
      <c r="Z51" s="550"/>
      <c r="AA51" s="539"/>
      <c r="AB51" s="539"/>
      <c r="AC51" s="53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8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68</v>
      </c>
      <c r="X53" s="543">
        <v>222</v>
      </c>
      <c r="Y53" s="544">
        <f t="shared" si="6"/>
        <v>226.8</v>
      </c>
      <c r="Z53" s="36">
        <f>IFERROR(IF(Y53=0,"",ROUNDUP(Y53/H53,0)*0.01898),"")</f>
        <v>0.39857999999999999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230.94166666666666</v>
      </c>
      <c r="BN53" s="64">
        <f t="shared" si="8"/>
        <v>235.93499999999997</v>
      </c>
      <c r="BO53" s="64">
        <f t="shared" si="9"/>
        <v>0.32118055555555552</v>
      </c>
      <c r="BP53" s="64">
        <f t="shared" si="10"/>
        <v>0.328125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68</v>
      </c>
      <c r="X55" s="543">
        <v>46</v>
      </c>
      <c r="Y55" s="544">
        <f t="shared" si="6"/>
        <v>48</v>
      </c>
      <c r="Z55" s="36">
        <f>IFERROR(IF(Y55=0,"",ROUNDUP(Y55/H55,0)*0.00902),"")</f>
        <v>0.10824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48.414999999999999</v>
      </c>
      <c r="BN55" s="64">
        <f t="shared" si="8"/>
        <v>50.519999999999996</v>
      </c>
      <c r="BO55" s="64">
        <f t="shared" si="9"/>
        <v>8.7121212121212127E-2</v>
      </c>
      <c r="BP55" s="64">
        <f t="shared" si="10"/>
        <v>9.0909090909090912E-2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8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0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1"/>
      <c r="B58" s="550"/>
      <c r="C58" s="550"/>
      <c r="D58" s="550"/>
      <c r="E58" s="550"/>
      <c r="F58" s="550"/>
      <c r="G58" s="550"/>
      <c r="H58" s="550"/>
      <c r="I58" s="550"/>
      <c r="J58" s="550"/>
      <c r="K58" s="550"/>
      <c r="L58" s="550"/>
      <c r="M58" s="550"/>
      <c r="N58" s="550"/>
      <c r="O58" s="562"/>
      <c r="P58" s="563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5">
        <f>IFERROR(X52/H52,"0")+IFERROR(X53/H53,"0")+IFERROR(X54/H54,"0")+IFERROR(X55/H55,"0")+IFERROR(X56/H56,"0")+IFERROR(X57/H57,"0")</f>
        <v>32.055555555555557</v>
      </c>
      <c r="Y58" s="545">
        <f>IFERROR(Y52/H52,"0")+IFERROR(Y53/H53,"0")+IFERROR(Y54/H54,"0")+IFERROR(Y55/H55,"0")+IFERROR(Y56/H56,"0")+IFERROR(Y57/H57,"0")</f>
        <v>33</v>
      </c>
      <c r="Z58" s="545">
        <f>IFERROR(IF(Z52="",0,Z52),"0")+IFERROR(IF(Z53="",0,Z53),"0")+IFERROR(IF(Z54="",0,Z54),"0")+IFERROR(IF(Z55="",0,Z55),"0")+IFERROR(IF(Z56="",0,Z56),"0")+IFERROR(IF(Z57="",0,Z57),"0")</f>
        <v>0.50682000000000005</v>
      </c>
      <c r="AA58" s="546"/>
      <c r="AB58" s="546"/>
      <c r="AC58" s="546"/>
    </row>
    <row r="59" spans="1:68" x14ac:dyDescent="0.2">
      <c r="A59" s="550"/>
      <c r="B59" s="550"/>
      <c r="C59" s="550"/>
      <c r="D59" s="550"/>
      <c r="E59" s="550"/>
      <c r="F59" s="550"/>
      <c r="G59" s="550"/>
      <c r="H59" s="550"/>
      <c r="I59" s="550"/>
      <c r="J59" s="550"/>
      <c r="K59" s="550"/>
      <c r="L59" s="550"/>
      <c r="M59" s="550"/>
      <c r="N59" s="550"/>
      <c r="O59" s="562"/>
      <c r="P59" s="563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5">
        <f>IFERROR(SUM(X52:X57),"0")</f>
        <v>268</v>
      </c>
      <c r="Y59" s="545">
        <f>IFERROR(SUM(Y52:Y57),"0")</f>
        <v>274.8</v>
      </c>
      <c r="Z59" s="37"/>
      <c r="AA59" s="546"/>
      <c r="AB59" s="546"/>
      <c r="AC59" s="546"/>
    </row>
    <row r="60" spans="1:68" ht="14.25" hidden="1" customHeight="1" x14ac:dyDescent="0.25">
      <c r="A60" s="549" t="s">
        <v>134</v>
      </c>
      <c r="B60" s="550"/>
      <c r="C60" s="550"/>
      <c r="D60" s="550"/>
      <c r="E60" s="550"/>
      <c r="F60" s="550"/>
      <c r="G60" s="550"/>
      <c r="H60" s="550"/>
      <c r="I60" s="550"/>
      <c r="J60" s="550"/>
      <c r="K60" s="550"/>
      <c r="L60" s="550"/>
      <c r="M60" s="550"/>
      <c r="N60" s="550"/>
      <c r="O60" s="550"/>
      <c r="P60" s="550"/>
      <c r="Q60" s="550"/>
      <c r="R60" s="550"/>
      <c r="S60" s="550"/>
      <c r="T60" s="550"/>
      <c r="U60" s="550"/>
      <c r="V60" s="550"/>
      <c r="W60" s="550"/>
      <c r="X60" s="550"/>
      <c r="Y60" s="550"/>
      <c r="Z60" s="550"/>
      <c r="AA60" s="539"/>
      <c r="AB60" s="539"/>
      <c r="AC60" s="53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4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6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6"/>
      <c r="R62" s="566"/>
      <c r="S62" s="566"/>
      <c r="T62" s="567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6"/>
      <c r="R63" s="566"/>
      <c r="S63" s="566"/>
      <c r="T63" s="567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1"/>
      <c r="B64" s="550"/>
      <c r="C64" s="550"/>
      <c r="D64" s="550"/>
      <c r="E64" s="550"/>
      <c r="F64" s="550"/>
      <c r="G64" s="550"/>
      <c r="H64" s="550"/>
      <c r="I64" s="550"/>
      <c r="J64" s="550"/>
      <c r="K64" s="550"/>
      <c r="L64" s="550"/>
      <c r="M64" s="550"/>
      <c r="N64" s="550"/>
      <c r="O64" s="562"/>
      <c r="P64" s="563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5">
        <f>IFERROR(X61/H61,"0")+IFERROR(X62/H62,"0")+IFERROR(X63/H63,"0")</f>
        <v>0</v>
      </c>
      <c r="Y64" s="545">
        <f>IFERROR(Y61/H61,"0")+IFERROR(Y62/H62,"0")+IFERROR(Y63/H63,"0")</f>
        <v>0</v>
      </c>
      <c r="Z64" s="545">
        <f>IFERROR(IF(Z61="",0,Z61),"0")+IFERROR(IF(Z62="",0,Z62),"0")+IFERROR(IF(Z63="",0,Z63),"0")</f>
        <v>0</v>
      </c>
      <c r="AA64" s="546"/>
      <c r="AB64" s="546"/>
      <c r="AC64" s="546"/>
    </row>
    <row r="65" spans="1:68" hidden="1" x14ac:dyDescent="0.2">
      <c r="A65" s="550"/>
      <c r="B65" s="550"/>
      <c r="C65" s="550"/>
      <c r="D65" s="550"/>
      <c r="E65" s="550"/>
      <c r="F65" s="550"/>
      <c r="G65" s="550"/>
      <c r="H65" s="550"/>
      <c r="I65" s="550"/>
      <c r="J65" s="550"/>
      <c r="K65" s="550"/>
      <c r="L65" s="550"/>
      <c r="M65" s="550"/>
      <c r="N65" s="550"/>
      <c r="O65" s="562"/>
      <c r="P65" s="563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5">
        <f>IFERROR(SUM(X61:X63),"0")</f>
        <v>0</v>
      </c>
      <c r="Y65" s="545">
        <f>IFERROR(SUM(Y61:Y63),"0")</f>
        <v>0</v>
      </c>
      <c r="Z65" s="37"/>
      <c r="AA65" s="546"/>
      <c r="AB65" s="546"/>
      <c r="AC65" s="546"/>
    </row>
    <row r="66" spans="1:68" ht="14.25" hidden="1" customHeight="1" x14ac:dyDescent="0.25">
      <c r="A66" s="549" t="s">
        <v>63</v>
      </c>
      <c r="B66" s="550"/>
      <c r="C66" s="550"/>
      <c r="D66" s="550"/>
      <c r="E66" s="550"/>
      <c r="F66" s="550"/>
      <c r="G66" s="550"/>
      <c r="H66" s="550"/>
      <c r="I66" s="550"/>
      <c r="J66" s="550"/>
      <c r="K66" s="550"/>
      <c r="L66" s="550"/>
      <c r="M66" s="550"/>
      <c r="N66" s="550"/>
      <c r="O66" s="550"/>
      <c r="P66" s="550"/>
      <c r="Q66" s="550"/>
      <c r="R66" s="550"/>
      <c r="S66" s="550"/>
      <c r="T66" s="550"/>
      <c r="U66" s="550"/>
      <c r="V66" s="550"/>
      <c r="W66" s="550"/>
      <c r="X66" s="550"/>
      <c r="Y66" s="550"/>
      <c r="Z66" s="550"/>
      <c r="AA66" s="539"/>
      <c r="AB66" s="539"/>
      <c r="AC66" s="539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6"/>
      <c r="R67" s="566"/>
      <c r="S67" s="566"/>
      <c r="T67" s="567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6"/>
      <c r="R68" s="566"/>
      <c r="S68" s="566"/>
      <c r="T68" s="567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6"/>
      <c r="R69" s="566"/>
      <c r="S69" s="566"/>
      <c r="T69" s="567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50"/>
      <c r="C70" s="550"/>
      <c r="D70" s="550"/>
      <c r="E70" s="550"/>
      <c r="F70" s="550"/>
      <c r="G70" s="550"/>
      <c r="H70" s="550"/>
      <c r="I70" s="550"/>
      <c r="J70" s="550"/>
      <c r="K70" s="550"/>
      <c r="L70" s="550"/>
      <c r="M70" s="550"/>
      <c r="N70" s="550"/>
      <c r="O70" s="562"/>
      <c r="P70" s="563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0"/>
      <c r="B71" s="550"/>
      <c r="C71" s="550"/>
      <c r="D71" s="550"/>
      <c r="E71" s="550"/>
      <c r="F71" s="550"/>
      <c r="G71" s="550"/>
      <c r="H71" s="550"/>
      <c r="I71" s="550"/>
      <c r="J71" s="550"/>
      <c r="K71" s="550"/>
      <c r="L71" s="550"/>
      <c r="M71" s="550"/>
      <c r="N71" s="550"/>
      <c r="O71" s="562"/>
      <c r="P71" s="563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49" t="s">
        <v>72</v>
      </c>
      <c r="B72" s="550"/>
      <c r="C72" s="550"/>
      <c r="D72" s="550"/>
      <c r="E72" s="550"/>
      <c r="F72" s="550"/>
      <c r="G72" s="550"/>
      <c r="H72" s="550"/>
      <c r="I72" s="550"/>
      <c r="J72" s="550"/>
      <c r="K72" s="550"/>
      <c r="L72" s="550"/>
      <c r="M72" s="550"/>
      <c r="N72" s="550"/>
      <c r="O72" s="550"/>
      <c r="P72" s="550"/>
      <c r="Q72" s="550"/>
      <c r="R72" s="550"/>
      <c r="S72" s="550"/>
      <c r="T72" s="550"/>
      <c r="U72" s="550"/>
      <c r="V72" s="550"/>
      <c r="W72" s="550"/>
      <c r="X72" s="550"/>
      <c r="Y72" s="550"/>
      <c r="Z72" s="550"/>
      <c r="AA72" s="539"/>
      <c r="AB72" s="539"/>
      <c r="AC72" s="539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86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6"/>
      <c r="R73" s="566"/>
      <c r="S73" s="566"/>
      <c r="T73" s="567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4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6"/>
      <c r="R74" s="566"/>
      <c r="S74" s="566"/>
      <c r="T74" s="567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6"/>
      <c r="R75" s="566"/>
      <c r="S75" s="566"/>
      <c r="T75" s="567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2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6"/>
      <c r="R76" s="566"/>
      <c r="S76" s="566"/>
      <c r="T76" s="567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6"/>
      <c r="R77" s="566"/>
      <c r="S77" s="566"/>
      <c r="T77" s="567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50"/>
      <c r="C78" s="550"/>
      <c r="D78" s="550"/>
      <c r="E78" s="550"/>
      <c r="F78" s="550"/>
      <c r="G78" s="550"/>
      <c r="H78" s="550"/>
      <c r="I78" s="550"/>
      <c r="J78" s="550"/>
      <c r="K78" s="550"/>
      <c r="L78" s="550"/>
      <c r="M78" s="550"/>
      <c r="N78" s="550"/>
      <c r="O78" s="562"/>
      <c r="P78" s="563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0"/>
      <c r="B79" s="550"/>
      <c r="C79" s="550"/>
      <c r="D79" s="550"/>
      <c r="E79" s="550"/>
      <c r="F79" s="550"/>
      <c r="G79" s="550"/>
      <c r="H79" s="550"/>
      <c r="I79" s="550"/>
      <c r="J79" s="550"/>
      <c r="K79" s="550"/>
      <c r="L79" s="550"/>
      <c r="M79" s="550"/>
      <c r="N79" s="550"/>
      <c r="O79" s="562"/>
      <c r="P79" s="563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49" t="s">
        <v>164</v>
      </c>
      <c r="B80" s="550"/>
      <c r="C80" s="550"/>
      <c r="D80" s="550"/>
      <c r="E80" s="550"/>
      <c r="F80" s="550"/>
      <c r="G80" s="550"/>
      <c r="H80" s="550"/>
      <c r="I80" s="550"/>
      <c r="J80" s="550"/>
      <c r="K80" s="550"/>
      <c r="L80" s="550"/>
      <c r="M80" s="550"/>
      <c r="N80" s="550"/>
      <c r="O80" s="550"/>
      <c r="P80" s="550"/>
      <c r="Q80" s="550"/>
      <c r="R80" s="550"/>
      <c r="S80" s="550"/>
      <c r="T80" s="550"/>
      <c r="U80" s="550"/>
      <c r="V80" s="550"/>
      <c r="W80" s="550"/>
      <c r="X80" s="550"/>
      <c r="Y80" s="550"/>
      <c r="Z80" s="550"/>
      <c r="AA80" s="539"/>
      <c r="AB80" s="539"/>
      <c r="AC80" s="539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6"/>
      <c r="R81" s="566"/>
      <c r="S81" s="566"/>
      <c r="T81" s="567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62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6"/>
      <c r="R82" s="566"/>
      <c r="S82" s="566"/>
      <c r="T82" s="567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1"/>
      <c r="B83" s="550"/>
      <c r="C83" s="550"/>
      <c r="D83" s="550"/>
      <c r="E83" s="550"/>
      <c r="F83" s="550"/>
      <c r="G83" s="550"/>
      <c r="H83" s="550"/>
      <c r="I83" s="550"/>
      <c r="J83" s="550"/>
      <c r="K83" s="550"/>
      <c r="L83" s="550"/>
      <c r="M83" s="550"/>
      <c r="N83" s="550"/>
      <c r="O83" s="562"/>
      <c r="P83" s="563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hidden="1" x14ac:dyDescent="0.2">
      <c r="A84" s="550"/>
      <c r="B84" s="550"/>
      <c r="C84" s="550"/>
      <c r="D84" s="550"/>
      <c r="E84" s="550"/>
      <c r="F84" s="550"/>
      <c r="G84" s="550"/>
      <c r="H84" s="550"/>
      <c r="I84" s="550"/>
      <c r="J84" s="550"/>
      <c r="K84" s="550"/>
      <c r="L84" s="550"/>
      <c r="M84" s="550"/>
      <c r="N84" s="550"/>
      <c r="O84" s="562"/>
      <c r="P84" s="563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hidden="1" customHeight="1" x14ac:dyDescent="0.25">
      <c r="A85" s="560" t="s">
        <v>171</v>
      </c>
      <c r="B85" s="550"/>
      <c r="C85" s="550"/>
      <c r="D85" s="550"/>
      <c r="E85" s="550"/>
      <c r="F85" s="550"/>
      <c r="G85" s="550"/>
      <c r="H85" s="550"/>
      <c r="I85" s="550"/>
      <c r="J85" s="550"/>
      <c r="K85" s="550"/>
      <c r="L85" s="550"/>
      <c r="M85" s="550"/>
      <c r="N85" s="550"/>
      <c r="O85" s="550"/>
      <c r="P85" s="550"/>
      <c r="Q85" s="550"/>
      <c r="R85" s="550"/>
      <c r="S85" s="550"/>
      <c r="T85" s="550"/>
      <c r="U85" s="550"/>
      <c r="V85" s="550"/>
      <c r="W85" s="550"/>
      <c r="X85" s="550"/>
      <c r="Y85" s="550"/>
      <c r="Z85" s="550"/>
      <c r="AA85" s="538"/>
      <c r="AB85" s="538"/>
      <c r="AC85" s="538"/>
    </row>
    <row r="86" spans="1:68" ht="14.25" hidden="1" customHeight="1" x14ac:dyDescent="0.25">
      <c r="A86" s="549" t="s">
        <v>102</v>
      </c>
      <c r="B86" s="550"/>
      <c r="C86" s="550"/>
      <c r="D86" s="550"/>
      <c r="E86" s="550"/>
      <c r="F86" s="550"/>
      <c r="G86" s="550"/>
      <c r="H86" s="550"/>
      <c r="I86" s="550"/>
      <c r="J86" s="550"/>
      <c r="K86" s="550"/>
      <c r="L86" s="550"/>
      <c r="M86" s="550"/>
      <c r="N86" s="550"/>
      <c r="O86" s="550"/>
      <c r="P86" s="550"/>
      <c r="Q86" s="550"/>
      <c r="R86" s="550"/>
      <c r="S86" s="550"/>
      <c r="T86" s="550"/>
      <c r="U86" s="550"/>
      <c r="V86" s="550"/>
      <c r="W86" s="550"/>
      <c r="X86" s="550"/>
      <c r="Y86" s="550"/>
      <c r="Z86" s="550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2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6"/>
      <c r="R87" s="566"/>
      <c r="S87" s="566"/>
      <c r="T87" s="567"/>
      <c r="U87" s="34"/>
      <c r="V87" s="34"/>
      <c r="W87" s="35" t="s">
        <v>68</v>
      </c>
      <c r="X87" s="543">
        <v>497</v>
      </c>
      <c r="Y87" s="544">
        <f>IFERROR(IF(X87="",0,CEILING((X87/$H87),1)*$H87),"")</f>
        <v>507.6</v>
      </c>
      <c r="Z87" s="36">
        <f>IFERROR(IF(Y87=0,"",ROUNDUP(Y87/H87,0)*0.01898),"")</f>
        <v>0.89205999999999996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517.01805555555552</v>
      </c>
      <c r="BN87" s="64">
        <f>IFERROR(Y87*I87/H87,"0")</f>
        <v>528.04499999999996</v>
      </c>
      <c r="BO87" s="64">
        <f>IFERROR(1/J87*(X87/H87),"0")</f>
        <v>0.71903935185185186</v>
      </c>
      <c r="BP87" s="64">
        <f>IFERROR(1/J87*(Y87/H87),"0")</f>
        <v>0.734375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6"/>
      <c r="R88" s="566"/>
      <c r="S88" s="566"/>
      <c r="T88" s="567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5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6"/>
      <c r="R89" s="566"/>
      <c r="S89" s="566"/>
      <c r="T89" s="567"/>
      <c r="U89" s="34"/>
      <c r="V89" s="34"/>
      <c r="W89" s="35" t="s">
        <v>68</v>
      </c>
      <c r="X89" s="543">
        <v>116</v>
      </c>
      <c r="Y89" s="544">
        <f>IFERROR(IF(X89="",0,CEILING((X89/$H89),1)*$H89),"")</f>
        <v>117</v>
      </c>
      <c r="Z89" s="36">
        <f>IFERROR(IF(Y89=0,"",ROUNDUP(Y89/H89,0)*0.00902),"")</f>
        <v>0.23452000000000001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121.41333333333334</v>
      </c>
      <c r="BN89" s="64">
        <f>IFERROR(Y89*I89/H89,"0")</f>
        <v>122.46000000000001</v>
      </c>
      <c r="BO89" s="64">
        <f>IFERROR(1/J89*(X89/H89),"0")</f>
        <v>0.19528619528619529</v>
      </c>
      <c r="BP89" s="64">
        <f>IFERROR(1/J89*(Y89/H89),"0")</f>
        <v>0.19696969696969696</v>
      </c>
    </row>
    <row r="90" spans="1:68" x14ac:dyDescent="0.2">
      <c r="A90" s="561"/>
      <c r="B90" s="550"/>
      <c r="C90" s="550"/>
      <c r="D90" s="550"/>
      <c r="E90" s="550"/>
      <c r="F90" s="550"/>
      <c r="G90" s="550"/>
      <c r="H90" s="550"/>
      <c r="I90" s="550"/>
      <c r="J90" s="550"/>
      <c r="K90" s="550"/>
      <c r="L90" s="550"/>
      <c r="M90" s="550"/>
      <c r="N90" s="550"/>
      <c r="O90" s="562"/>
      <c r="P90" s="563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5">
        <f>IFERROR(X87/H87,"0")+IFERROR(X88/H88,"0")+IFERROR(X89/H89,"0")</f>
        <v>71.796296296296305</v>
      </c>
      <c r="Y90" s="545">
        <f>IFERROR(Y87/H87,"0")+IFERROR(Y88/H88,"0")+IFERROR(Y89/H89,"0")</f>
        <v>73</v>
      </c>
      <c r="Z90" s="545">
        <f>IFERROR(IF(Z87="",0,Z87),"0")+IFERROR(IF(Z88="",0,Z88),"0")+IFERROR(IF(Z89="",0,Z89),"0")</f>
        <v>1.1265799999999999</v>
      </c>
      <c r="AA90" s="546"/>
      <c r="AB90" s="546"/>
      <c r="AC90" s="546"/>
    </row>
    <row r="91" spans="1:68" x14ac:dyDescent="0.2">
      <c r="A91" s="550"/>
      <c r="B91" s="550"/>
      <c r="C91" s="550"/>
      <c r="D91" s="550"/>
      <c r="E91" s="550"/>
      <c r="F91" s="550"/>
      <c r="G91" s="550"/>
      <c r="H91" s="550"/>
      <c r="I91" s="550"/>
      <c r="J91" s="550"/>
      <c r="K91" s="550"/>
      <c r="L91" s="550"/>
      <c r="M91" s="550"/>
      <c r="N91" s="550"/>
      <c r="O91" s="562"/>
      <c r="P91" s="563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5">
        <f>IFERROR(SUM(X87:X89),"0")</f>
        <v>613</v>
      </c>
      <c r="Y91" s="545">
        <f>IFERROR(SUM(Y87:Y89),"0")</f>
        <v>624.6</v>
      </c>
      <c r="Z91" s="37"/>
      <c r="AA91" s="546"/>
      <c r="AB91" s="546"/>
      <c r="AC91" s="546"/>
    </row>
    <row r="92" spans="1:68" ht="14.25" hidden="1" customHeight="1" x14ac:dyDescent="0.25">
      <c r="A92" s="549" t="s">
        <v>72</v>
      </c>
      <c r="B92" s="550"/>
      <c r="C92" s="550"/>
      <c r="D92" s="550"/>
      <c r="E92" s="550"/>
      <c r="F92" s="550"/>
      <c r="G92" s="550"/>
      <c r="H92" s="550"/>
      <c r="I92" s="550"/>
      <c r="J92" s="550"/>
      <c r="K92" s="550"/>
      <c r="L92" s="550"/>
      <c r="M92" s="550"/>
      <c r="N92" s="550"/>
      <c r="O92" s="550"/>
      <c r="P92" s="550"/>
      <c r="Q92" s="550"/>
      <c r="R92" s="550"/>
      <c r="S92" s="550"/>
      <c r="T92" s="550"/>
      <c r="U92" s="550"/>
      <c r="V92" s="550"/>
      <c r="W92" s="550"/>
      <c r="X92" s="550"/>
      <c r="Y92" s="550"/>
      <c r="Z92" s="550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680" t="s">
        <v>181</v>
      </c>
      <c r="Q93" s="566"/>
      <c r="R93" s="566"/>
      <c r="S93" s="566"/>
      <c r="T93" s="567"/>
      <c r="U93" s="34"/>
      <c r="V93" s="34"/>
      <c r="W93" s="35" t="s">
        <v>68</v>
      </c>
      <c r="X93" s="543">
        <v>75</v>
      </c>
      <c r="Y93" s="544">
        <f>IFERROR(IF(X93="",0,CEILING((X93/$H93),1)*$H93),"")</f>
        <v>81</v>
      </c>
      <c r="Z93" s="36">
        <f>IFERROR(IF(Y93=0,"",ROUNDUP(Y93/H93,0)*0.01898),"")</f>
        <v>0.1898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79.805555555555557</v>
      </c>
      <c r="BN93" s="64">
        <f>IFERROR(Y93*I93/H93,"0")</f>
        <v>86.190000000000012</v>
      </c>
      <c r="BO93" s="64">
        <f>IFERROR(1/J93*(X93/H93),"0")</f>
        <v>0.14467592592592593</v>
      </c>
      <c r="BP93" s="64">
        <f>IFERROR(1/J93*(Y93/H93),"0")</f>
        <v>0.15625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8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6"/>
      <c r="R94" s="566"/>
      <c r="S94" s="566"/>
      <c r="T94" s="567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6"/>
      <c r="R95" s="566"/>
      <c r="S95" s="566"/>
      <c r="T95" s="567"/>
      <c r="U95" s="34"/>
      <c r="V95" s="34"/>
      <c r="W95" s="35" t="s">
        <v>68</v>
      </c>
      <c r="X95" s="543">
        <v>133</v>
      </c>
      <c r="Y95" s="544">
        <f>IFERROR(IF(X95="",0,CEILING((X95/$H95),1)*$H95),"")</f>
        <v>135</v>
      </c>
      <c r="Z95" s="36">
        <f>IFERROR(IF(Y95=0,"",ROUNDUP(Y95/H95,0)*0.00651),"")</f>
        <v>0.32550000000000001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145.41333333333333</v>
      </c>
      <c r="BN95" s="64">
        <f>IFERROR(Y95*I95/H95,"0")</f>
        <v>147.6</v>
      </c>
      <c r="BO95" s="64">
        <f>IFERROR(1/J95*(X95/H95),"0")</f>
        <v>0.27065527065527067</v>
      </c>
      <c r="BP95" s="64">
        <f>IFERROR(1/J95*(Y95/H95),"0")</f>
        <v>0.27472527472527475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69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6"/>
      <c r="R96" s="566"/>
      <c r="S96" s="566"/>
      <c r="T96" s="567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50"/>
      <c r="C97" s="550"/>
      <c r="D97" s="550"/>
      <c r="E97" s="550"/>
      <c r="F97" s="550"/>
      <c r="G97" s="550"/>
      <c r="H97" s="550"/>
      <c r="I97" s="550"/>
      <c r="J97" s="550"/>
      <c r="K97" s="550"/>
      <c r="L97" s="550"/>
      <c r="M97" s="550"/>
      <c r="N97" s="550"/>
      <c r="O97" s="562"/>
      <c r="P97" s="563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5">
        <f>IFERROR(X93/H93,"0")+IFERROR(X94/H94,"0")+IFERROR(X95/H95,"0")+IFERROR(X96/H96,"0")</f>
        <v>58.518518518518519</v>
      </c>
      <c r="Y97" s="545">
        <f>IFERROR(Y93/H93,"0")+IFERROR(Y94/H94,"0")+IFERROR(Y95/H95,"0")+IFERROR(Y96/H96,"0")</f>
        <v>60</v>
      </c>
      <c r="Z97" s="545">
        <f>IFERROR(IF(Z93="",0,Z93),"0")+IFERROR(IF(Z94="",0,Z94),"0")+IFERROR(IF(Z95="",0,Z95),"0")+IFERROR(IF(Z96="",0,Z96),"0")</f>
        <v>0.51529999999999998</v>
      </c>
      <c r="AA97" s="546"/>
      <c r="AB97" s="546"/>
      <c r="AC97" s="546"/>
    </row>
    <row r="98" spans="1:68" x14ac:dyDescent="0.2">
      <c r="A98" s="550"/>
      <c r="B98" s="550"/>
      <c r="C98" s="550"/>
      <c r="D98" s="550"/>
      <c r="E98" s="550"/>
      <c r="F98" s="550"/>
      <c r="G98" s="550"/>
      <c r="H98" s="550"/>
      <c r="I98" s="550"/>
      <c r="J98" s="550"/>
      <c r="K98" s="550"/>
      <c r="L98" s="550"/>
      <c r="M98" s="550"/>
      <c r="N98" s="550"/>
      <c r="O98" s="562"/>
      <c r="P98" s="563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5">
        <f>IFERROR(SUM(X93:X96),"0")</f>
        <v>208</v>
      </c>
      <c r="Y98" s="545">
        <f>IFERROR(SUM(Y93:Y96),"0")</f>
        <v>216</v>
      </c>
      <c r="Z98" s="37"/>
      <c r="AA98" s="546"/>
      <c r="AB98" s="546"/>
      <c r="AC98" s="546"/>
    </row>
    <row r="99" spans="1:68" ht="16.5" hidden="1" customHeight="1" x14ac:dyDescent="0.25">
      <c r="A99" s="560" t="s">
        <v>191</v>
      </c>
      <c r="B99" s="550"/>
      <c r="C99" s="550"/>
      <c r="D99" s="550"/>
      <c r="E99" s="550"/>
      <c r="F99" s="550"/>
      <c r="G99" s="550"/>
      <c r="H99" s="550"/>
      <c r="I99" s="550"/>
      <c r="J99" s="550"/>
      <c r="K99" s="550"/>
      <c r="L99" s="550"/>
      <c r="M99" s="550"/>
      <c r="N99" s="550"/>
      <c r="O99" s="550"/>
      <c r="P99" s="550"/>
      <c r="Q99" s="550"/>
      <c r="R99" s="550"/>
      <c r="S99" s="550"/>
      <c r="T99" s="550"/>
      <c r="U99" s="550"/>
      <c r="V99" s="550"/>
      <c r="W99" s="550"/>
      <c r="X99" s="550"/>
      <c r="Y99" s="550"/>
      <c r="Z99" s="550"/>
      <c r="AA99" s="538"/>
      <c r="AB99" s="538"/>
      <c r="AC99" s="538"/>
    </row>
    <row r="100" spans="1:68" ht="14.25" hidden="1" customHeight="1" x14ac:dyDescent="0.25">
      <c r="A100" s="549" t="s">
        <v>102</v>
      </c>
      <c r="B100" s="550"/>
      <c r="C100" s="550"/>
      <c r="D100" s="550"/>
      <c r="E100" s="550"/>
      <c r="F100" s="550"/>
      <c r="G100" s="550"/>
      <c r="H100" s="550"/>
      <c r="I100" s="550"/>
      <c r="J100" s="550"/>
      <c r="K100" s="550"/>
      <c r="L100" s="550"/>
      <c r="M100" s="550"/>
      <c r="N100" s="550"/>
      <c r="O100" s="550"/>
      <c r="P100" s="550"/>
      <c r="Q100" s="550"/>
      <c r="R100" s="550"/>
      <c r="S100" s="550"/>
      <c r="T100" s="550"/>
      <c r="U100" s="550"/>
      <c r="V100" s="550"/>
      <c r="W100" s="550"/>
      <c r="X100" s="550"/>
      <c r="Y100" s="550"/>
      <c r="Z100" s="550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6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6"/>
      <c r="R101" s="566"/>
      <c r="S101" s="566"/>
      <c r="T101" s="567"/>
      <c r="U101" s="34"/>
      <c r="V101" s="34"/>
      <c r="W101" s="35" t="s">
        <v>68</v>
      </c>
      <c r="X101" s="543">
        <v>372</v>
      </c>
      <c r="Y101" s="544">
        <f>IFERROR(IF(X101="",0,CEILING((X101/$H101),1)*$H101),"")</f>
        <v>378</v>
      </c>
      <c r="Z101" s="36">
        <f>IFERROR(IF(Y101=0,"",ROUNDUP(Y101/H101,0)*0.01898),"")</f>
        <v>0.6643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386.98333333333329</v>
      </c>
      <c r="BN101" s="64">
        <f>IFERROR(Y101*I101/H101,"0")</f>
        <v>393.22499999999997</v>
      </c>
      <c r="BO101" s="64">
        <f>IFERROR(1/J101*(X101/H101),"0")</f>
        <v>0.53819444444444442</v>
      </c>
      <c r="BP101" s="64">
        <f>IFERROR(1/J101*(Y101/H101),"0")</f>
        <v>0.546875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60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6"/>
      <c r="R102" s="566"/>
      <c r="S102" s="566"/>
      <c r="T102" s="567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83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6"/>
      <c r="R103" s="566"/>
      <c r="S103" s="566"/>
      <c r="T103" s="567"/>
      <c r="U103" s="34"/>
      <c r="V103" s="34"/>
      <c r="W103" s="35" t="s">
        <v>68</v>
      </c>
      <c r="X103" s="543">
        <v>236</v>
      </c>
      <c r="Y103" s="544">
        <f>IFERROR(IF(X103="",0,CEILING((X103/$H103),1)*$H103),"")</f>
        <v>238.5</v>
      </c>
      <c r="Z103" s="36">
        <f>IFERROR(IF(Y103=0,"",ROUNDUP(Y103/H103,0)*0.00902),"")</f>
        <v>0.47806000000000004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247.01333333333332</v>
      </c>
      <c r="BN103" s="64">
        <f>IFERROR(Y103*I103/H103,"0")</f>
        <v>249.63</v>
      </c>
      <c r="BO103" s="64">
        <f>IFERROR(1/J103*(X103/H103),"0")</f>
        <v>0.39730639730639733</v>
      </c>
      <c r="BP103" s="64">
        <f>IFERROR(1/J103*(Y103/H103),"0")</f>
        <v>0.40151515151515155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85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6"/>
      <c r="R104" s="566"/>
      <c r="S104" s="566"/>
      <c r="T104" s="567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50"/>
      <c r="C105" s="550"/>
      <c r="D105" s="550"/>
      <c r="E105" s="550"/>
      <c r="F105" s="550"/>
      <c r="G105" s="550"/>
      <c r="H105" s="550"/>
      <c r="I105" s="550"/>
      <c r="J105" s="550"/>
      <c r="K105" s="550"/>
      <c r="L105" s="550"/>
      <c r="M105" s="550"/>
      <c r="N105" s="550"/>
      <c r="O105" s="562"/>
      <c r="P105" s="563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5">
        <f>IFERROR(X101/H101,"0")+IFERROR(X102/H102,"0")+IFERROR(X103/H103,"0")+IFERROR(X104/H104,"0")</f>
        <v>86.888888888888886</v>
      </c>
      <c r="Y105" s="545">
        <f>IFERROR(Y101/H101,"0")+IFERROR(Y102/H102,"0")+IFERROR(Y103/H103,"0")+IFERROR(Y104/H104,"0")</f>
        <v>88</v>
      </c>
      <c r="Z105" s="545">
        <f>IFERROR(IF(Z101="",0,Z101),"0")+IFERROR(IF(Z102="",0,Z102),"0")+IFERROR(IF(Z103="",0,Z103),"0")+IFERROR(IF(Z104="",0,Z104),"0")</f>
        <v>1.14236</v>
      </c>
      <c r="AA105" s="546"/>
      <c r="AB105" s="546"/>
      <c r="AC105" s="546"/>
    </row>
    <row r="106" spans="1:68" x14ac:dyDescent="0.2">
      <c r="A106" s="550"/>
      <c r="B106" s="550"/>
      <c r="C106" s="550"/>
      <c r="D106" s="550"/>
      <c r="E106" s="550"/>
      <c r="F106" s="550"/>
      <c r="G106" s="550"/>
      <c r="H106" s="550"/>
      <c r="I106" s="550"/>
      <c r="J106" s="550"/>
      <c r="K106" s="550"/>
      <c r="L106" s="550"/>
      <c r="M106" s="550"/>
      <c r="N106" s="550"/>
      <c r="O106" s="562"/>
      <c r="P106" s="563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5">
        <f>IFERROR(SUM(X101:X104),"0")</f>
        <v>608</v>
      </c>
      <c r="Y106" s="545">
        <f>IFERROR(SUM(Y101:Y104),"0")</f>
        <v>616.5</v>
      </c>
      <c r="Z106" s="37"/>
      <c r="AA106" s="546"/>
      <c r="AB106" s="546"/>
      <c r="AC106" s="546"/>
    </row>
    <row r="107" spans="1:68" ht="14.25" hidden="1" customHeight="1" x14ac:dyDescent="0.25">
      <c r="A107" s="549" t="s">
        <v>134</v>
      </c>
      <c r="B107" s="550"/>
      <c r="C107" s="550"/>
      <c r="D107" s="550"/>
      <c r="E107" s="550"/>
      <c r="F107" s="550"/>
      <c r="G107" s="550"/>
      <c r="H107" s="550"/>
      <c r="I107" s="550"/>
      <c r="J107" s="550"/>
      <c r="K107" s="550"/>
      <c r="L107" s="550"/>
      <c r="M107" s="550"/>
      <c r="N107" s="550"/>
      <c r="O107" s="550"/>
      <c r="P107" s="550"/>
      <c r="Q107" s="550"/>
      <c r="R107" s="550"/>
      <c r="S107" s="550"/>
      <c r="T107" s="550"/>
      <c r="U107" s="550"/>
      <c r="V107" s="550"/>
      <c r="W107" s="550"/>
      <c r="X107" s="550"/>
      <c r="Y107" s="550"/>
      <c r="Z107" s="550"/>
      <c r="AA107" s="539"/>
      <c r="AB107" s="539"/>
      <c r="AC107" s="539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68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6"/>
      <c r="R108" s="566"/>
      <c r="S108" s="566"/>
      <c r="T108" s="567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6"/>
      <c r="R109" s="566"/>
      <c r="S109" s="566"/>
      <c r="T109" s="567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5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6"/>
      <c r="R110" s="566"/>
      <c r="S110" s="566"/>
      <c r="T110" s="567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1"/>
      <c r="B111" s="550"/>
      <c r="C111" s="550"/>
      <c r="D111" s="550"/>
      <c r="E111" s="550"/>
      <c r="F111" s="550"/>
      <c r="G111" s="550"/>
      <c r="H111" s="550"/>
      <c r="I111" s="550"/>
      <c r="J111" s="550"/>
      <c r="K111" s="550"/>
      <c r="L111" s="550"/>
      <c r="M111" s="550"/>
      <c r="N111" s="550"/>
      <c r="O111" s="562"/>
      <c r="P111" s="563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0"/>
      <c r="B112" s="550"/>
      <c r="C112" s="550"/>
      <c r="D112" s="550"/>
      <c r="E112" s="550"/>
      <c r="F112" s="550"/>
      <c r="G112" s="550"/>
      <c r="H112" s="550"/>
      <c r="I112" s="550"/>
      <c r="J112" s="550"/>
      <c r="K112" s="550"/>
      <c r="L112" s="550"/>
      <c r="M112" s="550"/>
      <c r="N112" s="550"/>
      <c r="O112" s="562"/>
      <c r="P112" s="563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49" t="s">
        <v>72</v>
      </c>
      <c r="B113" s="550"/>
      <c r="C113" s="550"/>
      <c r="D113" s="550"/>
      <c r="E113" s="550"/>
      <c r="F113" s="550"/>
      <c r="G113" s="550"/>
      <c r="H113" s="550"/>
      <c r="I113" s="550"/>
      <c r="J113" s="550"/>
      <c r="K113" s="550"/>
      <c r="L113" s="550"/>
      <c r="M113" s="550"/>
      <c r="N113" s="550"/>
      <c r="O113" s="550"/>
      <c r="P113" s="550"/>
      <c r="Q113" s="550"/>
      <c r="R113" s="550"/>
      <c r="S113" s="550"/>
      <c r="T113" s="550"/>
      <c r="U113" s="550"/>
      <c r="V113" s="550"/>
      <c r="W113" s="550"/>
      <c r="X113" s="550"/>
      <c r="Y113" s="550"/>
      <c r="Z113" s="550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64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6"/>
      <c r="R114" s="566"/>
      <c r="S114" s="566"/>
      <c r="T114" s="567"/>
      <c r="U114" s="34"/>
      <c r="V114" s="34"/>
      <c r="W114" s="35" t="s">
        <v>68</v>
      </c>
      <c r="X114" s="543">
        <v>375</v>
      </c>
      <c r="Y114" s="544">
        <f>IFERROR(IF(X114="",0,CEILING((X114/$H114),1)*$H114),"")</f>
        <v>380.7</v>
      </c>
      <c r="Z114" s="36">
        <f>IFERROR(IF(Y114=0,"",ROUNDUP(Y114/H114,0)*0.01898),"")</f>
        <v>0.89205999999999996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398.75</v>
      </c>
      <c r="BN114" s="64">
        <f>IFERROR(Y114*I114/H114,"0")</f>
        <v>404.81099999999998</v>
      </c>
      <c r="BO114" s="64">
        <f>IFERROR(1/J114*(X114/H114),"0")</f>
        <v>0.72337962962962965</v>
      </c>
      <c r="BP114" s="64">
        <f>IFERROR(1/J114*(Y114/H114),"0")</f>
        <v>0.734375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0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6"/>
      <c r="R115" s="566"/>
      <c r="S115" s="566"/>
      <c r="T115" s="567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8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6"/>
      <c r="R116" s="566"/>
      <c r="S116" s="566"/>
      <c r="T116" s="567"/>
      <c r="U116" s="34"/>
      <c r="V116" s="34"/>
      <c r="W116" s="35" t="s">
        <v>68</v>
      </c>
      <c r="X116" s="543">
        <v>319</v>
      </c>
      <c r="Y116" s="544">
        <f>IFERROR(IF(X116="",0,CEILING((X116/$H116),1)*$H116),"")</f>
        <v>321.3</v>
      </c>
      <c r="Z116" s="36">
        <f>IFERROR(IF(Y116=0,"",ROUNDUP(Y116/H116,0)*0.00651),"")</f>
        <v>0.77468999999999999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348.77333333333331</v>
      </c>
      <c r="BN116" s="64">
        <f>IFERROR(Y116*I116/H116,"0")</f>
        <v>351.28800000000001</v>
      </c>
      <c r="BO116" s="64">
        <f>IFERROR(1/J116*(X116/H116),"0")</f>
        <v>0.64916564916564912</v>
      </c>
      <c r="BP116" s="64">
        <f>IFERROR(1/J116*(Y116/H116),"0")</f>
        <v>0.65384615384615385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7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6"/>
      <c r="R117" s="566"/>
      <c r="S117" s="566"/>
      <c r="T117" s="567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1"/>
      <c r="B118" s="550"/>
      <c r="C118" s="550"/>
      <c r="D118" s="550"/>
      <c r="E118" s="550"/>
      <c r="F118" s="550"/>
      <c r="G118" s="550"/>
      <c r="H118" s="550"/>
      <c r="I118" s="550"/>
      <c r="J118" s="550"/>
      <c r="K118" s="550"/>
      <c r="L118" s="550"/>
      <c r="M118" s="550"/>
      <c r="N118" s="550"/>
      <c r="O118" s="562"/>
      <c r="P118" s="563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5">
        <f>IFERROR(X114/H114,"0")+IFERROR(X115/H115,"0")+IFERROR(X116/H116,"0")+IFERROR(X117/H117,"0")</f>
        <v>164.44444444444443</v>
      </c>
      <c r="Y118" s="545">
        <f>IFERROR(Y114/H114,"0")+IFERROR(Y115/H115,"0")+IFERROR(Y116/H116,"0")+IFERROR(Y117/H117,"0")</f>
        <v>166</v>
      </c>
      <c r="Z118" s="545">
        <f>IFERROR(IF(Z114="",0,Z114),"0")+IFERROR(IF(Z115="",0,Z115),"0")+IFERROR(IF(Z116="",0,Z116),"0")+IFERROR(IF(Z117="",0,Z117),"0")</f>
        <v>1.66675</v>
      </c>
      <c r="AA118" s="546"/>
      <c r="AB118" s="546"/>
      <c r="AC118" s="546"/>
    </row>
    <row r="119" spans="1:68" x14ac:dyDescent="0.2">
      <c r="A119" s="550"/>
      <c r="B119" s="550"/>
      <c r="C119" s="550"/>
      <c r="D119" s="550"/>
      <c r="E119" s="550"/>
      <c r="F119" s="550"/>
      <c r="G119" s="550"/>
      <c r="H119" s="550"/>
      <c r="I119" s="550"/>
      <c r="J119" s="550"/>
      <c r="K119" s="550"/>
      <c r="L119" s="550"/>
      <c r="M119" s="550"/>
      <c r="N119" s="550"/>
      <c r="O119" s="562"/>
      <c r="P119" s="563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5">
        <f>IFERROR(SUM(X114:X117),"0")</f>
        <v>694</v>
      </c>
      <c r="Y119" s="545">
        <f>IFERROR(SUM(Y114:Y117),"0")</f>
        <v>702</v>
      </c>
      <c r="Z119" s="37"/>
      <c r="AA119" s="546"/>
      <c r="AB119" s="546"/>
      <c r="AC119" s="546"/>
    </row>
    <row r="120" spans="1:68" ht="14.25" hidden="1" customHeight="1" x14ac:dyDescent="0.25">
      <c r="A120" s="549" t="s">
        <v>164</v>
      </c>
      <c r="B120" s="550"/>
      <c r="C120" s="550"/>
      <c r="D120" s="550"/>
      <c r="E120" s="550"/>
      <c r="F120" s="550"/>
      <c r="G120" s="550"/>
      <c r="H120" s="550"/>
      <c r="I120" s="550"/>
      <c r="J120" s="550"/>
      <c r="K120" s="550"/>
      <c r="L120" s="550"/>
      <c r="M120" s="550"/>
      <c r="N120" s="550"/>
      <c r="O120" s="550"/>
      <c r="P120" s="550"/>
      <c r="Q120" s="550"/>
      <c r="R120" s="550"/>
      <c r="S120" s="550"/>
      <c r="T120" s="550"/>
      <c r="U120" s="550"/>
      <c r="V120" s="550"/>
      <c r="W120" s="550"/>
      <c r="X120" s="550"/>
      <c r="Y120" s="550"/>
      <c r="Z120" s="550"/>
      <c r="AA120" s="539"/>
      <c r="AB120" s="539"/>
      <c r="AC120" s="539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6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66"/>
      <c r="R121" s="566"/>
      <c r="S121" s="566"/>
      <c r="T121" s="567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61"/>
      <c r="B122" s="550"/>
      <c r="C122" s="550"/>
      <c r="D122" s="550"/>
      <c r="E122" s="550"/>
      <c r="F122" s="550"/>
      <c r="G122" s="550"/>
      <c r="H122" s="550"/>
      <c r="I122" s="550"/>
      <c r="J122" s="550"/>
      <c r="K122" s="550"/>
      <c r="L122" s="550"/>
      <c r="M122" s="550"/>
      <c r="N122" s="550"/>
      <c r="O122" s="562"/>
      <c r="P122" s="563" t="s">
        <v>70</v>
      </c>
      <c r="Q122" s="558"/>
      <c r="R122" s="558"/>
      <c r="S122" s="558"/>
      <c r="T122" s="558"/>
      <c r="U122" s="558"/>
      <c r="V122" s="559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hidden="1" x14ac:dyDescent="0.2">
      <c r="A123" s="550"/>
      <c r="B123" s="550"/>
      <c r="C123" s="550"/>
      <c r="D123" s="550"/>
      <c r="E123" s="550"/>
      <c r="F123" s="550"/>
      <c r="G123" s="550"/>
      <c r="H123" s="550"/>
      <c r="I123" s="550"/>
      <c r="J123" s="550"/>
      <c r="K123" s="550"/>
      <c r="L123" s="550"/>
      <c r="M123" s="550"/>
      <c r="N123" s="550"/>
      <c r="O123" s="562"/>
      <c r="P123" s="563" t="s">
        <v>70</v>
      </c>
      <c r="Q123" s="558"/>
      <c r="R123" s="558"/>
      <c r="S123" s="558"/>
      <c r="T123" s="558"/>
      <c r="U123" s="558"/>
      <c r="V123" s="559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hidden="1" customHeight="1" x14ac:dyDescent="0.25">
      <c r="A124" s="560" t="s">
        <v>221</v>
      </c>
      <c r="B124" s="550"/>
      <c r="C124" s="550"/>
      <c r="D124" s="550"/>
      <c r="E124" s="550"/>
      <c r="F124" s="550"/>
      <c r="G124" s="550"/>
      <c r="H124" s="550"/>
      <c r="I124" s="550"/>
      <c r="J124" s="550"/>
      <c r="K124" s="550"/>
      <c r="L124" s="550"/>
      <c r="M124" s="550"/>
      <c r="N124" s="550"/>
      <c r="O124" s="550"/>
      <c r="P124" s="550"/>
      <c r="Q124" s="550"/>
      <c r="R124" s="550"/>
      <c r="S124" s="550"/>
      <c r="T124" s="550"/>
      <c r="U124" s="550"/>
      <c r="V124" s="550"/>
      <c r="W124" s="550"/>
      <c r="X124" s="550"/>
      <c r="Y124" s="550"/>
      <c r="Z124" s="550"/>
      <c r="AA124" s="538"/>
      <c r="AB124" s="538"/>
      <c r="AC124" s="538"/>
    </row>
    <row r="125" spans="1:68" ht="14.25" hidden="1" customHeight="1" x14ac:dyDescent="0.25">
      <c r="A125" s="549" t="s">
        <v>102</v>
      </c>
      <c r="B125" s="550"/>
      <c r="C125" s="550"/>
      <c r="D125" s="550"/>
      <c r="E125" s="550"/>
      <c r="F125" s="550"/>
      <c r="G125" s="550"/>
      <c r="H125" s="550"/>
      <c r="I125" s="550"/>
      <c r="J125" s="550"/>
      <c r="K125" s="550"/>
      <c r="L125" s="550"/>
      <c r="M125" s="550"/>
      <c r="N125" s="550"/>
      <c r="O125" s="550"/>
      <c r="P125" s="550"/>
      <c r="Q125" s="550"/>
      <c r="R125" s="550"/>
      <c r="S125" s="550"/>
      <c r="T125" s="550"/>
      <c r="U125" s="550"/>
      <c r="V125" s="550"/>
      <c r="W125" s="550"/>
      <c r="X125" s="550"/>
      <c r="Y125" s="550"/>
      <c r="Z125" s="550"/>
      <c r="AA125" s="539"/>
      <c r="AB125" s="539"/>
      <c r="AC125" s="539"/>
    </row>
    <row r="126" spans="1:68" ht="27" hidden="1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5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66"/>
      <c r="R126" s="566"/>
      <c r="S126" s="566"/>
      <c r="T126" s="567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62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6"/>
      <c r="R127" s="566"/>
      <c r="S127" s="566"/>
      <c r="T127" s="567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61"/>
      <c r="B128" s="550"/>
      <c r="C128" s="550"/>
      <c r="D128" s="550"/>
      <c r="E128" s="550"/>
      <c r="F128" s="550"/>
      <c r="G128" s="550"/>
      <c r="H128" s="550"/>
      <c r="I128" s="550"/>
      <c r="J128" s="550"/>
      <c r="K128" s="550"/>
      <c r="L128" s="550"/>
      <c r="M128" s="550"/>
      <c r="N128" s="550"/>
      <c r="O128" s="562"/>
      <c r="P128" s="563" t="s">
        <v>70</v>
      </c>
      <c r="Q128" s="558"/>
      <c r="R128" s="558"/>
      <c r="S128" s="558"/>
      <c r="T128" s="558"/>
      <c r="U128" s="558"/>
      <c r="V128" s="559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hidden="1" x14ac:dyDescent="0.2">
      <c r="A129" s="550"/>
      <c r="B129" s="550"/>
      <c r="C129" s="550"/>
      <c r="D129" s="550"/>
      <c r="E129" s="550"/>
      <c r="F129" s="550"/>
      <c r="G129" s="550"/>
      <c r="H129" s="550"/>
      <c r="I129" s="550"/>
      <c r="J129" s="550"/>
      <c r="K129" s="550"/>
      <c r="L129" s="550"/>
      <c r="M129" s="550"/>
      <c r="N129" s="550"/>
      <c r="O129" s="562"/>
      <c r="P129" s="563" t="s">
        <v>70</v>
      </c>
      <c r="Q129" s="558"/>
      <c r="R129" s="558"/>
      <c r="S129" s="558"/>
      <c r="T129" s="558"/>
      <c r="U129" s="558"/>
      <c r="V129" s="559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hidden="1" customHeight="1" x14ac:dyDescent="0.25">
      <c r="A130" s="549" t="s">
        <v>63</v>
      </c>
      <c r="B130" s="550"/>
      <c r="C130" s="550"/>
      <c r="D130" s="550"/>
      <c r="E130" s="550"/>
      <c r="F130" s="550"/>
      <c r="G130" s="550"/>
      <c r="H130" s="550"/>
      <c r="I130" s="550"/>
      <c r="J130" s="550"/>
      <c r="K130" s="550"/>
      <c r="L130" s="550"/>
      <c r="M130" s="550"/>
      <c r="N130" s="550"/>
      <c r="O130" s="550"/>
      <c r="P130" s="550"/>
      <c r="Q130" s="550"/>
      <c r="R130" s="550"/>
      <c r="S130" s="550"/>
      <c r="T130" s="550"/>
      <c r="U130" s="550"/>
      <c r="V130" s="550"/>
      <c r="W130" s="550"/>
      <c r="X130" s="550"/>
      <c r="Y130" s="550"/>
      <c r="Z130" s="550"/>
      <c r="AA130" s="539"/>
      <c r="AB130" s="539"/>
      <c r="AC130" s="539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7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6"/>
      <c r="R131" s="566"/>
      <c r="S131" s="566"/>
      <c r="T131" s="567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6"/>
      <c r="R132" s="566"/>
      <c r="S132" s="566"/>
      <c r="T132" s="567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61"/>
      <c r="B133" s="550"/>
      <c r="C133" s="550"/>
      <c r="D133" s="550"/>
      <c r="E133" s="550"/>
      <c r="F133" s="550"/>
      <c r="G133" s="550"/>
      <c r="H133" s="550"/>
      <c r="I133" s="550"/>
      <c r="J133" s="550"/>
      <c r="K133" s="550"/>
      <c r="L133" s="550"/>
      <c r="M133" s="550"/>
      <c r="N133" s="550"/>
      <c r="O133" s="562"/>
      <c r="P133" s="563" t="s">
        <v>70</v>
      </c>
      <c r="Q133" s="558"/>
      <c r="R133" s="558"/>
      <c r="S133" s="558"/>
      <c r="T133" s="558"/>
      <c r="U133" s="558"/>
      <c r="V133" s="559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hidden="1" x14ac:dyDescent="0.2">
      <c r="A134" s="550"/>
      <c r="B134" s="550"/>
      <c r="C134" s="550"/>
      <c r="D134" s="550"/>
      <c r="E134" s="550"/>
      <c r="F134" s="550"/>
      <c r="G134" s="550"/>
      <c r="H134" s="550"/>
      <c r="I134" s="550"/>
      <c r="J134" s="550"/>
      <c r="K134" s="550"/>
      <c r="L134" s="550"/>
      <c r="M134" s="550"/>
      <c r="N134" s="550"/>
      <c r="O134" s="562"/>
      <c r="P134" s="563" t="s">
        <v>70</v>
      </c>
      <c r="Q134" s="558"/>
      <c r="R134" s="558"/>
      <c r="S134" s="558"/>
      <c r="T134" s="558"/>
      <c r="U134" s="558"/>
      <c r="V134" s="559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hidden="1" customHeight="1" x14ac:dyDescent="0.25">
      <c r="A135" s="549" t="s">
        <v>72</v>
      </c>
      <c r="B135" s="550"/>
      <c r="C135" s="550"/>
      <c r="D135" s="550"/>
      <c r="E135" s="550"/>
      <c r="F135" s="550"/>
      <c r="G135" s="550"/>
      <c r="H135" s="550"/>
      <c r="I135" s="550"/>
      <c r="J135" s="550"/>
      <c r="K135" s="550"/>
      <c r="L135" s="550"/>
      <c r="M135" s="550"/>
      <c r="N135" s="550"/>
      <c r="O135" s="550"/>
      <c r="P135" s="550"/>
      <c r="Q135" s="550"/>
      <c r="R135" s="550"/>
      <c r="S135" s="550"/>
      <c r="T135" s="550"/>
      <c r="U135" s="550"/>
      <c r="V135" s="550"/>
      <c r="W135" s="550"/>
      <c r="X135" s="550"/>
      <c r="Y135" s="550"/>
      <c r="Z135" s="550"/>
      <c r="AA135" s="539"/>
      <c r="AB135" s="539"/>
      <c r="AC135" s="539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5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6"/>
      <c r="R136" s="566"/>
      <c r="S136" s="566"/>
      <c r="T136" s="567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6"/>
      <c r="R137" s="566"/>
      <c r="S137" s="566"/>
      <c r="T137" s="567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61"/>
      <c r="B138" s="550"/>
      <c r="C138" s="550"/>
      <c r="D138" s="550"/>
      <c r="E138" s="550"/>
      <c r="F138" s="550"/>
      <c r="G138" s="550"/>
      <c r="H138" s="550"/>
      <c r="I138" s="550"/>
      <c r="J138" s="550"/>
      <c r="K138" s="550"/>
      <c r="L138" s="550"/>
      <c r="M138" s="550"/>
      <c r="N138" s="550"/>
      <c r="O138" s="562"/>
      <c r="P138" s="563" t="s">
        <v>70</v>
      </c>
      <c r="Q138" s="558"/>
      <c r="R138" s="558"/>
      <c r="S138" s="558"/>
      <c r="T138" s="558"/>
      <c r="U138" s="558"/>
      <c r="V138" s="559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hidden="1" x14ac:dyDescent="0.2">
      <c r="A139" s="550"/>
      <c r="B139" s="550"/>
      <c r="C139" s="550"/>
      <c r="D139" s="550"/>
      <c r="E139" s="550"/>
      <c r="F139" s="550"/>
      <c r="G139" s="550"/>
      <c r="H139" s="550"/>
      <c r="I139" s="550"/>
      <c r="J139" s="550"/>
      <c r="K139" s="550"/>
      <c r="L139" s="550"/>
      <c r="M139" s="550"/>
      <c r="N139" s="550"/>
      <c r="O139" s="562"/>
      <c r="P139" s="563" t="s">
        <v>70</v>
      </c>
      <c r="Q139" s="558"/>
      <c r="R139" s="558"/>
      <c r="S139" s="558"/>
      <c r="T139" s="558"/>
      <c r="U139" s="558"/>
      <c r="V139" s="559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hidden="1" customHeight="1" x14ac:dyDescent="0.25">
      <c r="A140" s="560" t="s">
        <v>100</v>
      </c>
      <c r="B140" s="550"/>
      <c r="C140" s="550"/>
      <c r="D140" s="550"/>
      <c r="E140" s="550"/>
      <c r="F140" s="550"/>
      <c r="G140" s="550"/>
      <c r="H140" s="550"/>
      <c r="I140" s="550"/>
      <c r="J140" s="550"/>
      <c r="K140" s="550"/>
      <c r="L140" s="550"/>
      <c r="M140" s="550"/>
      <c r="N140" s="550"/>
      <c r="O140" s="550"/>
      <c r="P140" s="550"/>
      <c r="Q140" s="550"/>
      <c r="R140" s="550"/>
      <c r="S140" s="550"/>
      <c r="T140" s="550"/>
      <c r="U140" s="550"/>
      <c r="V140" s="550"/>
      <c r="W140" s="550"/>
      <c r="X140" s="550"/>
      <c r="Y140" s="550"/>
      <c r="Z140" s="550"/>
      <c r="AA140" s="538"/>
      <c r="AB140" s="538"/>
      <c r="AC140" s="538"/>
    </row>
    <row r="141" spans="1:68" ht="14.25" hidden="1" customHeight="1" x14ac:dyDescent="0.25">
      <c r="A141" s="549" t="s">
        <v>102</v>
      </c>
      <c r="B141" s="550"/>
      <c r="C141" s="550"/>
      <c r="D141" s="550"/>
      <c r="E141" s="550"/>
      <c r="F141" s="550"/>
      <c r="G141" s="550"/>
      <c r="H141" s="550"/>
      <c r="I141" s="550"/>
      <c r="J141" s="550"/>
      <c r="K141" s="550"/>
      <c r="L141" s="550"/>
      <c r="M141" s="550"/>
      <c r="N141" s="550"/>
      <c r="O141" s="550"/>
      <c r="P141" s="550"/>
      <c r="Q141" s="550"/>
      <c r="R141" s="550"/>
      <c r="S141" s="550"/>
      <c r="T141" s="550"/>
      <c r="U141" s="550"/>
      <c r="V141" s="550"/>
      <c r="W141" s="550"/>
      <c r="X141" s="550"/>
      <c r="Y141" s="550"/>
      <c r="Z141" s="550"/>
      <c r="AA141" s="539"/>
      <c r="AB141" s="539"/>
      <c r="AC141" s="539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6"/>
      <c r="R142" s="566"/>
      <c r="S142" s="566"/>
      <c r="T142" s="567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03" t="s">
        <v>238</v>
      </c>
      <c r="Q143" s="566"/>
      <c r="R143" s="566"/>
      <c r="S143" s="566"/>
      <c r="T143" s="567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1"/>
      <c r="B144" s="550"/>
      <c r="C144" s="550"/>
      <c r="D144" s="550"/>
      <c r="E144" s="550"/>
      <c r="F144" s="550"/>
      <c r="G144" s="550"/>
      <c r="H144" s="550"/>
      <c r="I144" s="550"/>
      <c r="J144" s="550"/>
      <c r="K144" s="550"/>
      <c r="L144" s="550"/>
      <c r="M144" s="550"/>
      <c r="N144" s="550"/>
      <c r="O144" s="562"/>
      <c r="P144" s="563" t="s">
        <v>70</v>
      </c>
      <c r="Q144" s="558"/>
      <c r="R144" s="558"/>
      <c r="S144" s="558"/>
      <c r="T144" s="558"/>
      <c r="U144" s="558"/>
      <c r="V144" s="559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0"/>
      <c r="B145" s="550"/>
      <c r="C145" s="550"/>
      <c r="D145" s="550"/>
      <c r="E145" s="550"/>
      <c r="F145" s="550"/>
      <c r="G145" s="550"/>
      <c r="H145" s="550"/>
      <c r="I145" s="550"/>
      <c r="J145" s="550"/>
      <c r="K145" s="550"/>
      <c r="L145" s="550"/>
      <c r="M145" s="550"/>
      <c r="N145" s="550"/>
      <c r="O145" s="562"/>
      <c r="P145" s="563" t="s">
        <v>70</v>
      </c>
      <c r="Q145" s="558"/>
      <c r="R145" s="558"/>
      <c r="S145" s="558"/>
      <c r="T145" s="558"/>
      <c r="U145" s="558"/>
      <c r="V145" s="559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49" t="s">
        <v>63</v>
      </c>
      <c r="B146" s="550"/>
      <c r="C146" s="550"/>
      <c r="D146" s="550"/>
      <c r="E146" s="550"/>
      <c r="F146" s="550"/>
      <c r="G146" s="550"/>
      <c r="H146" s="550"/>
      <c r="I146" s="550"/>
      <c r="J146" s="550"/>
      <c r="K146" s="550"/>
      <c r="L146" s="550"/>
      <c r="M146" s="550"/>
      <c r="N146" s="550"/>
      <c r="O146" s="550"/>
      <c r="P146" s="550"/>
      <c r="Q146" s="550"/>
      <c r="R146" s="550"/>
      <c r="S146" s="550"/>
      <c r="T146" s="550"/>
      <c r="U146" s="550"/>
      <c r="V146" s="550"/>
      <c r="W146" s="550"/>
      <c r="X146" s="550"/>
      <c r="Y146" s="550"/>
      <c r="Z146" s="550"/>
      <c r="AA146" s="539"/>
      <c r="AB146" s="539"/>
      <c r="AC146" s="539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8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6"/>
      <c r="R147" s="566"/>
      <c r="S147" s="566"/>
      <c r="T147" s="567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8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6"/>
      <c r="R148" s="566"/>
      <c r="S148" s="566"/>
      <c r="T148" s="567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6"/>
      <c r="R149" s="566"/>
      <c r="S149" s="566"/>
      <c r="T149" s="567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1"/>
      <c r="B150" s="550"/>
      <c r="C150" s="550"/>
      <c r="D150" s="550"/>
      <c r="E150" s="550"/>
      <c r="F150" s="550"/>
      <c r="G150" s="550"/>
      <c r="H150" s="550"/>
      <c r="I150" s="550"/>
      <c r="J150" s="550"/>
      <c r="K150" s="550"/>
      <c r="L150" s="550"/>
      <c r="M150" s="550"/>
      <c r="N150" s="550"/>
      <c r="O150" s="562"/>
      <c r="P150" s="563" t="s">
        <v>70</v>
      </c>
      <c r="Q150" s="558"/>
      <c r="R150" s="558"/>
      <c r="S150" s="558"/>
      <c r="T150" s="558"/>
      <c r="U150" s="558"/>
      <c r="V150" s="559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0"/>
      <c r="B151" s="550"/>
      <c r="C151" s="550"/>
      <c r="D151" s="550"/>
      <c r="E151" s="550"/>
      <c r="F151" s="550"/>
      <c r="G151" s="550"/>
      <c r="H151" s="550"/>
      <c r="I151" s="550"/>
      <c r="J151" s="550"/>
      <c r="K151" s="550"/>
      <c r="L151" s="550"/>
      <c r="M151" s="550"/>
      <c r="N151" s="550"/>
      <c r="O151" s="562"/>
      <c r="P151" s="563" t="s">
        <v>70</v>
      </c>
      <c r="Q151" s="558"/>
      <c r="R151" s="558"/>
      <c r="S151" s="558"/>
      <c r="T151" s="558"/>
      <c r="U151" s="558"/>
      <c r="V151" s="559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hidden="1" customHeight="1" x14ac:dyDescent="0.2">
      <c r="A152" s="598" t="s">
        <v>249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48"/>
      <c r="AB152" s="48"/>
      <c r="AC152" s="48"/>
    </row>
    <row r="153" spans="1:68" ht="16.5" hidden="1" customHeight="1" x14ac:dyDescent="0.25">
      <c r="A153" s="560" t="s">
        <v>250</v>
      </c>
      <c r="B153" s="550"/>
      <c r="C153" s="550"/>
      <c r="D153" s="550"/>
      <c r="E153" s="550"/>
      <c r="F153" s="550"/>
      <c r="G153" s="550"/>
      <c r="H153" s="550"/>
      <c r="I153" s="550"/>
      <c r="J153" s="550"/>
      <c r="K153" s="550"/>
      <c r="L153" s="550"/>
      <c r="M153" s="550"/>
      <c r="N153" s="550"/>
      <c r="O153" s="550"/>
      <c r="P153" s="550"/>
      <c r="Q153" s="550"/>
      <c r="R153" s="550"/>
      <c r="S153" s="550"/>
      <c r="T153" s="550"/>
      <c r="U153" s="550"/>
      <c r="V153" s="550"/>
      <c r="W153" s="550"/>
      <c r="X153" s="550"/>
      <c r="Y153" s="550"/>
      <c r="Z153" s="550"/>
      <c r="AA153" s="538"/>
      <c r="AB153" s="538"/>
      <c r="AC153" s="538"/>
    </row>
    <row r="154" spans="1:68" ht="14.25" hidden="1" customHeight="1" x14ac:dyDescent="0.25">
      <c r="A154" s="549" t="s">
        <v>134</v>
      </c>
      <c r="B154" s="550"/>
      <c r="C154" s="550"/>
      <c r="D154" s="550"/>
      <c r="E154" s="550"/>
      <c r="F154" s="550"/>
      <c r="G154" s="550"/>
      <c r="H154" s="550"/>
      <c r="I154" s="550"/>
      <c r="J154" s="550"/>
      <c r="K154" s="550"/>
      <c r="L154" s="550"/>
      <c r="M154" s="550"/>
      <c r="N154" s="550"/>
      <c r="O154" s="550"/>
      <c r="P154" s="550"/>
      <c r="Q154" s="550"/>
      <c r="R154" s="550"/>
      <c r="S154" s="550"/>
      <c r="T154" s="550"/>
      <c r="U154" s="550"/>
      <c r="V154" s="550"/>
      <c r="W154" s="550"/>
      <c r="X154" s="550"/>
      <c r="Y154" s="550"/>
      <c r="Z154" s="550"/>
      <c r="AA154" s="539"/>
      <c r="AB154" s="539"/>
      <c r="AC154" s="539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8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6"/>
      <c r="R155" s="566"/>
      <c r="S155" s="566"/>
      <c r="T155" s="567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1"/>
      <c r="B156" s="550"/>
      <c r="C156" s="550"/>
      <c r="D156" s="550"/>
      <c r="E156" s="550"/>
      <c r="F156" s="550"/>
      <c r="G156" s="550"/>
      <c r="H156" s="550"/>
      <c r="I156" s="550"/>
      <c r="J156" s="550"/>
      <c r="K156" s="550"/>
      <c r="L156" s="550"/>
      <c r="M156" s="550"/>
      <c r="N156" s="550"/>
      <c r="O156" s="562"/>
      <c r="P156" s="563" t="s">
        <v>70</v>
      </c>
      <c r="Q156" s="558"/>
      <c r="R156" s="558"/>
      <c r="S156" s="558"/>
      <c r="T156" s="558"/>
      <c r="U156" s="558"/>
      <c r="V156" s="559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hidden="1" x14ac:dyDescent="0.2">
      <c r="A157" s="550"/>
      <c r="B157" s="550"/>
      <c r="C157" s="550"/>
      <c r="D157" s="550"/>
      <c r="E157" s="550"/>
      <c r="F157" s="550"/>
      <c r="G157" s="550"/>
      <c r="H157" s="550"/>
      <c r="I157" s="550"/>
      <c r="J157" s="550"/>
      <c r="K157" s="550"/>
      <c r="L157" s="550"/>
      <c r="M157" s="550"/>
      <c r="N157" s="550"/>
      <c r="O157" s="562"/>
      <c r="P157" s="563" t="s">
        <v>70</v>
      </c>
      <c r="Q157" s="558"/>
      <c r="R157" s="558"/>
      <c r="S157" s="558"/>
      <c r="T157" s="558"/>
      <c r="U157" s="558"/>
      <c r="V157" s="559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hidden="1" customHeight="1" x14ac:dyDescent="0.25">
      <c r="A158" s="549" t="s">
        <v>63</v>
      </c>
      <c r="B158" s="550"/>
      <c r="C158" s="550"/>
      <c r="D158" s="550"/>
      <c r="E158" s="550"/>
      <c r="F158" s="550"/>
      <c r="G158" s="550"/>
      <c r="H158" s="550"/>
      <c r="I158" s="550"/>
      <c r="J158" s="550"/>
      <c r="K158" s="550"/>
      <c r="L158" s="550"/>
      <c r="M158" s="550"/>
      <c r="N158" s="550"/>
      <c r="O158" s="550"/>
      <c r="P158" s="550"/>
      <c r="Q158" s="550"/>
      <c r="R158" s="550"/>
      <c r="S158" s="550"/>
      <c r="T158" s="550"/>
      <c r="U158" s="550"/>
      <c r="V158" s="550"/>
      <c r="W158" s="550"/>
      <c r="X158" s="550"/>
      <c r="Y158" s="550"/>
      <c r="Z158" s="550"/>
      <c r="AA158" s="539"/>
      <c r="AB158" s="539"/>
      <c r="AC158" s="539"/>
    </row>
    <row r="159" spans="1:68" ht="27" hidden="1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6"/>
      <c r="R159" s="566"/>
      <c r="S159" s="566"/>
      <c r="T159" s="567"/>
      <c r="U159" s="34"/>
      <c r="V159" s="34"/>
      <c r="W159" s="35" t="s">
        <v>68</v>
      </c>
      <c r="X159" s="543">
        <v>0</v>
      </c>
      <c r="Y159" s="544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6"/>
      <c r="R160" s="566"/>
      <c r="S160" s="566"/>
      <c r="T160" s="567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6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6"/>
      <c r="R161" s="566"/>
      <c r="S161" s="566"/>
      <c r="T161" s="567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6"/>
      <c r="R162" s="566"/>
      <c r="S162" s="566"/>
      <c r="T162" s="567"/>
      <c r="U162" s="34"/>
      <c r="V162" s="34"/>
      <c r="W162" s="35" t="s">
        <v>68</v>
      </c>
      <c r="X162" s="543">
        <v>32</v>
      </c>
      <c r="Y162" s="544">
        <f t="shared" si="11"/>
        <v>33.6</v>
      </c>
      <c r="Z162" s="36">
        <f>IFERROR(IF(Y162=0,"",ROUNDUP(Y162/H162,0)*0.00502),"")</f>
        <v>8.0320000000000003E-2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33.980952380952381</v>
      </c>
      <c r="BN162" s="64">
        <f t="shared" si="13"/>
        <v>35.68</v>
      </c>
      <c r="BO162" s="64">
        <f t="shared" si="14"/>
        <v>6.5120065120065129E-2</v>
      </c>
      <c r="BP162" s="64">
        <f t="shared" si="15"/>
        <v>6.8376068376068383E-2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6"/>
      <c r="R163" s="566"/>
      <c r="S163" s="566"/>
      <c r="T163" s="567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6"/>
      <c r="R164" s="566"/>
      <c r="S164" s="566"/>
      <c r="T164" s="567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6"/>
      <c r="R165" s="566"/>
      <c r="S165" s="566"/>
      <c r="T165" s="567"/>
      <c r="U165" s="34"/>
      <c r="V165" s="34"/>
      <c r="W165" s="35" t="s">
        <v>68</v>
      </c>
      <c r="X165" s="543">
        <v>168</v>
      </c>
      <c r="Y165" s="544">
        <f t="shared" si="11"/>
        <v>168</v>
      </c>
      <c r="Z165" s="36">
        <f>IFERROR(IF(Y165=0,"",ROUNDUP(Y165/H165,0)*0.00502),"")</f>
        <v>0.40160000000000001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176</v>
      </c>
      <c r="BN165" s="64">
        <f t="shared" si="13"/>
        <v>176</v>
      </c>
      <c r="BO165" s="64">
        <f t="shared" si="14"/>
        <v>0.34188034188034189</v>
      </c>
      <c r="BP165" s="64">
        <f t="shared" si="15"/>
        <v>0.34188034188034189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8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6"/>
      <c r="R166" s="566"/>
      <c r="S166" s="566"/>
      <c r="T166" s="567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6"/>
      <c r="R167" s="566"/>
      <c r="S167" s="566"/>
      <c r="T167" s="567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1"/>
      <c r="B168" s="550"/>
      <c r="C168" s="550"/>
      <c r="D168" s="550"/>
      <c r="E168" s="550"/>
      <c r="F168" s="550"/>
      <c r="G168" s="550"/>
      <c r="H168" s="550"/>
      <c r="I168" s="550"/>
      <c r="J168" s="550"/>
      <c r="K168" s="550"/>
      <c r="L168" s="550"/>
      <c r="M168" s="550"/>
      <c r="N168" s="550"/>
      <c r="O168" s="562"/>
      <c r="P168" s="563" t="s">
        <v>70</v>
      </c>
      <c r="Q168" s="558"/>
      <c r="R168" s="558"/>
      <c r="S168" s="558"/>
      <c r="T168" s="558"/>
      <c r="U168" s="558"/>
      <c r="V168" s="559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95.238095238095241</v>
      </c>
      <c r="Y168" s="545">
        <f>IFERROR(Y159/H159,"0")+IFERROR(Y160/H160,"0")+IFERROR(Y161/H161,"0")+IFERROR(Y162/H162,"0")+IFERROR(Y163/H163,"0")+IFERROR(Y164/H164,"0")+IFERROR(Y165/H165,"0")+IFERROR(Y166/H166,"0")+IFERROR(Y167/H167,"0")</f>
        <v>96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0.48192000000000002</v>
      </c>
      <c r="AA168" s="546"/>
      <c r="AB168" s="546"/>
      <c r="AC168" s="546"/>
    </row>
    <row r="169" spans="1:68" x14ac:dyDescent="0.2">
      <c r="A169" s="550"/>
      <c r="B169" s="550"/>
      <c r="C169" s="550"/>
      <c r="D169" s="550"/>
      <c r="E169" s="550"/>
      <c r="F169" s="550"/>
      <c r="G169" s="550"/>
      <c r="H169" s="550"/>
      <c r="I169" s="550"/>
      <c r="J169" s="550"/>
      <c r="K169" s="550"/>
      <c r="L169" s="550"/>
      <c r="M169" s="550"/>
      <c r="N169" s="550"/>
      <c r="O169" s="562"/>
      <c r="P169" s="563" t="s">
        <v>70</v>
      </c>
      <c r="Q169" s="558"/>
      <c r="R169" s="558"/>
      <c r="S169" s="558"/>
      <c r="T169" s="558"/>
      <c r="U169" s="558"/>
      <c r="V169" s="559"/>
      <c r="W169" s="37" t="s">
        <v>68</v>
      </c>
      <c r="X169" s="545">
        <f>IFERROR(SUM(X159:X167),"0")</f>
        <v>200</v>
      </c>
      <c r="Y169" s="545">
        <f>IFERROR(SUM(Y159:Y167),"0")</f>
        <v>201.6</v>
      </c>
      <c r="Z169" s="37"/>
      <c r="AA169" s="546"/>
      <c r="AB169" s="546"/>
      <c r="AC169" s="546"/>
    </row>
    <row r="170" spans="1:68" ht="14.25" hidden="1" customHeight="1" x14ac:dyDescent="0.25">
      <c r="A170" s="549" t="s">
        <v>94</v>
      </c>
      <c r="B170" s="550"/>
      <c r="C170" s="550"/>
      <c r="D170" s="550"/>
      <c r="E170" s="550"/>
      <c r="F170" s="550"/>
      <c r="G170" s="550"/>
      <c r="H170" s="550"/>
      <c r="I170" s="550"/>
      <c r="J170" s="550"/>
      <c r="K170" s="550"/>
      <c r="L170" s="550"/>
      <c r="M170" s="550"/>
      <c r="N170" s="550"/>
      <c r="O170" s="550"/>
      <c r="P170" s="550"/>
      <c r="Q170" s="550"/>
      <c r="R170" s="550"/>
      <c r="S170" s="550"/>
      <c r="T170" s="550"/>
      <c r="U170" s="550"/>
      <c r="V170" s="550"/>
      <c r="W170" s="550"/>
      <c r="X170" s="550"/>
      <c r="Y170" s="550"/>
      <c r="Z170" s="550"/>
      <c r="AA170" s="539"/>
      <c r="AB170" s="539"/>
      <c r="AC170" s="539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81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6"/>
      <c r="R171" s="566"/>
      <c r="S171" s="566"/>
      <c r="T171" s="567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85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6"/>
      <c r="R172" s="566"/>
      <c r="S172" s="566"/>
      <c r="T172" s="567"/>
      <c r="U172" s="34"/>
      <c r="V172" s="34"/>
      <c r="W172" s="35" t="s">
        <v>68</v>
      </c>
      <c r="X172" s="543">
        <v>7</v>
      </c>
      <c r="Y172" s="544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2.5720164609053495E-2</v>
      </c>
      <c r="BP172" s="64">
        <f>IFERROR(1/J172*(Y172/H172),"0")</f>
        <v>2.7777777777777776E-2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8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6"/>
      <c r="R173" s="566"/>
      <c r="S173" s="566"/>
      <c r="T173" s="567"/>
      <c r="U173" s="34"/>
      <c r="V173" s="34"/>
      <c r="W173" s="35" t="s">
        <v>68</v>
      </c>
      <c r="X173" s="543">
        <v>7</v>
      </c>
      <c r="Y173" s="544">
        <f>IFERROR(IF(X173="",0,CEILING((X173/$H173),1)*$H173),"")</f>
        <v>7.5600000000000005</v>
      </c>
      <c r="Z173" s="36">
        <f>IFERROR(IF(Y173=0,"",ROUNDUP(Y173/H173,0)*0.0059),"")</f>
        <v>3.5400000000000001E-2</v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8.0555555555555554</v>
      </c>
      <c r="BN173" s="64">
        <f>IFERROR(Y173*I173/H173,"0")</f>
        <v>8.6999999999999993</v>
      </c>
      <c r="BO173" s="64">
        <f>IFERROR(1/J173*(X173/H173),"0")</f>
        <v>2.5720164609053495E-2</v>
      </c>
      <c r="BP173" s="64">
        <f>IFERROR(1/J173*(Y173/H173),"0")</f>
        <v>2.7777777777777776E-2</v>
      </c>
    </row>
    <row r="174" spans="1:68" x14ac:dyDescent="0.2">
      <c r="A174" s="561"/>
      <c r="B174" s="550"/>
      <c r="C174" s="550"/>
      <c r="D174" s="550"/>
      <c r="E174" s="550"/>
      <c r="F174" s="550"/>
      <c r="G174" s="550"/>
      <c r="H174" s="550"/>
      <c r="I174" s="550"/>
      <c r="J174" s="550"/>
      <c r="K174" s="550"/>
      <c r="L174" s="550"/>
      <c r="M174" s="550"/>
      <c r="N174" s="550"/>
      <c r="O174" s="562"/>
      <c r="P174" s="563" t="s">
        <v>70</v>
      </c>
      <c r="Q174" s="558"/>
      <c r="R174" s="558"/>
      <c r="S174" s="558"/>
      <c r="T174" s="558"/>
      <c r="U174" s="558"/>
      <c r="V174" s="559"/>
      <c r="W174" s="37" t="s">
        <v>71</v>
      </c>
      <c r="X174" s="545">
        <f>IFERROR(X171/H171,"0")+IFERROR(X172/H172,"0")+IFERROR(X173/H173,"0")</f>
        <v>11.111111111111111</v>
      </c>
      <c r="Y174" s="545">
        <f>IFERROR(Y171/H171,"0")+IFERROR(Y172/H172,"0")+IFERROR(Y173/H173,"0")</f>
        <v>12</v>
      </c>
      <c r="Z174" s="545">
        <f>IFERROR(IF(Z171="",0,Z171),"0")+IFERROR(IF(Z172="",0,Z172),"0")+IFERROR(IF(Z173="",0,Z173),"0")</f>
        <v>7.0800000000000002E-2</v>
      </c>
      <c r="AA174" s="546"/>
      <c r="AB174" s="546"/>
      <c r="AC174" s="546"/>
    </row>
    <row r="175" spans="1:68" x14ac:dyDescent="0.2">
      <c r="A175" s="550"/>
      <c r="B175" s="550"/>
      <c r="C175" s="550"/>
      <c r="D175" s="550"/>
      <c r="E175" s="550"/>
      <c r="F175" s="550"/>
      <c r="G175" s="550"/>
      <c r="H175" s="550"/>
      <c r="I175" s="550"/>
      <c r="J175" s="550"/>
      <c r="K175" s="550"/>
      <c r="L175" s="550"/>
      <c r="M175" s="550"/>
      <c r="N175" s="550"/>
      <c r="O175" s="562"/>
      <c r="P175" s="563" t="s">
        <v>70</v>
      </c>
      <c r="Q175" s="558"/>
      <c r="R175" s="558"/>
      <c r="S175" s="558"/>
      <c r="T175" s="558"/>
      <c r="U175" s="558"/>
      <c r="V175" s="559"/>
      <c r="W175" s="37" t="s">
        <v>68</v>
      </c>
      <c r="X175" s="545">
        <f>IFERROR(SUM(X171:X173),"0")</f>
        <v>14</v>
      </c>
      <c r="Y175" s="545">
        <f>IFERROR(SUM(Y171:Y173),"0")</f>
        <v>15.120000000000001</v>
      </c>
      <c r="Z175" s="37"/>
      <c r="AA175" s="546"/>
      <c r="AB175" s="546"/>
      <c r="AC175" s="546"/>
    </row>
    <row r="176" spans="1:68" ht="14.25" hidden="1" customHeight="1" x14ac:dyDescent="0.25">
      <c r="A176" s="549" t="s">
        <v>287</v>
      </c>
      <c r="B176" s="550"/>
      <c r="C176" s="550"/>
      <c r="D176" s="550"/>
      <c r="E176" s="550"/>
      <c r="F176" s="550"/>
      <c r="G176" s="550"/>
      <c r="H176" s="550"/>
      <c r="I176" s="550"/>
      <c r="J176" s="550"/>
      <c r="K176" s="550"/>
      <c r="L176" s="550"/>
      <c r="M176" s="550"/>
      <c r="N176" s="550"/>
      <c r="O176" s="550"/>
      <c r="P176" s="550"/>
      <c r="Q176" s="550"/>
      <c r="R176" s="550"/>
      <c r="S176" s="550"/>
      <c r="T176" s="550"/>
      <c r="U176" s="550"/>
      <c r="V176" s="550"/>
      <c r="W176" s="550"/>
      <c r="X176" s="550"/>
      <c r="Y176" s="550"/>
      <c r="Z176" s="550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66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6"/>
      <c r="R177" s="566"/>
      <c r="S177" s="566"/>
      <c r="T177" s="567"/>
      <c r="U177" s="34"/>
      <c r="V177" s="34"/>
      <c r="W177" s="35" t="s">
        <v>68</v>
      </c>
      <c r="X177" s="543">
        <v>4</v>
      </c>
      <c r="Y177" s="544">
        <f>IFERROR(IF(X177="",0,CEILING((X177/$H177),1)*$H177),"")</f>
        <v>5.04</v>
      </c>
      <c r="Z177" s="36">
        <f>IFERROR(IF(Y177=0,"",ROUNDUP(Y177/H177,0)*0.0059),"")</f>
        <v>2.3599999999999999E-2</v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4.6031746031746028</v>
      </c>
      <c r="BN177" s="64">
        <f>IFERROR(Y177*I177/H177,"0")</f>
        <v>5.8</v>
      </c>
      <c r="BO177" s="64">
        <f>IFERROR(1/J177*(X177/H177),"0")</f>
        <v>1.469723691945914E-2</v>
      </c>
      <c r="BP177" s="64">
        <f>IFERROR(1/J177*(Y177/H177),"0")</f>
        <v>1.8518518518518517E-2</v>
      </c>
    </row>
    <row r="178" spans="1:68" x14ac:dyDescent="0.2">
      <c r="A178" s="561"/>
      <c r="B178" s="550"/>
      <c r="C178" s="550"/>
      <c r="D178" s="550"/>
      <c r="E178" s="550"/>
      <c r="F178" s="550"/>
      <c r="G178" s="550"/>
      <c r="H178" s="550"/>
      <c r="I178" s="550"/>
      <c r="J178" s="550"/>
      <c r="K178" s="550"/>
      <c r="L178" s="550"/>
      <c r="M178" s="550"/>
      <c r="N178" s="550"/>
      <c r="O178" s="562"/>
      <c r="P178" s="563" t="s">
        <v>70</v>
      </c>
      <c r="Q178" s="558"/>
      <c r="R178" s="558"/>
      <c r="S178" s="558"/>
      <c r="T178" s="558"/>
      <c r="U178" s="558"/>
      <c r="V178" s="559"/>
      <c r="W178" s="37" t="s">
        <v>71</v>
      </c>
      <c r="X178" s="545">
        <f>IFERROR(X177/H177,"0")</f>
        <v>3.1746031746031744</v>
      </c>
      <c r="Y178" s="545">
        <f>IFERROR(Y177/H177,"0")</f>
        <v>4</v>
      </c>
      <c r="Z178" s="545">
        <f>IFERROR(IF(Z177="",0,Z177),"0")</f>
        <v>2.3599999999999999E-2</v>
      </c>
      <c r="AA178" s="546"/>
      <c r="AB178" s="546"/>
      <c r="AC178" s="546"/>
    </row>
    <row r="179" spans="1:68" x14ac:dyDescent="0.2">
      <c r="A179" s="550"/>
      <c r="B179" s="550"/>
      <c r="C179" s="550"/>
      <c r="D179" s="550"/>
      <c r="E179" s="550"/>
      <c r="F179" s="550"/>
      <c r="G179" s="550"/>
      <c r="H179" s="550"/>
      <c r="I179" s="550"/>
      <c r="J179" s="550"/>
      <c r="K179" s="550"/>
      <c r="L179" s="550"/>
      <c r="M179" s="550"/>
      <c r="N179" s="550"/>
      <c r="O179" s="562"/>
      <c r="P179" s="563" t="s">
        <v>70</v>
      </c>
      <c r="Q179" s="558"/>
      <c r="R179" s="558"/>
      <c r="S179" s="558"/>
      <c r="T179" s="558"/>
      <c r="U179" s="558"/>
      <c r="V179" s="559"/>
      <c r="W179" s="37" t="s">
        <v>68</v>
      </c>
      <c r="X179" s="545">
        <f>IFERROR(SUM(X177:X177),"0")</f>
        <v>4</v>
      </c>
      <c r="Y179" s="545">
        <f>IFERROR(SUM(Y177:Y177),"0")</f>
        <v>5.04</v>
      </c>
      <c r="Z179" s="37"/>
      <c r="AA179" s="546"/>
      <c r="AB179" s="546"/>
      <c r="AC179" s="546"/>
    </row>
    <row r="180" spans="1:68" ht="16.5" hidden="1" customHeight="1" x14ac:dyDescent="0.25">
      <c r="A180" s="560" t="s">
        <v>290</v>
      </c>
      <c r="B180" s="550"/>
      <c r="C180" s="550"/>
      <c r="D180" s="550"/>
      <c r="E180" s="550"/>
      <c r="F180" s="550"/>
      <c r="G180" s="550"/>
      <c r="H180" s="550"/>
      <c r="I180" s="550"/>
      <c r="J180" s="550"/>
      <c r="K180" s="550"/>
      <c r="L180" s="550"/>
      <c r="M180" s="550"/>
      <c r="N180" s="550"/>
      <c r="O180" s="550"/>
      <c r="P180" s="550"/>
      <c r="Q180" s="550"/>
      <c r="R180" s="550"/>
      <c r="S180" s="550"/>
      <c r="T180" s="550"/>
      <c r="U180" s="550"/>
      <c r="V180" s="550"/>
      <c r="W180" s="550"/>
      <c r="X180" s="550"/>
      <c r="Y180" s="550"/>
      <c r="Z180" s="550"/>
      <c r="AA180" s="538"/>
      <c r="AB180" s="538"/>
      <c r="AC180" s="538"/>
    </row>
    <row r="181" spans="1:68" ht="14.25" hidden="1" customHeight="1" x14ac:dyDescent="0.25">
      <c r="A181" s="549" t="s">
        <v>102</v>
      </c>
      <c r="B181" s="550"/>
      <c r="C181" s="550"/>
      <c r="D181" s="550"/>
      <c r="E181" s="550"/>
      <c r="F181" s="550"/>
      <c r="G181" s="550"/>
      <c r="H181" s="550"/>
      <c r="I181" s="550"/>
      <c r="J181" s="550"/>
      <c r="K181" s="550"/>
      <c r="L181" s="550"/>
      <c r="M181" s="550"/>
      <c r="N181" s="550"/>
      <c r="O181" s="550"/>
      <c r="P181" s="550"/>
      <c r="Q181" s="550"/>
      <c r="R181" s="550"/>
      <c r="S181" s="550"/>
      <c r="T181" s="550"/>
      <c r="U181" s="550"/>
      <c r="V181" s="550"/>
      <c r="W181" s="550"/>
      <c r="X181" s="550"/>
      <c r="Y181" s="550"/>
      <c r="Z181" s="550"/>
      <c r="AA181" s="539"/>
      <c r="AB181" s="539"/>
      <c r="AC181" s="539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7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6"/>
      <c r="R182" s="566"/>
      <c r="S182" s="566"/>
      <c r="T182" s="567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6"/>
      <c r="R183" s="566"/>
      <c r="S183" s="566"/>
      <c r="T183" s="567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1"/>
      <c r="B184" s="550"/>
      <c r="C184" s="550"/>
      <c r="D184" s="550"/>
      <c r="E184" s="550"/>
      <c r="F184" s="550"/>
      <c r="G184" s="550"/>
      <c r="H184" s="550"/>
      <c r="I184" s="550"/>
      <c r="J184" s="550"/>
      <c r="K184" s="550"/>
      <c r="L184" s="550"/>
      <c r="M184" s="550"/>
      <c r="N184" s="550"/>
      <c r="O184" s="562"/>
      <c r="P184" s="563" t="s">
        <v>70</v>
      </c>
      <c r="Q184" s="558"/>
      <c r="R184" s="558"/>
      <c r="S184" s="558"/>
      <c r="T184" s="558"/>
      <c r="U184" s="558"/>
      <c r="V184" s="559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hidden="1" x14ac:dyDescent="0.2">
      <c r="A185" s="550"/>
      <c r="B185" s="550"/>
      <c r="C185" s="550"/>
      <c r="D185" s="550"/>
      <c r="E185" s="550"/>
      <c r="F185" s="550"/>
      <c r="G185" s="550"/>
      <c r="H185" s="550"/>
      <c r="I185" s="550"/>
      <c r="J185" s="550"/>
      <c r="K185" s="550"/>
      <c r="L185" s="550"/>
      <c r="M185" s="550"/>
      <c r="N185" s="550"/>
      <c r="O185" s="562"/>
      <c r="P185" s="563" t="s">
        <v>70</v>
      </c>
      <c r="Q185" s="558"/>
      <c r="R185" s="558"/>
      <c r="S185" s="558"/>
      <c r="T185" s="558"/>
      <c r="U185" s="558"/>
      <c r="V185" s="559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hidden="1" customHeight="1" x14ac:dyDescent="0.25">
      <c r="A186" s="549" t="s">
        <v>134</v>
      </c>
      <c r="B186" s="550"/>
      <c r="C186" s="550"/>
      <c r="D186" s="550"/>
      <c r="E186" s="550"/>
      <c r="F186" s="550"/>
      <c r="G186" s="550"/>
      <c r="H186" s="550"/>
      <c r="I186" s="550"/>
      <c r="J186" s="550"/>
      <c r="K186" s="550"/>
      <c r="L186" s="550"/>
      <c r="M186" s="550"/>
      <c r="N186" s="550"/>
      <c r="O186" s="550"/>
      <c r="P186" s="550"/>
      <c r="Q186" s="550"/>
      <c r="R186" s="550"/>
      <c r="S186" s="550"/>
      <c r="T186" s="550"/>
      <c r="U186" s="550"/>
      <c r="V186" s="550"/>
      <c r="W186" s="550"/>
      <c r="X186" s="550"/>
      <c r="Y186" s="550"/>
      <c r="Z186" s="550"/>
      <c r="AA186" s="539"/>
      <c r="AB186" s="539"/>
      <c r="AC186" s="539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6"/>
      <c r="R187" s="566"/>
      <c r="S187" s="566"/>
      <c r="T187" s="567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6"/>
      <c r="R188" s="566"/>
      <c r="S188" s="566"/>
      <c r="T188" s="567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1"/>
      <c r="B189" s="550"/>
      <c r="C189" s="550"/>
      <c r="D189" s="550"/>
      <c r="E189" s="550"/>
      <c r="F189" s="550"/>
      <c r="G189" s="550"/>
      <c r="H189" s="550"/>
      <c r="I189" s="550"/>
      <c r="J189" s="550"/>
      <c r="K189" s="550"/>
      <c r="L189" s="550"/>
      <c r="M189" s="550"/>
      <c r="N189" s="550"/>
      <c r="O189" s="562"/>
      <c r="P189" s="563" t="s">
        <v>70</v>
      </c>
      <c r="Q189" s="558"/>
      <c r="R189" s="558"/>
      <c r="S189" s="558"/>
      <c r="T189" s="558"/>
      <c r="U189" s="558"/>
      <c r="V189" s="559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hidden="1" x14ac:dyDescent="0.2">
      <c r="A190" s="550"/>
      <c r="B190" s="550"/>
      <c r="C190" s="550"/>
      <c r="D190" s="550"/>
      <c r="E190" s="550"/>
      <c r="F190" s="550"/>
      <c r="G190" s="550"/>
      <c r="H190" s="550"/>
      <c r="I190" s="550"/>
      <c r="J190" s="550"/>
      <c r="K190" s="550"/>
      <c r="L190" s="550"/>
      <c r="M190" s="550"/>
      <c r="N190" s="550"/>
      <c r="O190" s="562"/>
      <c r="P190" s="563" t="s">
        <v>70</v>
      </c>
      <c r="Q190" s="558"/>
      <c r="R190" s="558"/>
      <c r="S190" s="558"/>
      <c r="T190" s="558"/>
      <c r="U190" s="558"/>
      <c r="V190" s="559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hidden="1" customHeight="1" x14ac:dyDescent="0.25">
      <c r="A191" s="549" t="s">
        <v>63</v>
      </c>
      <c r="B191" s="550"/>
      <c r="C191" s="550"/>
      <c r="D191" s="550"/>
      <c r="E191" s="550"/>
      <c r="F191" s="550"/>
      <c r="G191" s="550"/>
      <c r="H191" s="550"/>
      <c r="I191" s="550"/>
      <c r="J191" s="550"/>
      <c r="K191" s="550"/>
      <c r="L191" s="550"/>
      <c r="M191" s="550"/>
      <c r="N191" s="550"/>
      <c r="O191" s="550"/>
      <c r="P191" s="550"/>
      <c r="Q191" s="550"/>
      <c r="R191" s="550"/>
      <c r="S191" s="550"/>
      <c r="T191" s="550"/>
      <c r="U191" s="550"/>
      <c r="V191" s="550"/>
      <c r="W191" s="550"/>
      <c r="X191" s="550"/>
      <c r="Y191" s="550"/>
      <c r="Z191" s="550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8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6"/>
      <c r="R192" s="566"/>
      <c r="S192" s="566"/>
      <c r="T192" s="567"/>
      <c r="U192" s="34"/>
      <c r="V192" s="34"/>
      <c r="W192" s="35" t="s">
        <v>68</v>
      </c>
      <c r="X192" s="543">
        <v>365</v>
      </c>
      <c r="Y192" s="544">
        <f t="shared" ref="Y192:Y199" si="16">IFERROR(IF(X192="",0,CEILING((X192/$H192),1)*$H192),"")</f>
        <v>367.20000000000005</v>
      </c>
      <c r="Z192" s="36">
        <f>IFERROR(IF(Y192=0,"",ROUNDUP(Y192/H192,0)*0.00902),"")</f>
        <v>0.61336000000000002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379.19444444444446</v>
      </c>
      <c r="BN192" s="64">
        <f t="shared" ref="BN192:BN199" si="18">IFERROR(Y192*I192/H192,"0")</f>
        <v>381.48</v>
      </c>
      <c r="BO192" s="64">
        <f t="shared" ref="BO192:BO199" si="19">IFERROR(1/J192*(X192/H192),"0")</f>
        <v>0.51206509539842882</v>
      </c>
      <c r="BP192" s="64">
        <f t="shared" ref="BP192:BP199" si="20">IFERROR(1/J192*(Y192/H192),"0")</f>
        <v>0.51515151515151514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6"/>
      <c r="R193" s="566"/>
      <c r="S193" s="566"/>
      <c r="T193" s="567"/>
      <c r="U193" s="34"/>
      <c r="V193" s="34"/>
      <c r="W193" s="35" t="s">
        <v>68</v>
      </c>
      <c r="X193" s="543">
        <v>386</v>
      </c>
      <c r="Y193" s="544">
        <f t="shared" si="16"/>
        <v>388.8</v>
      </c>
      <c r="Z193" s="36">
        <f>IFERROR(IF(Y193=0,"",ROUNDUP(Y193/H193,0)*0.00902),"")</f>
        <v>0.64944000000000002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401.01111111111106</v>
      </c>
      <c r="BN193" s="64">
        <f t="shared" si="18"/>
        <v>403.92</v>
      </c>
      <c r="BO193" s="64">
        <f t="shared" si="19"/>
        <v>0.54152637485970823</v>
      </c>
      <c r="BP193" s="64">
        <f t="shared" si="20"/>
        <v>0.54545454545454541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6"/>
      <c r="R194" s="566"/>
      <c r="S194" s="566"/>
      <c r="T194" s="567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68</v>
      </c>
      <c r="X195" s="543">
        <v>444</v>
      </c>
      <c r="Y195" s="544">
        <f t="shared" si="16"/>
        <v>448.20000000000005</v>
      </c>
      <c r="Z195" s="36">
        <f>IFERROR(IF(Y195=0,"",ROUNDUP(Y195/H195,0)*0.00902),"")</f>
        <v>0.74865999999999999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461.26666666666665</v>
      </c>
      <c r="BN195" s="64">
        <f t="shared" si="18"/>
        <v>465.63000000000005</v>
      </c>
      <c r="BO195" s="64">
        <f t="shared" si="19"/>
        <v>0.62289562289562284</v>
      </c>
      <c r="BP195" s="64">
        <f t="shared" si="20"/>
        <v>0.62878787878787878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63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6"/>
      <c r="R196" s="566"/>
      <c r="S196" s="566"/>
      <c r="T196" s="567"/>
      <c r="U196" s="34"/>
      <c r="V196" s="34"/>
      <c r="W196" s="35" t="s">
        <v>68</v>
      </c>
      <c r="X196" s="543">
        <v>44</v>
      </c>
      <c r="Y196" s="544">
        <f t="shared" si="16"/>
        <v>45</v>
      </c>
      <c r="Z196" s="36">
        <f>IFERROR(IF(Y196=0,"",ROUNDUP(Y196/H196,0)*0.00502),"")</f>
        <v>0.1255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47.177777777777777</v>
      </c>
      <c r="BN196" s="64">
        <f t="shared" si="18"/>
        <v>48.249999999999993</v>
      </c>
      <c r="BO196" s="64">
        <f t="shared" si="19"/>
        <v>0.10446343779677113</v>
      </c>
      <c r="BP196" s="64">
        <f t="shared" si="20"/>
        <v>0.10683760683760685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6"/>
      <c r="R197" s="566"/>
      <c r="S197" s="566"/>
      <c r="T197" s="567"/>
      <c r="U197" s="34"/>
      <c r="V197" s="34"/>
      <c r="W197" s="35" t="s">
        <v>68</v>
      </c>
      <c r="X197" s="543">
        <v>14</v>
      </c>
      <c r="Y197" s="544">
        <f t="shared" si="16"/>
        <v>14.4</v>
      </c>
      <c r="Z197" s="36">
        <f>IFERROR(IF(Y197=0,"",ROUNDUP(Y197/H197,0)*0.00502),"")</f>
        <v>4.0160000000000001E-2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14.777777777777777</v>
      </c>
      <c r="BN197" s="64">
        <f t="shared" si="18"/>
        <v>15.2</v>
      </c>
      <c r="BO197" s="64">
        <f t="shared" si="19"/>
        <v>3.3238366571699908E-2</v>
      </c>
      <c r="BP197" s="64">
        <f t="shared" si="20"/>
        <v>3.4188034188034191E-2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6"/>
      <c r="R198" s="566"/>
      <c r="S198" s="566"/>
      <c r="T198" s="567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61"/>
      <c r="B200" s="550"/>
      <c r="C200" s="550"/>
      <c r="D200" s="550"/>
      <c r="E200" s="550"/>
      <c r="F200" s="550"/>
      <c r="G200" s="550"/>
      <c r="H200" s="550"/>
      <c r="I200" s="550"/>
      <c r="J200" s="550"/>
      <c r="K200" s="550"/>
      <c r="L200" s="550"/>
      <c r="M200" s="550"/>
      <c r="N200" s="550"/>
      <c r="O200" s="562"/>
      <c r="P200" s="563" t="s">
        <v>70</v>
      </c>
      <c r="Q200" s="558"/>
      <c r="R200" s="558"/>
      <c r="S200" s="558"/>
      <c r="T200" s="558"/>
      <c r="U200" s="558"/>
      <c r="V200" s="559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253.51851851851853</v>
      </c>
      <c r="Y200" s="545">
        <f>IFERROR(Y192/H192,"0")+IFERROR(Y193/H193,"0")+IFERROR(Y194/H194,"0")+IFERROR(Y195/H195,"0")+IFERROR(Y196/H196,"0")+IFERROR(Y197/H197,"0")+IFERROR(Y198/H198,"0")+IFERROR(Y199/H199,"0")</f>
        <v>256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2.1771200000000004</v>
      </c>
      <c r="AA200" s="546"/>
      <c r="AB200" s="546"/>
      <c r="AC200" s="546"/>
    </row>
    <row r="201" spans="1:68" x14ac:dyDescent="0.2">
      <c r="A201" s="550"/>
      <c r="B201" s="550"/>
      <c r="C201" s="550"/>
      <c r="D201" s="550"/>
      <c r="E201" s="550"/>
      <c r="F201" s="550"/>
      <c r="G201" s="550"/>
      <c r="H201" s="550"/>
      <c r="I201" s="550"/>
      <c r="J201" s="550"/>
      <c r="K201" s="550"/>
      <c r="L201" s="550"/>
      <c r="M201" s="550"/>
      <c r="N201" s="550"/>
      <c r="O201" s="562"/>
      <c r="P201" s="563" t="s">
        <v>70</v>
      </c>
      <c r="Q201" s="558"/>
      <c r="R201" s="558"/>
      <c r="S201" s="558"/>
      <c r="T201" s="558"/>
      <c r="U201" s="558"/>
      <c r="V201" s="559"/>
      <c r="W201" s="37" t="s">
        <v>68</v>
      </c>
      <c r="X201" s="545">
        <f>IFERROR(SUM(X192:X199),"0")</f>
        <v>1253</v>
      </c>
      <c r="Y201" s="545">
        <f>IFERROR(SUM(Y192:Y199),"0")</f>
        <v>1263.6000000000001</v>
      </c>
      <c r="Z201" s="37"/>
      <c r="AA201" s="546"/>
      <c r="AB201" s="546"/>
      <c r="AC201" s="546"/>
    </row>
    <row r="202" spans="1:68" ht="14.25" hidden="1" customHeight="1" x14ac:dyDescent="0.25">
      <c r="A202" s="549" t="s">
        <v>72</v>
      </c>
      <c r="B202" s="550"/>
      <c r="C202" s="550"/>
      <c r="D202" s="550"/>
      <c r="E202" s="550"/>
      <c r="F202" s="550"/>
      <c r="G202" s="550"/>
      <c r="H202" s="550"/>
      <c r="I202" s="550"/>
      <c r="J202" s="550"/>
      <c r="K202" s="550"/>
      <c r="L202" s="550"/>
      <c r="M202" s="550"/>
      <c r="N202" s="550"/>
      <c r="O202" s="550"/>
      <c r="P202" s="550"/>
      <c r="Q202" s="550"/>
      <c r="R202" s="550"/>
      <c r="S202" s="550"/>
      <c r="T202" s="550"/>
      <c r="U202" s="550"/>
      <c r="V202" s="550"/>
      <c r="W202" s="550"/>
      <c r="X202" s="550"/>
      <c r="Y202" s="550"/>
      <c r="Z202" s="550"/>
      <c r="AA202" s="539"/>
      <c r="AB202" s="539"/>
      <c r="AC202" s="539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6"/>
      <c r="R203" s="566"/>
      <c r="S203" s="566"/>
      <c r="T203" s="567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6"/>
      <c r="R204" s="566"/>
      <c r="S204" s="566"/>
      <c r="T204" s="567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78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6"/>
      <c r="R205" s="566"/>
      <c r="S205" s="566"/>
      <c r="T205" s="567"/>
      <c r="U205" s="34"/>
      <c r="V205" s="34"/>
      <c r="W205" s="35" t="s">
        <v>68</v>
      </c>
      <c r="X205" s="543">
        <v>286</v>
      </c>
      <c r="Y205" s="544">
        <f t="shared" si="21"/>
        <v>287.09999999999997</v>
      </c>
      <c r="Z205" s="36">
        <f>IFERROR(IF(Y205=0,"",ROUNDUP(Y205/H205,0)*0.01898),"")</f>
        <v>0.62634000000000001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303.06137931034488</v>
      </c>
      <c r="BN205" s="64">
        <f t="shared" si="23"/>
        <v>304.22699999999998</v>
      </c>
      <c r="BO205" s="64">
        <f t="shared" si="24"/>
        <v>0.51364942528735635</v>
      </c>
      <c r="BP205" s="64">
        <f t="shared" si="25"/>
        <v>0.515625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6"/>
      <c r="R206" s="566"/>
      <c r="S206" s="566"/>
      <c r="T206" s="567"/>
      <c r="U206" s="34"/>
      <c r="V206" s="34"/>
      <c r="W206" s="35" t="s">
        <v>68</v>
      </c>
      <c r="X206" s="543">
        <v>156</v>
      </c>
      <c r="Y206" s="544">
        <f t="shared" si="21"/>
        <v>156</v>
      </c>
      <c r="Z206" s="36">
        <f t="shared" ref="Z206:Z211" si="26">IFERROR(IF(Y206=0,"",ROUNDUP(Y206/H206,0)*0.00651),"")</f>
        <v>0.42315000000000003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173.55</v>
      </c>
      <c r="BN206" s="64">
        <f t="shared" si="23"/>
        <v>173.55</v>
      </c>
      <c r="BO206" s="64">
        <f t="shared" si="24"/>
        <v>0.35714285714285715</v>
      </c>
      <c r="BP206" s="64">
        <f t="shared" si="25"/>
        <v>0.35714285714285715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6"/>
      <c r="R207" s="566"/>
      <c r="S207" s="566"/>
      <c r="T207" s="567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75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6"/>
      <c r="R208" s="566"/>
      <c r="S208" s="566"/>
      <c r="T208" s="567"/>
      <c r="U208" s="34"/>
      <c r="V208" s="34"/>
      <c r="W208" s="35" t="s">
        <v>68</v>
      </c>
      <c r="X208" s="543">
        <v>272</v>
      </c>
      <c r="Y208" s="544">
        <f t="shared" si="21"/>
        <v>273.59999999999997</v>
      </c>
      <c r="Z208" s="36">
        <f t="shared" si="26"/>
        <v>0.74214000000000002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300.56000000000006</v>
      </c>
      <c r="BN208" s="64">
        <f t="shared" si="23"/>
        <v>302.32799999999997</v>
      </c>
      <c r="BO208" s="64">
        <f t="shared" si="24"/>
        <v>0.62271062271062283</v>
      </c>
      <c r="BP208" s="64">
        <f t="shared" si="25"/>
        <v>0.62637362637362637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8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68</v>
      </c>
      <c r="X209" s="543">
        <v>156</v>
      </c>
      <c r="Y209" s="544">
        <f t="shared" si="21"/>
        <v>156</v>
      </c>
      <c r="Z209" s="36">
        <f t="shared" si="26"/>
        <v>0.42315000000000003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172.38000000000002</v>
      </c>
      <c r="BN209" s="64">
        <f t="shared" si="23"/>
        <v>172.38000000000002</v>
      </c>
      <c r="BO209" s="64">
        <f t="shared" si="24"/>
        <v>0.35714285714285715</v>
      </c>
      <c r="BP209" s="64">
        <f t="shared" si="25"/>
        <v>0.35714285714285715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6"/>
      <c r="R210" s="566"/>
      <c r="S210" s="566"/>
      <c r="T210" s="567"/>
      <c r="U210" s="34"/>
      <c r="V210" s="34"/>
      <c r="W210" s="35" t="s">
        <v>68</v>
      </c>
      <c r="X210" s="543">
        <v>33</v>
      </c>
      <c r="Y210" s="544">
        <f t="shared" si="21"/>
        <v>33.6</v>
      </c>
      <c r="Z210" s="36">
        <f t="shared" si="26"/>
        <v>9.1139999999999999E-2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36.465000000000003</v>
      </c>
      <c r="BN210" s="64">
        <f t="shared" si="23"/>
        <v>37.128000000000007</v>
      </c>
      <c r="BO210" s="64">
        <f t="shared" si="24"/>
        <v>7.5549450549450559E-2</v>
      </c>
      <c r="BP210" s="64">
        <f t="shared" si="25"/>
        <v>7.6923076923076941E-2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68</v>
      </c>
      <c r="X211" s="543">
        <v>120</v>
      </c>
      <c r="Y211" s="544">
        <f t="shared" si="21"/>
        <v>120</v>
      </c>
      <c r="Z211" s="36">
        <f t="shared" si="26"/>
        <v>0.32550000000000001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132.9</v>
      </c>
      <c r="BN211" s="64">
        <f t="shared" si="23"/>
        <v>132.9</v>
      </c>
      <c r="BO211" s="64">
        <f t="shared" si="24"/>
        <v>0.27472527472527475</v>
      </c>
      <c r="BP211" s="64">
        <f t="shared" si="25"/>
        <v>0.27472527472527475</v>
      </c>
    </row>
    <row r="212" spans="1:68" x14ac:dyDescent="0.2">
      <c r="A212" s="561"/>
      <c r="B212" s="550"/>
      <c r="C212" s="550"/>
      <c r="D212" s="550"/>
      <c r="E212" s="550"/>
      <c r="F212" s="550"/>
      <c r="G212" s="550"/>
      <c r="H212" s="550"/>
      <c r="I212" s="550"/>
      <c r="J212" s="550"/>
      <c r="K212" s="550"/>
      <c r="L212" s="550"/>
      <c r="M212" s="550"/>
      <c r="N212" s="550"/>
      <c r="O212" s="562"/>
      <c r="P212" s="563" t="s">
        <v>70</v>
      </c>
      <c r="Q212" s="558"/>
      <c r="R212" s="558"/>
      <c r="S212" s="558"/>
      <c r="T212" s="558"/>
      <c r="U212" s="558"/>
      <c r="V212" s="559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339.95689655172418</v>
      </c>
      <c r="Y212" s="545">
        <f>IFERROR(Y203/H203,"0")+IFERROR(Y204/H204,"0")+IFERROR(Y205/H205,"0")+IFERROR(Y206/H206,"0")+IFERROR(Y207/H207,"0")+IFERROR(Y208/H208,"0")+IFERROR(Y209/H209,"0")+IFERROR(Y210/H210,"0")+IFERROR(Y211/H211,"0")</f>
        <v>341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2.6314200000000003</v>
      </c>
      <c r="AA212" s="546"/>
      <c r="AB212" s="546"/>
      <c r="AC212" s="546"/>
    </row>
    <row r="213" spans="1:68" x14ac:dyDescent="0.2">
      <c r="A213" s="550"/>
      <c r="B213" s="550"/>
      <c r="C213" s="550"/>
      <c r="D213" s="550"/>
      <c r="E213" s="550"/>
      <c r="F213" s="550"/>
      <c r="G213" s="550"/>
      <c r="H213" s="550"/>
      <c r="I213" s="550"/>
      <c r="J213" s="550"/>
      <c r="K213" s="550"/>
      <c r="L213" s="550"/>
      <c r="M213" s="550"/>
      <c r="N213" s="550"/>
      <c r="O213" s="562"/>
      <c r="P213" s="563" t="s">
        <v>70</v>
      </c>
      <c r="Q213" s="558"/>
      <c r="R213" s="558"/>
      <c r="S213" s="558"/>
      <c r="T213" s="558"/>
      <c r="U213" s="558"/>
      <c r="V213" s="559"/>
      <c r="W213" s="37" t="s">
        <v>68</v>
      </c>
      <c r="X213" s="545">
        <f>IFERROR(SUM(X203:X211),"0")</f>
        <v>1023</v>
      </c>
      <c r="Y213" s="545">
        <f>IFERROR(SUM(Y203:Y211),"0")</f>
        <v>1026.3</v>
      </c>
      <c r="Z213" s="37"/>
      <c r="AA213" s="546"/>
      <c r="AB213" s="546"/>
      <c r="AC213" s="546"/>
    </row>
    <row r="214" spans="1:68" ht="14.25" hidden="1" customHeight="1" x14ac:dyDescent="0.25">
      <c r="A214" s="549" t="s">
        <v>164</v>
      </c>
      <c r="B214" s="550"/>
      <c r="C214" s="550"/>
      <c r="D214" s="550"/>
      <c r="E214" s="550"/>
      <c r="F214" s="550"/>
      <c r="G214" s="550"/>
      <c r="H214" s="550"/>
      <c r="I214" s="550"/>
      <c r="J214" s="550"/>
      <c r="K214" s="550"/>
      <c r="L214" s="550"/>
      <c r="M214" s="550"/>
      <c r="N214" s="550"/>
      <c r="O214" s="550"/>
      <c r="P214" s="550"/>
      <c r="Q214" s="550"/>
      <c r="R214" s="550"/>
      <c r="S214" s="550"/>
      <c r="T214" s="550"/>
      <c r="U214" s="550"/>
      <c r="V214" s="550"/>
      <c r="W214" s="550"/>
      <c r="X214" s="550"/>
      <c r="Y214" s="550"/>
      <c r="Z214" s="550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8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6"/>
      <c r="R215" s="566"/>
      <c r="S215" s="566"/>
      <c r="T215" s="567"/>
      <c r="U215" s="34"/>
      <c r="V215" s="34"/>
      <c r="W215" s="35" t="s">
        <v>68</v>
      </c>
      <c r="X215" s="543">
        <v>18</v>
      </c>
      <c r="Y215" s="544">
        <f>IFERROR(IF(X215="",0,CEILING((X215/$H215),1)*$H215),"")</f>
        <v>19.2</v>
      </c>
      <c r="Z215" s="36">
        <f>IFERROR(IF(Y215=0,"",ROUNDUP(Y215/H215,0)*0.00651),"")</f>
        <v>5.2080000000000001E-2</v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19.890000000000004</v>
      </c>
      <c r="BN215" s="64">
        <f>IFERROR(Y215*I215/H215,"0")</f>
        <v>21.216000000000001</v>
      </c>
      <c r="BO215" s="64">
        <f>IFERROR(1/J215*(X215/H215),"0")</f>
        <v>4.1208791208791215E-2</v>
      </c>
      <c r="BP215" s="64">
        <f>IFERROR(1/J215*(Y215/H215),"0")</f>
        <v>4.3956043956043959E-2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6"/>
      <c r="R216" s="566"/>
      <c r="S216" s="566"/>
      <c r="T216" s="567"/>
      <c r="U216" s="34"/>
      <c r="V216" s="34"/>
      <c r="W216" s="35" t="s">
        <v>68</v>
      </c>
      <c r="X216" s="543">
        <v>11</v>
      </c>
      <c r="Y216" s="544">
        <f>IFERROR(IF(X216="",0,CEILING((X216/$H216),1)*$H216),"")</f>
        <v>12</v>
      </c>
      <c r="Z216" s="36">
        <f>IFERROR(IF(Y216=0,"",ROUNDUP(Y216/H216,0)*0.00651),"")</f>
        <v>3.2550000000000003E-2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12.155000000000001</v>
      </c>
      <c r="BN216" s="64">
        <f>IFERROR(Y216*I216/H216,"0")</f>
        <v>13.260000000000002</v>
      </c>
      <c r="BO216" s="64">
        <f>IFERROR(1/J216*(X216/H216),"0")</f>
        <v>2.5183150183150187E-2</v>
      </c>
      <c r="BP216" s="64">
        <f>IFERROR(1/J216*(Y216/H216),"0")</f>
        <v>2.7472527472527476E-2</v>
      </c>
    </row>
    <row r="217" spans="1:68" x14ac:dyDescent="0.2">
      <c r="A217" s="561"/>
      <c r="B217" s="550"/>
      <c r="C217" s="550"/>
      <c r="D217" s="550"/>
      <c r="E217" s="550"/>
      <c r="F217" s="550"/>
      <c r="G217" s="550"/>
      <c r="H217" s="550"/>
      <c r="I217" s="550"/>
      <c r="J217" s="550"/>
      <c r="K217" s="550"/>
      <c r="L217" s="550"/>
      <c r="M217" s="550"/>
      <c r="N217" s="550"/>
      <c r="O217" s="562"/>
      <c r="P217" s="563" t="s">
        <v>70</v>
      </c>
      <c r="Q217" s="558"/>
      <c r="R217" s="558"/>
      <c r="S217" s="558"/>
      <c r="T217" s="558"/>
      <c r="U217" s="558"/>
      <c r="V217" s="559"/>
      <c r="W217" s="37" t="s">
        <v>71</v>
      </c>
      <c r="X217" s="545">
        <f>IFERROR(X215/H215,"0")+IFERROR(X216/H216,"0")</f>
        <v>12.083333333333334</v>
      </c>
      <c r="Y217" s="545">
        <f>IFERROR(Y215/H215,"0")+IFERROR(Y216/H216,"0")</f>
        <v>13</v>
      </c>
      <c r="Z217" s="545">
        <f>IFERROR(IF(Z215="",0,Z215),"0")+IFERROR(IF(Z216="",0,Z216),"0")</f>
        <v>8.4630000000000011E-2</v>
      </c>
      <c r="AA217" s="546"/>
      <c r="AB217" s="546"/>
      <c r="AC217" s="546"/>
    </row>
    <row r="218" spans="1:68" x14ac:dyDescent="0.2">
      <c r="A218" s="550"/>
      <c r="B218" s="550"/>
      <c r="C218" s="550"/>
      <c r="D218" s="550"/>
      <c r="E218" s="550"/>
      <c r="F218" s="550"/>
      <c r="G218" s="550"/>
      <c r="H218" s="550"/>
      <c r="I218" s="550"/>
      <c r="J218" s="550"/>
      <c r="K218" s="550"/>
      <c r="L218" s="550"/>
      <c r="M218" s="550"/>
      <c r="N218" s="550"/>
      <c r="O218" s="562"/>
      <c r="P218" s="563" t="s">
        <v>70</v>
      </c>
      <c r="Q218" s="558"/>
      <c r="R218" s="558"/>
      <c r="S218" s="558"/>
      <c r="T218" s="558"/>
      <c r="U218" s="558"/>
      <c r="V218" s="559"/>
      <c r="W218" s="37" t="s">
        <v>68</v>
      </c>
      <c r="X218" s="545">
        <f>IFERROR(SUM(X215:X216),"0")</f>
        <v>29</v>
      </c>
      <c r="Y218" s="545">
        <f>IFERROR(SUM(Y215:Y216),"0")</f>
        <v>31.2</v>
      </c>
      <c r="Z218" s="37"/>
      <c r="AA218" s="546"/>
      <c r="AB218" s="546"/>
      <c r="AC218" s="546"/>
    </row>
    <row r="219" spans="1:68" ht="16.5" hidden="1" customHeight="1" x14ac:dyDescent="0.25">
      <c r="A219" s="560" t="s">
        <v>350</v>
      </c>
      <c r="B219" s="550"/>
      <c r="C219" s="550"/>
      <c r="D219" s="550"/>
      <c r="E219" s="550"/>
      <c r="F219" s="550"/>
      <c r="G219" s="550"/>
      <c r="H219" s="550"/>
      <c r="I219" s="550"/>
      <c r="J219" s="550"/>
      <c r="K219" s="550"/>
      <c r="L219" s="550"/>
      <c r="M219" s="550"/>
      <c r="N219" s="550"/>
      <c r="O219" s="550"/>
      <c r="P219" s="550"/>
      <c r="Q219" s="550"/>
      <c r="R219" s="550"/>
      <c r="S219" s="550"/>
      <c r="T219" s="550"/>
      <c r="U219" s="550"/>
      <c r="V219" s="550"/>
      <c r="W219" s="550"/>
      <c r="X219" s="550"/>
      <c r="Y219" s="550"/>
      <c r="Z219" s="550"/>
      <c r="AA219" s="538"/>
      <c r="AB219" s="538"/>
      <c r="AC219" s="538"/>
    </row>
    <row r="220" spans="1:68" ht="14.25" hidden="1" customHeight="1" x14ac:dyDescent="0.25">
      <c r="A220" s="549" t="s">
        <v>102</v>
      </c>
      <c r="B220" s="550"/>
      <c r="C220" s="550"/>
      <c r="D220" s="550"/>
      <c r="E220" s="550"/>
      <c r="F220" s="550"/>
      <c r="G220" s="550"/>
      <c r="H220" s="550"/>
      <c r="I220" s="550"/>
      <c r="J220" s="550"/>
      <c r="K220" s="550"/>
      <c r="L220" s="550"/>
      <c r="M220" s="550"/>
      <c r="N220" s="550"/>
      <c r="O220" s="550"/>
      <c r="P220" s="550"/>
      <c r="Q220" s="550"/>
      <c r="R220" s="550"/>
      <c r="S220" s="550"/>
      <c r="T220" s="550"/>
      <c r="U220" s="550"/>
      <c r="V220" s="550"/>
      <c r="W220" s="550"/>
      <c r="X220" s="550"/>
      <c r="Y220" s="550"/>
      <c r="Z220" s="550"/>
      <c r="AA220" s="539"/>
      <c r="AB220" s="539"/>
      <c r="AC220" s="539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8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6"/>
      <c r="R221" s="566"/>
      <c r="S221" s="566"/>
      <c r="T221" s="567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6"/>
      <c r="R222" s="566"/>
      <c r="S222" s="566"/>
      <c r="T222" s="567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6"/>
      <c r="R223" s="566"/>
      <c r="S223" s="566"/>
      <c r="T223" s="567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6"/>
      <c r="R224" s="566"/>
      <c r="S224" s="566"/>
      <c r="T224" s="567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54" t="s">
        <v>363</v>
      </c>
      <c r="Q225" s="566"/>
      <c r="R225" s="566"/>
      <c r="S225" s="566"/>
      <c r="T225" s="567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6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6"/>
      <c r="R226" s="566"/>
      <c r="S226" s="566"/>
      <c r="T226" s="567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6"/>
      <c r="R227" s="566"/>
      <c r="S227" s="566"/>
      <c r="T227" s="567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5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6"/>
      <c r="R228" s="566"/>
      <c r="S228" s="566"/>
      <c r="T228" s="567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09" t="s">
        <v>372</v>
      </c>
      <c r="Q229" s="566"/>
      <c r="R229" s="566"/>
      <c r="S229" s="566"/>
      <c r="T229" s="567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61"/>
      <c r="B230" s="550"/>
      <c r="C230" s="550"/>
      <c r="D230" s="550"/>
      <c r="E230" s="550"/>
      <c r="F230" s="550"/>
      <c r="G230" s="550"/>
      <c r="H230" s="550"/>
      <c r="I230" s="550"/>
      <c r="J230" s="550"/>
      <c r="K230" s="550"/>
      <c r="L230" s="550"/>
      <c r="M230" s="550"/>
      <c r="N230" s="550"/>
      <c r="O230" s="562"/>
      <c r="P230" s="563" t="s">
        <v>70</v>
      </c>
      <c r="Q230" s="558"/>
      <c r="R230" s="558"/>
      <c r="S230" s="558"/>
      <c r="T230" s="558"/>
      <c r="U230" s="558"/>
      <c r="V230" s="559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hidden="1" x14ac:dyDescent="0.2">
      <c r="A231" s="550"/>
      <c r="B231" s="550"/>
      <c r="C231" s="550"/>
      <c r="D231" s="550"/>
      <c r="E231" s="550"/>
      <c r="F231" s="550"/>
      <c r="G231" s="550"/>
      <c r="H231" s="550"/>
      <c r="I231" s="550"/>
      <c r="J231" s="550"/>
      <c r="K231" s="550"/>
      <c r="L231" s="550"/>
      <c r="M231" s="550"/>
      <c r="N231" s="550"/>
      <c r="O231" s="562"/>
      <c r="P231" s="563" t="s">
        <v>70</v>
      </c>
      <c r="Q231" s="558"/>
      <c r="R231" s="558"/>
      <c r="S231" s="558"/>
      <c r="T231" s="558"/>
      <c r="U231" s="558"/>
      <c r="V231" s="559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hidden="1" customHeight="1" x14ac:dyDescent="0.25">
      <c r="A232" s="549" t="s">
        <v>134</v>
      </c>
      <c r="B232" s="550"/>
      <c r="C232" s="550"/>
      <c r="D232" s="550"/>
      <c r="E232" s="550"/>
      <c r="F232" s="550"/>
      <c r="G232" s="550"/>
      <c r="H232" s="550"/>
      <c r="I232" s="550"/>
      <c r="J232" s="550"/>
      <c r="K232" s="550"/>
      <c r="L232" s="550"/>
      <c r="M232" s="550"/>
      <c r="N232" s="550"/>
      <c r="O232" s="550"/>
      <c r="P232" s="550"/>
      <c r="Q232" s="550"/>
      <c r="R232" s="550"/>
      <c r="S232" s="550"/>
      <c r="T232" s="550"/>
      <c r="U232" s="550"/>
      <c r="V232" s="550"/>
      <c r="W232" s="550"/>
      <c r="X232" s="550"/>
      <c r="Y232" s="550"/>
      <c r="Z232" s="550"/>
      <c r="AA232" s="539"/>
      <c r="AB232" s="539"/>
      <c r="AC232" s="539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0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6"/>
      <c r="R233" s="566"/>
      <c r="S233" s="566"/>
      <c r="T233" s="567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1"/>
      <c r="B234" s="550"/>
      <c r="C234" s="550"/>
      <c r="D234" s="550"/>
      <c r="E234" s="550"/>
      <c r="F234" s="550"/>
      <c r="G234" s="550"/>
      <c r="H234" s="550"/>
      <c r="I234" s="550"/>
      <c r="J234" s="550"/>
      <c r="K234" s="550"/>
      <c r="L234" s="550"/>
      <c r="M234" s="550"/>
      <c r="N234" s="550"/>
      <c r="O234" s="562"/>
      <c r="P234" s="563" t="s">
        <v>70</v>
      </c>
      <c r="Q234" s="558"/>
      <c r="R234" s="558"/>
      <c r="S234" s="558"/>
      <c r="T234" s="558"/>
      <c r="U234" s="558"/>
      <c r="V234" s="559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0"/>
      <c r="B235" s="550"/>
      <c r="C235" s="550"/>
      <c r="D235" s="550"/>
      <c r="E235" s="550"/>
      <c r="F235" s="550"/>
      <c r="G235" s="550"/>
      <c r="H235" s="550"/>
      <c r="I235" s="550"/>
      <c r="J235" s="550"/>
      <c r="K235" s="550"/>
      <c r="L235" s="550"/>
      <c r="M235" s="550"/>
      <c r="N235" s="550"/>
      <c r="O235" s="562"/>
      <c r="P235" s="563" t="s">
        <v>70</v>
      </c>
      <c r="Q235" s="558"/>
      <c r="R235" s="558"/>
      <c r="S235" s="558"/>
      <c r="T235" s="558"/>
      <c r="U235" s="558"/>
      <c r="V235" s="559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49" t="s">
        <v>376</v>
      </c>
      <c r="B236" s="550"/>
      <c r="C236" s="550"/>
      <c r="D236" s="550"/>
      <c r="E236" s="550"/>
      <c r="F236" s="550"/>
      <c r="G236" s="550"/>
      <c r="H236" s="550"/>
      <c r="I236" s="550"/>
      <c r="J236" s="550"/>
      <c r="K236" s="550"/>
      <c r="L236" s="550"/>
      <c r="M236" s="550"/>
      <c r="N236" s="550"/>
      <c r="O236" s="550"/>
      <c r="P236" s="550"/>
      <c r="Q236" s="550"/>
      <c r="R236" s="550"/>
      <c r="S236" s="550"/>
      <c r="T236" s="550"/>
      <c r="U236" s="550"/>
      <c r="V236" s="550"/>
      <c r="W236" s="550"/>
      <c r="X236" s="550"/>
      <c r="Y236" s="550"/>
      <c r="Z236" s="550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821" t="s">
        <v>379</v>
      </c>
      <c r="Q237" s="566"/>
      <c r="R237" s="566"/>
      <c r="S237" s="566"/>
      <c r="T237" s="567"/>
      <c r="U237" s="34"/>
      <c r="V237" s="34"/>
      <c r="W237" s="35" t="s">
        <v>68</v>
      </c>
      <c r="X237" s="543">
        <v>4</v>
      </c>
      <c r="Y237" s="544">
        <f>IFERROR(IF(X237="",0,CEILING((X237/$H237),1)*$H237),"")</f>
        <v>5.4</v>
      </c>
      <c r="Z237" s="36">
        <f>IFERROR(IF(Y237=0,"",ROUNDUP(Y237/H237,0)*0.0059),"")</f>
        <v>1.77E-2</v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4.3888888888888893</v>
      </c>
      <c r="BN237" s="64">
        <f>IFERROR(Y237*I237/H237,"0")</f>
        <v>5.9250000000000007</v>
      </c>
      <c r="BO237" s="64">
        <f>IFERROR(1/J237*(X237/H237),"0")</f>
        <v>1.0288065843621399E-2</v>
      </c>
      <c r="BP237" s="64">
        <f>IFERROR(1/J237*(Y237/H237),"0")</f>
        <v>1.3888888888888888E-2</v>
      </c>
    </row>
    <row r="238" spans="1:68" x14ac:dyDescent="0.2">
      <c r="A238" s="561"/>
      <c r="B238" s="550"/>
      <c r="C238" s="550"/>
      <c r="D238" s="550"/>
      <c r="E238" s="550"/>
      <c r="F238" s="550"/>
      <c r="G238" s="550"/>
      <c r="H238" s="550"/>
      <c r="I238" s="550"/>
      <c r="J238" s="550"/>
      <c r="K238" s="550"/>
      <c r="L238" s="550"/>
      <c r="M238" s="550"/>
      <c r="N238" s="550"/>
      <c r="O238" s="562"/>
      <c r="P238" s="563" t="s">
        <v>70</v>
      </c>
      <c r="Q238" s="558"/>
      <c r="R238" s="558"/>
      <c r="S238" s="558"/>
      <c r="T238" s="558"/>
      <c r="U238" s="558"/>
      <c r="V238" s="559"/>
      <c r="W238" s="37" t="s">
        <v>71</v>
      </c>
      <c r="X238" s="545">
        <f>IFERROR(X237/H237,"0")</f>
        <v>2.2222222222222223</v>
      </c>
      <c r="Y238" s="545">
        <f>IFERROR(Y237/H237,"0")</f>
        <v>3</v>
      </c>
      <c r="Z238" s="545">
        <f>IFERROR(IF(Z237="",0,Z237),"0")</f>
        <v>1.77E-2</v>
      </c>
      <c r="AA238" s="546"/>
      <c r="AB238" s="546"/>
      <c r="AC238" s="546"/>
    </row>
    <row r="239" spans="1:68" x14ac:dyDescent="0.2">
      <c r="A239" s="550"/>
      <c r="B239" s="550"/>
      <c r="C239" s="550"/>
      <c r="D239" s="550"/>
      <c r="E239" s="550"/>
      <c r="F239" s="550"/>
      <c r="G239" s="550"/>
      <c r="H239" s="550"/>
      <c r="I239" s="550"/>
      <c r="J239" s="550"/>
      <c r="K239" s="550"/>
      <c r="L239" s="550"/>
      <c r="M239" s="550"/>
      <c r="N239" s="550"/>
      <c r="O239" s="562"/>
      <c r="P239" s="563" t="s">
        <v>70</v>
      </c>
      <c r="Q239" s="558"/>
      <c r="R239" s="558"/>
      <c r="S239" s="558"/>
      <c r="T239" s="558"/>
      <c r="U239" s="558"/>
      <c r="V239" s="559"/>
      <c r="W239" s="37" t="s">
        <v>68</v>
      </c>
      <c r="X239" s="545">
        <f>IFERROR(SUM(X237:X237),"0")</f>
        <v>4</v>
      </c>
      <c r="Y239" s="545">
        <f>IFERROR(SUM(Y237:Y237),"0")</f>
        <v>5.4</v>
      </c>
      <c r="Z239" s="37"/>
      <c r="AA239" s="546"/>
      <c r="AB239" s="546"/>
      <c r="AC239" s="546"/>
    </row>
    <row r="240" spans="1:68" ht="14.25" hidden="1" customHeight="1" x14ac:dyDescent="0.25">
      <c r="A240" s="549" t="s">
        <v>381</v>
      </c>
      <c r="B240" s="550"/>
      <c r="C240" s="550"/>
      <c r="D240" s="550"/>
      <c r="E240" s="550"/>
      <c r="F240" s="550"/>
      <c r="G240" s="550"/>
      <c r="H240" s="550"/>
      <c r="I240" s="550"/>
      <c r="J240" s="550"/>
      <c r="K240" s="550"/>
      <c r="L240" s="550"/>
      <c r="M240" s="550"/>
      <c r="N240" s="550"/>
      <c r="O240" s="550"/>
      <c r="P240" s="550"/>
      <c r="Q240" s="550"/>
      <c r="R240" s="550"/>
      <c r="S240" s="550"/>
      <c r="T240" s="550"/>
      <c r="U240" s="550"/>
      <c r="V240" s="550"/>
      <c r="W240" s="550"/>
      <c r="X240" s="550"/>
      <c r="Y240" s="550"/>
      <c r="Z240" s="550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6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6"/>
      <c r="R241" s="566"/>
      <c r="S241" s="566"/>
      <c r="T241" s="567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813" t="s">
        <v>387</v>
      </c>
      <c r="Q242" s="566"/>
      <c r="R242" s="566"/>
      <c r="S242" s="566"/>
      <c r="T242" s="567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6"/>
      <c r="R243" s="566"/>
      <c r="S243" s="566"/>
      <c r="T243" s="567"/>
      <c r="U243" s="34" t="s">
        <v>390</v>
      </c>
      <c r="V243" s="34"/>
      <c r="W243" s="35" t="s">
        <v>68</v>
      </c>
      <c r="X243" s="543">
        <v>3</v>
      </c>
      <c r="Y243" s="544">
        <f>IFERROR(IF(X243="",0,CEILING((X243/$H243),1)*$H243),"")</f>
        <v>3.6</v>
      </c>
      <c r="Z243" s="36">
        <f>IFERROR(IF(Y243=0,"",ROUNDUP(Y243/H243,0)*0.0059),"")</f>
        <v>2.3599999999999999E-2</v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3.6333333333333337</v>
      </c>
      <c r="BN243" s="64">
        <f>IFERROR(Y243*I243/H243,"0")</f>
        <v>4.3600000000000003</v>
      </c>
      <c r="BO243" s="64">
        <f>IFERROR(1/J243*(X243/H243),"0")</f>
        <v>1.5432098765432096E-2</v>
      </c>
      <c r="BP243" s="64">
        <f>IFERROR(1/J243*(Y243/H243),"0")</f>
        <v>1.8518518518518517E-2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86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6"/>
      <c r="R244" s="566"/>
      <c r="S244" s="566"/>
      <c r="T244" s="567"/>
      <c r="U244" s="34" t="s">
        <v>390</v>
      </c>
      <c r="V244" s="34"/>
      <c r="W244" s="35" t="s">
        <v>68</v>
      </c>
      <c r="X244" s="543">
        <v>1</v>
      </c>
      <c r="Y244" s="544">
        <f>IFERROR(IF(X244="",0,CEILING((X244/$H244),1)*$H244),"")</f>
        <v>1.98</v>
      </c>
      <c r="Z244" s="36">
        <f>IFERROR(IF(Y244=0,"",ROUNDUP(Y244/H244,0)*0.0059),"")</f>
        <v>1.18E-2</v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1.1919191919191918</v>
      </c>
      <c r="BN244" s="64">
        <f>IFERROR(Y244*I244/H244,"0")</f>
        <v>2.36</v>
      </c>
      <c r="BO244" s="64">
        <f>IFERROR(1/J244*(X244/H244),"0")</f>
        <v>4.6763935652824546E-3</v>
      </c>
      <c r="BP244" s="64">
        <f>IFERROR(1/J244*(Y244/H244),"0")</f>
        <v>9.2592592592592587E-3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1"/>
      <c r="B246" s="550"/>
      <c r="C246" s="550"/>
      <c r="D246" s="550"/>
      <c r="E246" s="550"/>
      <c r="F246" s="550"/>
      <c r="G246" s="550"/>
      <c r="H246" s="550"/>
      <c r="I246" s="550"/>
      <c r="J246" s="550"/>
      <c r="K246" s="550"/>
      <c r="L246" s="550"/>
      <c r="M246" s="550"/>
      <c r="N246" s="550"/>
      <c r="O246" s="562"/>
      <c r="P246" s="563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5">
        <f>IFERROR(X241/H241,"0")+IFERROR(X242/H242,"0")+IFERROR(X243/H243,"0")+IFERROR(X244/H244,"0")+IFERROR(X245/H245,"0")</f>
        <v>4.3434343434343434</v>
      </c>
      <c r="Y246" s="545">
        <f>IFERROR(Y241/H241,"0")+IFERROR(Y242/H242,"0")+IFERROR(Y243/H243,"0")+IFERROR(Y244/H244,"0")+IFERROR(Y245/H245,"0")</f>
        <v>6</v>
      </c>
      <c r="Z246" s="545">
        <f>IFERROR(IF(Z241="",0,Z241),"0")+IFERROR(IF(Z242="",0,Z242),"0")+IFERROR(IF(Z243="",0,Z243),"0")+IFERROR(IF(Z244="",0,Z244),"0")+IFERROR(IF(Z245="",0,Z245),"0")</f>
        <v>3.5400000000000001E-2</v>
      </c>
      <c r="AA246" s="546"/>
      <c r="AB246" s="546"/>
      <c r="AC246" s="546"/>
    </row>
    <row r="247" spans="1:68" x14ac:dyDescent="0.2">
      <c r="A247" s="550"/>
      <c r="B247" s="550"/>
      <c r="C247" s="550"/>
      <c r="D247" s="550"/>
      <c r="E247" s="550"/>
      <c r="F247" s="550"/>
      <c r="G247" s="550"/>
      <c r="H247" s="550"/>
      <c r="I247" s="550"/>
      <c r="J247" s="550"/>
      <c r="K247" s="550"/>
      <c r="L247" s="550"/>
      <c r="M247" s="550"/>
      <c r="N247" s="550"/>
      <c r="O247" s="562"/>
      <c r="P247" s="563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5">
        <f>IFERROR(SUM(X241:X245),"0")</f>
        <v>4</v>
      </c>
      <c r="Y247" s="545">
        <f>IFERROR(SUM(Y241:Y245),"0")</f>
        <v>5.58</v>
      </c>
      <c r="Z247" s="37"/>
      <c r="AA247" s="546"/>
      <c r="AB247" s="546"/>
      <c r="AC247" s="546"/>
    </row>
    <row r="248" spans="1:68" ht="16.5" hidden="1" customHeight="1" x14ac:dyDescent="0.25">
      <c r="A248" s="560" t="s">
        <v>395</v>
      </c>
      <c r="B248" s="550"/>
      <c r="C248" s="550"/>
      <c r="D248" s="550"/>
      <c r="E248" s="550"/>
      <c r="F248" s="550"/>
      <c r="G248" s="550"/>
      <c r="H248" s="550"/>
      <c r="I248" s="550"/>
      <c r="J248" s="550"/>
      <c r="K248" s="550"/>
      <c r="L248" s="550"/>
      <c r="M248" s="550"/>
      <c r="N248" s="550"/>
      <c r="O248" s="550"/>
      <c r="P248" s="550"/>
      <c r="Q248" s="550"/>
      <c r="R248" s="550"/>
      <c r="S248" s="550"/>
      <c r="T248" s="550"/>
      <c r="U248" s="550"/>
      <c r="V248" s="550"/>
      <c r="W248" s="550"/>
      <c r="X248" s="550"/>
      <c r="Y248" s="550"/>
      <c r="Z248" s="550"/>
      <c r="AA248" s="538"/>
      <c r="AB248" s="538"/>
      <c r="AC248" s="538"/>
    </row>
    <row r="249" spans="1:68" ht="14.25" hidden="1" customHeight="1" x14ac:dyDescent="0.25">
      <c r="A249" s="549" t="s">
        <v>102</v>
      </c>
      <c r="B249" s="550"/>
      <c r="C249" s="550"/>
      <c r="D249" s="550"/>
      <c r="E249" s="550"/>
      <c r="F249" s="550"/>
      <c r="G249" s="550"/>
      <c r="H249" s="550"/>
      <c r="I249" s="550"/>
      <c r="J249" s="550"/>
      <c r="K249" s="550"/>
      <c r="L249" s="550"/>
      <c r="M249" s="550"/>
      <c r="N249" s="550"/>
      <c r="O249" s="550"/>
      <c r="P249" s="550"/>
      <c r="Q249" s="550"/>
      <c r="R249" s="550"/>
      <c r="S249" s="550"/>
      <c r="T249" s="550"/>
      <c r="U249" s="550"/>
      <c r="V249" s="550"/>
      <c r="W249" s="550"/>
      <c r="X249" s="550"/>
      <c r="Y249" s="550"/>
      <c r="Z249" s="550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6"/>
      <c r="R250" s="566"/>
      <c r="S250" s="566"/>
      <c r="T250" s="567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6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6"/>
      <c r="R253" s="566"/>
      <c r="S253" s="566"/>
      <c r="T253" s="567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50"/>
      <c r="C255" s="550"/>
      <c r="D255" s="550"/>
      <c r="E255" s="550"/>
      <c r="F255" s="550"/>
      <c r="G255" s="550"/>
      <c r="H255" s="550"/>
      <c r="I255" s="550"/>
      <c r="J255" s="550"/>
      <c r="K255" s="550"/>
      <c r="L255" s="550"/>
      <c r="M255" s="550"/>
      <c r="N255" s="550"/>
      <c r="O255" s="562"/>
      <c r="P255" s="563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0"/>
      <c r="B256" s="550"/>
      <c r="C256" s="550"/>
      <c r="D256" s="550"/>
      <c r="E256" s="550"/>
      <c r="F256" s="550"/>
      <c r="G256" s="550"/>
      <c r="H256" s="550"/>
      <c r="I256" s="550"/>
      <c r="J256" s="550"/>
      <c r="K256" s="550"/>
      <c r="L256" s="550"/>
      <c r="M256" s="550"/>
      <c r="N256" s="550"/>
      <c r="O256" s="562"/>
      <c r="P256" s="563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0" t="s">
        <v>411</v>
      </c>
      <c r="B257" s="550"/>
      <c r="C257" s="550"/>
      <c r="D257" s="550"/>
      <c r="E257" s="550"/>
      <c r="F257" s="550"/>
      <c r="G257" s="550"/>
      <c r="H257" s="550"/>
      <c r="I257" s="550"/>
      <c r="J257" s="550"/>
      <c r="K257" s="550"/>
      <c r="L257" s="550"/>
      <c r="M257" s="550"/>
      <c r="N257" s="550"/>
      <c r="O257" s="550"/>
      <c r="P257" s="550"/>
      <c r="Q257" s="550"/>
      <c r="R257" s="550"/>
      <c r="S257" s="550"/>
      <c r="T257" s="550"/>
      <c r="U257" s="550"/>
      <c r="V257" s="550"/>
      <c r="W257" s="550"/>
      <c r="X257" s="550"/>
      <c r="Y257" s="550"/>
      <c r="Z257" s="550"/>
      <c r="AA257" s="538"/>
      <c r="AB257" s="538"/>
      <c r="AC257" s="538"/>
    </row>
    <row r="258" spans="1:68" ht="14.25" hidden="1" customHeight="1" x14ac:dyDescent="0.25">
      <c r="A258" s="549" t="s">
        <v>102</v>
      </c>
      <c r="B258" s="550"/>
      <c r="C258" s="550"/>
      <c r="D258" s="550"/>
      <c r="E258" s="550"/>
      <c r="F258" s="550"/>
      <c r="G258" s="550"/>
      <c r="H258" s="550"/>
      <c r="I258" s="550"/>
      <c r="J258" s="550"/>
      <c r="K258" s="550"/>
      <c r="L258" s="550"/>
      <c r="M258" s="550"/>
      <c r="N258" s="550"/>
      <c r="O258" s="550"/>
      <c r="P258" s="550"/>
      <c r="Q258" s="550"/>
      <c r="R258" s="550"/>
      <c r="S258" s="550"/>
      <c r="T258" s="550"/>
      <c r="U258" s="550"/>
      <c r="V258" s="550"/>
      <c r="W258" s="550"/>
      <c r="X258" s="550"/>
      <c r="Y258" s="550"/>
      <c r="Z258" s="550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80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6"/>
      <c r="R259" s="566"/>
      <c r="S259" s="566"/>
      <c r="T259" s="567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46" t="s">
        <v>416</v>
      </c>
      <c r="Q260" s="566"/>
      <c r="R260" s="566"/>
      <c r="S260" s="566"/>
      <c r="T260" s="567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69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596" t="s">
        <v>423</v>
      </c>
      <c r="Q262" s="566"/>
      <c r="R262" s="566"/>
      <c r="S262" s="566"/>
      <c r="T262" s="567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50"/>
      <c r="C263" s="550"/>
      <c r="D263" s="550"/>
      <c r="E263" s="550"/>
      <c r="F263" s="550"/>
      <c r="G263" s="550"/>
      <c r="H263" s="550"/>
      <c r="I263" s="550"/>
      <c r="J263" s="550"/>
      <c r="K263" s="550"/>
      <c r="L263" s="550"/>
      <c r="M263" s="550"/>
      <c r="N263" s="550"/>
      <c r="O263" s="562"/>
      <c r="P263" s="563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0"/>
      <c r="B264" s="550"/>
      <c r="C264" s="550"/>
      <c r="D264" s="550"/>
      <c r="E264" s="550"/>
      <c r="F264" s="550"/>
      <c r="G264" s="550"/>
      <c r="H264" s="550"/>
      <c r="I264" s="550"/>
      <c r="J264" s="550"/>
      <c r="K264" s="550"/>
      <c r="L264" s="550"/>
      <c r="M264" s="550"/>
      <c r="N264" s="550"/>
      <c r="O264" s="562"/>
      <c r="P264" s="563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0" t="s">
        <v>425</v>
      </c>
      <c r="B265" s="550"/>
      <c r="C265" s="550"/>
      <c r="D265" s="550"/>
      <c r="E265" s="550"/>
      <c r="F265" s="550"/>
      <c r="G265" s="550"/>
      <c r="H265" s="550"/>
      <c r="I265" s="550"/>
      <c r="J265" s="550"/>
      <c r="K265" s="550"/>
      <c r="L265" s="550"/>
      <c r="M265" s="550"/>
      <c r="N265" s="550"/>
      <c r="O265" s="550"/>
      <c r="P265" s="550"/>
      <c r="Q265" s="550"/>
      <c r="R265" s="550"/>
      <c r="S265" s="550"/>
      <c r="T265" s="550"/>
      <c r="U265" s="550"/>
      <c r="V265" s="550"/>
      <c r="W265" s="550"/>
      <c r="X265" s="550"/>
      <c r="Y265" s="550"/>
      <c r="Z265" s="550"/>
      <c r="AA265" s="538"/>
      <c r="AB265" s="538"/>
      <c r="AC265" s="538"/>
    </row>
    <row r="266" spans="1:68" ht="14.25" hidden="1" customHeight="1" x14ac:dyDescent="0.25">
      <c r="A266" s="549" t="s">
        <v>72</v>
      </c>
      <c r="B266" s="550"/>
      <c r="C266" s="550"/>
      <c r="D266" s="550"/>
      <c r="E266" s="550"/>
      <c r="F266" s="550"/>
      <c r="G266" s="550"/>
      <c r="H266" s="550"/>
      <c r="I266" s="550"/>
      <c r="J266" s="550"/>
      <c r="K266" s="550"/>
      <c r="L266" s="550"/>
      <c r="M266" s="550"/>
      <c r="N266" s="550"/>
      <c r="O266" s="550"/>
      <c r="P266" s="550"/>
      <c r="Q266" s="550"/>
      <c r="R266" s="550"/>
      <c r="S266" s="550"/>
      <c r="T266" s="550"/>
      <c r="U266" s="550"/>
      <c r="V266" s="550"/>
      <c r="W266" s="550"/>
      <c r="X266" s="550"/>
      <c r="Y266" s="550"/>
      <c r="Z266" s="550"/>
      <c r="AA266" s="539"/>
      <c r="AB266" s="539"/>
      <c r="AC266" s="539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3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6"/>
      <c r="R267" s="566"/>
      <c r="S267" s="566"/>
      <c r="T267" s="567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83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6"/>
      <c r="R268" s="566"/>
      <c r="S268" s="566"/>
      <c r="T268" s="567"/>
      <c r="U268" s="34"/>
      <c r="V268" s="34"/>
      <c r="W268" s="35" t="s">
        <v>68</v>
      </c>
      <c r="X268" s="543">
        <v>54</v>
      </c>
      <c r="Y268" s="544">
        <f>IFERROR(IF(X268="",0,CEILING((X268/$H268),1)*$H268),"")</f>
        <v>55.199999999999996</v>
      </c>
      <c r="Z268" s="36">
        <f>IFERROR(IF(Y268=0,"",ROUNDUP(Y268/H268,0)*0.00651),"")</f>
        <v>0.14973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59.67</v>
      </c>
      <c r="BN268" s="64">
        <f>IFERROR(Y268*I268/H268,"0")</f>
        <v>60.996000000000002</v>
      </c>
      <c r="BO268" s="64">
        <f>IFERROR(1/J268*(X268/H268),"0")</f>
        <v>0.12362637362637363</v>
      </c>
      <c r="BP268" s="64">
        <f>IFERROR(1/J268*(Y268/H268),"0")</f>
        <v>0.1263736263736264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6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6"/>
      <c r="R269" s="566"/>
      <c r="S269" s="566"/>
      <c r="T269" s="567"/>
      <c r="U269" s="34"/>
      <c r="V269" s="34"/>
      <c r="W269" s="35" t="s">
        <v>68</v>
      </c>
      <c r="X269" s="543">
        <v>122</v>
      </c>
      <c r="Y269" s="544">
        <f>IFERROR(IF(X269="",0,CEILING((X269/$H269),1)*$H269),"")</f>
        <v>122.39999999999999</v>
      </c>
      <c r="Z269" s="36">
        <f>IFERROR(IF(Y269=0,"",ROUNDUP(Y269/H269,0)*0.00651),"")</f>
        <v>0.33201000000000003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131.15</v>
      </c>
      <c r="BN269" s="64">
        <f>IFERROR(Y269*I269/H269,"0")</f>
        <v>131.57999999999998</v>
      </c>
      <c r="BO269" s="64">
        <f>IFERROR(1/J269*(X269/H269),"0")</f>
        <v>0.27930402930402937</v>
      </c>
      <c r="BP269" s="64">
        <f>IFERROR(1/J269*(Y269/H269),"0")</f>
        <v>0.28021978021978022</v>
      </c>
    </row>
    <row r="270" spans="1:68" x14ac:dyDescent="0.2">
      <c r="A270" s="561"/>
      <c r="B270" s="550"/>
      <c r="C270" s="550"/>
      <c r="D270" s="550"/>
      <c r="E270" s="550"/>
      <c r="F270" s="550"/>
      <c r="G270" s="550"/>
      <c r="H270" s="550"/>
      <c r="I270" s="550"/>
      <c r="J270" s="550"/>
      <c r="K270" s="550"/>
      <c r="L270" s="550"/>
      <c r="M270" s="550"/>
      <c r="N270" s="550"/>
      <c r="O270" s="562"/>
      <c r="P270" s="563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5">
        <f>IFERROR(X267/H267,"0")+IFERROR(X268/H268,"0")+IFERROR(X269/H269,"0")</f>
        <v>73.333333333333343</v>
      </c>
      <c r="Y270" s="545">
        <f>IFERROR(Y267/H267,"0")+IFERROR(Y268/H268,"0")+IFERROR(Y269/H269,"0")</f>
        <v>74</v>
      </c>
      <c r="Z270" s="545">
        <f>IFERROR(IF(Z267="",0,Z267),"0")+IFERROR(IF(Z268="",0,Z268),"0")+IFERROR(IF(Z269="",0,Z269),"0")</f>
        <v>0.48174000000000006</v>
      </c>
      <c r="AA270" s="546"/>
      <c r="AB270" s="546"/>
      <c r="AC270" s="546"/>
    </row>
    <row r="271" spans="1:68" x14ac:dyDescent="0.2">
      <c r="A271" s="550"/>
      <c r="B271" s="550"/>
      <c r="C271" s="550"/>
      <c r="D271" s="550"/>
      <c r="E271" s="550"/>
      <c r="F271" s="550"/>
      <c r="G271" s="550"/>
      <c r="H271" s="550"/>
      <c r="I271" s="550"/>
      <c r="J271" s="550"/>
      <c r="K271" s="550"/>
      <c r="L271" s="550"/>
      <c r="M271" s="550"/>
      <c r="N271" s="550"/>
      <c r="O271" s="562"/>
      <c r="P271" s="563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5">
        <f>IFERROR(SUM(X267:X269),"0")</f>
        <v>176</v>
      </c>
      <c r="Y271" s="545">
        <f>IFERROR(SUM(Y267:Y269),"0")</f>
        <v>177.6</v>
      </c>
      <c r="Z271" s="37"/>
      <c r="AA271" s="546"/>
      <c r="AB271" s="546"/>
      <c r="AC271" s="546"/>
    </row>
    <row r="272" spans="1:68" ht="16.5" hidden="1" customHeight="1" x14ac:dyDescent="0.25">
      <c r="A272" s="560" t="s">
        <v>435</v>
      </c>
      <c r="B272" s="550"/>
      <c r="C272" s="550"/>
      <c r="D272" s="550"/>
      <c r="E272" s="550"/>
      <c r="F272" s="550"/>
      <c r="G272" s="550"/>
      <c r="H272" s="550"/>
      <c r="I272" s="550"/>
      <c r="J272" s="550"/>
      <c r="K272" s="550"/>
      <c r="L272" s="550"/>
      <c r="M272" s="550"/>
      <c r="N272" s="550"/>
      <c r="O272" s="550"/>
      <c r="P272" s="550"/>
      <c r="Q272" s="550"/>
      <c r="R272" s="550"/>
      <c r="S272" s="550"/>
      <c r="T272" s="550"/>
      <c r="U272" s="550"/>
      <c r="V272" s="550"/>
      <c r="W272" s="550"/>
      <c r="X272" s="550"/>
      <c r="Y272" s="550"/>
      <c r="Z272" s="550"/>
      <c r="AA272" s="538"/>
      <c r="AB272" s="538"/>
      <c r="AC272" s="538"/>
    </row>
    <row r="273" spans="1:68" ht="14.25" hidden="1" customHeight="1" x14ac:dyDescent="0.25">
      <c r="A273" s="549" t="s">
        <v>63</v>
      </c>
      <c r="B273" s="550"/>
      <c r="C273" s="550"/>
      <c r="D273" s="550"/>
      <c r="E273" s="550"/>
      <c r="F273" s="550"/>
      <c r="G273" s="550"/>
      <c r="H273" s="550"/>
      <c r="I273" s="550"/>
      <c r="J273" s="550"/>
      <c r="K273" s="550"/>
      <c r="L273" s="550"/>
      <c r="M273" s="550"/>
      <c r="N273" s="550"/>
      <c r="O273" s="550"/>
      <c r="P273" s="550"/>
      <c r="Q273" s="550"/>
      <c r="R273" s="550"/>
      <c r="S273" s="550"/>
      <c r="T273" s="550"/>
      <c r="U273" s="550"/>
      <c r="V273" s="550"/>
      <c r="W273" s="550"/>
      <c r="X273" s="550"/>
      <c r="Y273" s="550"/>
      <c r="Z273" s="550"/>
      <c r="AA273" s="539"/>
      <c r="AB273" s="539"/>
      <c r="AC273" s="539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67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6"/>
      <c r="R274" s="566"/>
      <c r="S274" s="566"/>
      <c r="T274" s="567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50"/>
      <c r="C275" s="550"/>
      <c r="D275" s="550"/>
      <c r="E275" s="550"/>
      <c r="F275" s="550"/>
      <c r="G275" s="550"/>
      <c r="H275" s="550"/>
      <c r="I275" s="550"/>
      <c r="J275" s="550"/>
      <c r="K275" s="550"/>
      <c r="L275" s="550"/>
      <c r="M275" s="550"/>
      <c r="N275" s="550"/>
      <c r="O275" s="562"/>
      <c r="P275" s="563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0"/>
      <c r="B276" s="550"/>
      <c r="C276" s="550"/>
      <c r="D276" s="550"/>
      <c r="E276" s="550"/>
      <c r="F276" s="550"/>
      <c r="G276" s="550"/>
      <c r="H276" s="550"/>
      <c r="I276" s="550"/>
      <c r="J276" s="550"/>
      <c r="K276" s="550"/>
      <c r="L276" s="550"/>
      <c r="M276" s="550"/>
      <c r="N276" s="550"/>
      <c r="O276" s="562"/>
      <c r="P276" s="563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49" t="s">
        <v>72</v>
      </c>
      <c r="B277" s="550"/>
      <c r="C277" s="550"/>
      <c r="D277" s="550"/>
      <c r="E277" s="550"/>
      <c r="F277" s="550"/>
      <c r="G277" s="550"/>
      <c r="H277" s="550"/>
      <c r="I277" s="550"/>
      <c r="J277" s="550"/>
      <c r="K277" s="550"/>
      <c r="L277" s="550"/>
      <c r="M277" s="550"/>
      <c r="N277" s="550"/>
      <c r="O277" s="550"/>
      <c r="P277" s="550"/>
      <c r="Q277" s="550"/>
      <c r="R277" s="550"/>
      <c r="S277" s="550"/>
      <c r="T277" s="550"/>
      <c r="U277" s="550"/>
      <c r="V277" s="550"/>
      <c r="W277" s="550"/>
      <c r="X277" s="550"/>
      <c r="Y277" s="550"/>
      <c r="Z277" s="550"/>
      <c r="AA277" s="539"/>
      <c r="AB277" s="539"/>
      <c r="AC277" s="539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6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6"/>
      <c r="R278" s="566"/>
      <c r="S278" s="566"/>
      <c r="T278" s="567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50"/>
      <c r="C279" s="550"/>
      <c r="D279" s="550"/>
      <c r="E279" s="550"/>
      <c r="F279" s="550"/>
      <c r="G279" s="550"/>
      <c r="H279" s="550"/>
      <c r="I279" s="550"/>
      <c r="J279" s="550"/>
      <c r="K279" s="550"/>
      <c r="L279" s="550"/>
      <c r="M279" s="550"/>
      <c r="N279" s="550"/>
      <c r="O279" s="562"/>
      <c r="P279" s="563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0"/>
      <c r="B280" s="550"/>
      <c r="C280" s="550"/>
      <c r="D280" s="550"/>
      <c r="E280" s="550"/>
      <c r="F280" s="550"/>
      <c r="G280" s="550"/>
      <c r="H280" s="550"/>
      <c r="I280" s="550"/>
      <c r="J280" s="550"/>
      <c r="K280" s="550"/>
      <c r="L280" s="550"/>
      <c r="M280" s="550"/>
      <c r="N280" s="550"/>
      <c r="O280" s="562"/>
      <c r="P280" s="563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60" t="s">
        <v>442</v>
      </c>
      <c r="B281" s="550"/>
      <c r="C281" s="550"/>
      <c r="D281" s="550"/>
      <c r="E281" s="550"/>
      <c r="F281" s="550"/>
      <c r="G281" s="550"/>
      <c r="H281" s="550"/>
      <c r="I281" s="550"/>
      <c r="J281" s="550"/>
      <c r="K281" s="550"/>
      <c r="L281" s="550"/>
      <c r="M281" s="550"/>
      <c r="N281" s="550"/>
      <c r="O281" s="550"/>
      <c r="P281" s="550"/>
      <c r="Q281" s="550"/>
      <c r="R281" s="550"/>
      <c r="S281" s="550"/>
      <c r="T281" s="550"/>
      <c r="U281" s="550"/>
      <c r="V281" s="550"/>
      <c r="W281" s="550"/>
      <c r="X281" s="550"/>
      <c r="Y281" s="550"/>
      <c r="Z281" s="550"/>
      <c r="AA281" s="538"/>
      <c r="AB281" s="538"/>
      <c r="AC281" s="538"/>
    </row>
    <row r="282" spans="1:68" ht="14.25" hidden="1" customHeight="1" x14ac:dyDescent="0.25">
      <c r="A282" s="549" t="s">
        <v>102</v>
      </c>
      <c r="B282" s="550"/>
      <c r="C282" s="550"/>
      <c r="D282" s="550"/>
      <c r="E282" s="550"/>
      <c r="F282" s="550"/>
      <c r="G282" s="550"/>
      <c r="H282" s="550"/>
      <c r="I282" s="550"/>
      <c r="J282" s="550"/>
      <c r="K282" s="550"/>
      <c r="L282" s="550"/>
      <c r="M282" s="550"/>
      <c r="N282" s="550"/>
      <c r="O282" s="550"/>
      <c r="P282" s="550"/>
      <c r="Q282" s="550"/>
      <c r="R282" s="550"/>
      <c r="S282" s="550"/>
      <c r="T282" s="550"/>
      <c r="U282" s="550"/>
      <c r="V282" s="550"/>
      <c r="W282" s="550"/>
      <c r="X282" s="550"/>
      <c r="Y282" s="550"/>
      <c r="Z282" s="550"/>
      <c r="AA282" s="539"/>
      <c r="AB282" s="539"/>
      <c r="AC282" s="539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5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6"/>
      <c r="R283" s="566"/>
      <c r="S283" s="566"/>
      <c r="T283" s="567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50"/>
      <c r="C284" s="550"/>
      <c r="D284" s="550"/>
      <c r="E284" s="550"/>
      <c r="F284" s="550"/>
      <c r="G284" s="550"/>
      <c r="H284" s="550"/>
      <c r="I284" s="550"/>
      <c r="J284" s="550"/>
      <c r="K284" s="550"/>
      <c r="L284" s="550"/>
      <c r="M284" s="550"/>
      <c r="N284" s="550"/>
      <c r="O284" s="562"/>
      <c r="P284" s="563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0"/>
      <c r="B285" s="550"/>
      <c r="C285" s="550"/>
      <c r="D285" s="550"/>
      <c r="E285" s="550"/>
      <c r="F285" s="550"/>
      <c r="G285" s="550"/>
      <c r="H285" s="550"/>
      <c r="I285" s="550"/>
      <c r="J285" s="550"/>
      <c r="K285" s="550"/>
      <c r="L285" s="550"/>
      <c r="M285" s="550"/>
      <c r="N285" s="550"/>
      <c r="O285" s="562"/>
      <c r="P285" s="563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60" t="s">
        <v>447</v>
      </c>
      <c r="B286" s="550"/>
      <c r="C286" s="550"/>
      <c r="D286" s="550"/>
      <c r="E286" s="550"/>
      <c r="F286" s="550"/>
      <c r="G286" s="550"/>
      <c r="H286" s="550"/>
      <c r="I286" s="550"/>
      <c r="J286" s="550"/>
      <c r="K286" s="550"/>
      <c r="L286" s="550"/>
      <c r="M286" s="550"/>
      <c r="N286" s="550"/>
      <c r="O286" s="550"/>
      <c r="P286" s="550"/>
      <c r="Q286" s="550"/>
      <c r="R286" s="550"/>
      <c r="S286" s="550"/>
      <c r="T286" s="550"/>
      <c r="U286" s="550"/>
      <c r="V286" s="550"/>
      <c r="W286" s="550"/>
      <c r="X286" s="550"/>
      <c r="Y286" s="550"/>
      <c r="Z286" s="550"/>
      <c r="AA286" s="538"/>
      <c r="AB286" s="538"/>
      <c r="AC286" s="538"/>
    </row>
    <row r="287" spans="1:68" ht="14.25" hidden="1" customHeight="1" x14ac:dyDescent="0.25">
      <c r="A287" s="549" t="s">
        <v>102</v>
      </c>
      <c r="B287" s="550"/>
      <c r="C287" s="550"/>
      <c r="D287" s="550"/>
      <c r="E287" s="550"/>
      <c r="F287" s="550"/>
      <c r="G287" s="550"/>
      <c r="H287" s="550"/>
      <c r="I287" s="550"/>
      <c r="J287" s="550"/>
      <c r="K287" s="550"/>
      <c r="L287" s="550"/>
      <c r="M287" s="550"/>
      <c r="N287" s="550"/>
      <c r="O287" s="550"/>
      <c r="P287" s="550"/>
      <c r="Q287" s="550"/>
      <c r="R287" s="550"/>
      <c r="S287" s="550"/>
      <c r="T287" s="550"/>
      <c r="U287" s="550"/>
      <c r="V287" s="550"/>
      <c r="W287" s="550"/>
      <c r="X287" s="550"/>
      <c r="Y287" s="550"/>
      <c r="Z287" s="550"/>
      <c r="AA287" s="539"/>
      <c r="AB287" s="539"/>
      <c r="AC287" s="539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6"/>
      <c r="R288" s="566"/>
      <c r="S288" s="566"/>
      <c r="T288" s="567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58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6"/>
      <c r="R291" s="566"/>
      <c r="S291" s="566"/>
      <c r="T291" s="567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6"/>
      <c r="R292" s="566"/>
      <c r="S292" s="566"/>
      <c r="T292" s="567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1"/>
      <c r="B293" s="550"/>
      <c r="C293" s="550"/>
      <c r="D293" s="550"/>
      <c r="E293" s="550"/>
      <c r="F293" s="550"/>
      <c r="G293" s="550"/>
      <c r="H293" s="550"/>
      <c r="I293" s="550"/>
      <c r="J293" s="550"/>
      <c r="K293" s="550"/>
      <c r="L293" s="550"/>
      <c r="M293" s="550"/>
      <c r="N293" s="550"/>
      <c r="O293" s="562"/>
      <c r="P293" s="563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hidden="1" x14ac:dyDescent="0.2">
      <c r="A294" s="550"/>
      <c r="B294" s="550"/>
      <c r="C294" s="550"/>
      <c r="D294" s="550"/>
      <c r="E294" s="550"/>
      <c r="F294" s="550"/>
      <c r="G294" s="550"/>
      <c r="H294" s="550"/>
      <c r="I294" s="550"/>
      <c r="J294" s="550"/>
      <c r="K294" s="550"/>
      <c r="L294" s="550"/>
      <c r="M294" s="550"/>
      <c r="N294" s="550"/>
      <c r="O294" s="562"/>
      <c r="P294" s="563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hidden="1" customHeight="1" x14ac:dyDescent="0.25">
      <c r="A295" s="549" t="s">
        <v>63</v>
      </c>
      <c r="B295" s="550"/>
      <c r="C295" s="550"/>
      <c r="D295" s="550"/>
      <c r="E295" s="550"/>
      <c r="F295" s="550"/>
      <c r="G295" s="550"/>
      <c r="H295" s="550"/>
      <c r="I295" s="550"/>
      <c r="J295" s="550"/>
      <c r="K295" s="550"/>
      <c r="L295" s="550"/>
      <c r="M295" s="550"/>
      <c r="N295" s="550"/>
      <c r="O295" s="550"/>
      <c r="P295" s="550"/>
      <c r="Q295" s="550"/>
      <c r="R295" s="550"/>
      <c r="S295" s="550"/>
      <c r="T295" s="550"/>
      <c r="U295" s="550"/>
      <c r="V295" s="550"/>
      <c r="W295" s="550"/>
      <c r="X295" s="550"/>
      <c r="Y295" s="550"/>
      <c r="Z295" s="550"/>
      <c r="AA295" s="539"/>
      <c r="AB295" s="539"/>
      <c r="AC295" s="539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6"/>
      <c r="R296" s="566"/>
      <c r="S296" s="566"/>
      <c r="T296" s="567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5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6"/>
      <c r="R297" s="566"/>
      <c r="S297" s="566"/>
      <c r="T297" s="567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62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6"/>
      <c r="R299" s="566"/>
      <c r="S299" s="566"/>
      <c r="T299" s="567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6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6"/>
      <c r="R300" s="566"/>
      <c r="S300" s="566"/>
      <c r="T300" s="567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6"/>
      <c r="R301" s="566"/>
      <c r="S301" s="566"/>
      <c r="T301" s="567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86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6"/>
      <c r="R302" s="566"/>
      <c r="S302" s="566"/>
      <c r="T302" s="567"/>
      <c r="U302" s="34"/>
      <c r="V302" s="34"/>
      <c r="W302" s="35" t="s">
        <v>68</v>
      </c>
      <c r="X302" s="543">
        <v>0</v>
      </c>
      <c r="Y302" s="544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1"/>
      <c r="B303" s="550"/>
      <c r="C303" s="550"/>
      <c r="D303" s="550"/>
      <c r="E303" s="550"/>
      <c r="F303" s="550"/>
      <c r="G303" s="550"/>
      <c r="H303" s="550"/>
      <c r="I303" s="550"/>
      <c r="J303" s="550"/>
      <c r="K303" s="550"/>
      <c r="L303" s="550"/>
      <c r="M303" s="550"/>
      <c r="N303" s="550"/>
      <c r="O303" s="562"/>
      <c r="P303" s="563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5">
        <f>IFERROR(X296/H296,"0")+IFERROR(X297/H297,"0")+IFERROR(X298/H298,"0")+IFERROR(X299/H299,"0")+IFERROR(X300/H300,"0")+IFERROR(X301/H301,"0")+IFERROR(X302/H302,"0")</f>
        <v>0</v>
      </c>
      <c r="Y303" s="545">
        <f>IFERROR(Y296/H296,"0")+IFERROR(Y297/H297,"0")+IFERROR(Y298/H298,"0")+IFERROR(Y299/H299,"0")+IFERROR(Y300/H300,"0")+IFERROR(Y301/H301,"0")+IFERROR(Y302/H302,"0")</f>
        <v>0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6"/>
      <c r="AB303" s="546"/>
      <c r="AC303" s="546"/>
    </row>
    <row r="304" spans="1:68" hidden="1" x14ac:dyDescent="0.2">
      <c r="A304" s="550"/>
      <c r="B304" s="550"/>
      <c r="C304" s="550"/>
      <c r="D304" s="550"/>
      <c r="E304" s="550"/>
      <c r="F304" s="550"/>
      <c r="G304" s="550"/>
      <c r="H304" s="550"/>
      <c r="I304" s="550"/>
      <c r="J304" s="550"/>
      <c r="K304" s="550"/>
      <c r="L304" s="550"/>
      <c r="M304" s="550"/>
      <c r="N304" s="550"/>
      <c r="O304" s="562"/>
      <c r="P304" s="563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5">
        <f>IFERROR(SUM(X296:X302),"0")</f>
        <v>0</v>
      </c>
      <c r="Y304" s="545">
        <f>IFERROR(SUM(Y296:Y302),"0")</f>
        <v>0</v>
      </c>
      <c r="Z304" s="37"/>
      <c r="AA304" s="546"/>
      <c r="AB304" s="546"/>
      <c r="AC304" s="546"/>
    </row>
    <row r="305" spans="1:68" ht="14.25" hidden="1" customHeight="1" x14ac:dyDescent="0.25">
      <c r="A305" s="549" t="s">
        <v>72</v>
      </c>
      <c r="B305" s="550"/>
      <c r="C305" s="550"/>
      <c r="D305" s="550"/>
      <c r="E305" s="550"/>
      <c r="F305" s="550"/>
      <c r="G305" s="550"/>
      <c r="H305" s="550"/>
      <c r="I305" s="550"/>
      <c r="J305" s="550"/>
      <c r="K305" s="550"/>
      <c r="L305" s="550"/>
      <c r="M305" s="550"/>
      <c r="N305" s="550"/>
      <c r="O305" s="550"/>
      <c r="P305" s="550"/>
      <c r="Q305" s="550"/>
      <c r="R305" s="550"/>
      <c r="S305" s="550"/>
      <c r="T305" s="550"/>
      <c r="U305" s="550"/>
      <c r="V305" s="550"/>
      <c r="W305" s="550"/>
      <c r="X305" s="550"/>
      <c r="Y305" s="550"/>
      <c r="Z305" s="550"/>
      <c r="AA305" s="539"/>
      <c r="AB305" s="539"/>
      <c r="AC305" s="539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6"/>
      <c r="R306" s="566"/>
      <c r="S306" s="566"/>
      <c r="T306" s="567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6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6"/>
      <c r="R307" s="566"/>
      <c r="S307" s="566"/>
      <c r="T307" s="567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6"/>
      <c r="R308" s="566"/>
      <c r="S308" s="566"/>
      <c r="T308" s="567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6"/>
      <c r="R309" s="566"/>
      <c r="S309" s="566"/>
      <c r="T309" s="567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6"/>
      <c r="R310" s="566"/>
      <c r="S310" s="566"/>
      <c r="T310" s="567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1"/>
      <c r="B311" s="550"/>
      <c r="C311" s="550"/>
      <c r="D311" s="550"/>
      <c r="E311" s="550"/>
      <c r="F311" s="550"/>
      <c r="G311" s="550"/>
      <c r="H311" s="550"/>
      <c r="I311" s="550"/>
      <c r="J311" s="550"/>
      <c r="K311" s="550"/>
      <c r="L311" s="550"/>
      <c r="M311" s="550"/>
      <c r="N311" s="550"/>
      <c r="O311" s="562"/>
      <c r="P311" s="563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hidden="1" x14ac:dyDescent="0.2">
      <c r="A312" s="550"/>
      <c r="B312" s="550"/>
      <c r="C312" s="550"/>
      <c r="D312" s="550"/>
      <c r="E312" s="550"/>
      <c r="F312" s="550"/>
      <c r="G312" s="550"/>
      <c r="H312" s="550"/>
      <c r="I312" s="550"/>
      <c r="J312" s="550"/>
      <c r="K312" s="550"/>
      <c r="L312" s="550"/>
      <c r="M312" s="550"/>
      <c r="N312" s="550"/>
      <c r="O312" s="562"/>
      <c r="P312" s="563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hidden="1" customHeight="1" x14ac:dyDescent="0.25">
      <c r="A313" s="549" t="s">
        <v>164</v>
      </c>
      <c r="B313" s="550"/>
      <c r="C313" s="550"/>
      <c r="D313" s="550"/>
      <c r="E313" s="550"/>
      <c r="F313" s="550"/>
      <c r="G313" s="550"/>
      <c r="H313" s="550"/>
      <c r="I313" s="550"/>
      <c r="J313" s="550"/>
      <c r="K313" s="550"/>
      <c r="L313" s="550"/>
      <c r="M313" s="550"/>
      <c r="N313" s="550"/>
      <c r="O313" s="550"/>
      <c r="P313" s="550"/>
      <c r="Q313" s="550"/>
      <c r="R313" s="550"/>
      <c r="S313" s="550"/>
      <c r="T313" s="550"/>
      <c r="U313" s="550"/>
      <c r="V313" s="550"/>
      <c r="W313" s="550"/>
      <c r="X313" s="550"/>
      <c r="Y313" s="550"/>
      <c r="Z313" s="550"/>
      <c r="AA313" s="539"/>
      <c r="AB313" s="539"/>
      <c r="AC313" s="539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67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6"/>
      <c r="R314" s="566"/>
      <c r="S314" s="566"/>
      <c r="T314" s="567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6"/>
      <c r="R315" s="566"/>
      <c r="S315" s="566"/>
      <c r="T315" s="567"/>
      <c r="U315" s="34"/>
      <c r="V315" s="34"/>
      <c r="W315" s="35" t="s">
        <v>68</v>
      </c>
      <c r="X315" s="543">
        <v>694</v>
      </c>
      <c r="Y315" s="544">
        <f>IFERROR(IF(X315="",0,CEILING((X315/$H315),1)*$H315),"")</f>
        <v>694.19999999999993</v>
      </c>
      <c r="Z315" s="36">
        <f>IFERROR(IF(Y315=0,"",ROUNDUP(Y315/H315,0)*0.01898),"")</f>
        <v>1.6892199999999999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740.17769230769238</v>
      </c>
      <c r="BN315" s="64">
        <f>IFERROR(Y315*I315/H315,"0")</f>
        <v>740.39099999999996</v>
      </c>
      <c r="BO315" s="64">
        <f>IFERROR(1/J315*(X315/H315),"0")</f>
        <v>1.390224358974359</v>
      </c>
      <c r="BP315" s="64">
        <f>IFERROR(1/J315*(Y315/H315),"0")</f>
        <v>1.390625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83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6"/>
      <c r="R316" s="566"/>
      <c r="S316" s="566"/>
      <c r="T316" s="567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1"/>
      <c r="B317" s="550"/>
      <c r="C317" s="550"/>
      <c r="D317" s="550"/>
      <c r="E317" s="550"/>
      <c r="F317" s="550"/>
      <c r="G317" s="550"/>
      <c r="H317" s="550"/>
      <c r="I317" s="550"/>
      <c r="J317" s="550"/>
      <c r="K317" s="550"/>
      <c r="L317" s="550"/>
      <c r="M317" s="550"/>
      <c r="N317" s="550"/>
      <c r="O317" s="562"/>
      <c r="P317" s="563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5">
        <f>IFERROR(X314/H314,"0")+IFERROR(X315/H315,"0")+IFERROR(X316/H316,"0")</f>
        <v>88.974358974358978</v>
      </c>
      <c r="Y317" s="545">
        <f>IFERROR(Y314/H314,"0")+IFERROR(Y315/H315,"0")+IFERROR(Y316/H316,"0")</f>
        <v>89</v>
      </c>
      <c r="Z317" s="545">
        <f>IFERROR(IF(Z314="",0,Z314),"0")+IFERROR(IF(Z315="",0,Z315),"0")+IFERROR(IF(Z316="",0,Z316),"0")</f>
        <v>1.6892199999999999</v>
      </c>
      <c r="AA317" s="546"/>
      <c r="AB317" s="546"/>
      <c r="AC317" s="546"/>
    </row>
    <row r="318" spans="1:68" x14ac:dyDescent="0.2">
      <c r="A318" s="550"/>
      <c r="B318" s="550"/>
      <c r="C318" s="550"/>
      <c r="D318" s="550"/>
      <c r="E318" s="550"/>
      <c r="F318" s="550"/>
      <c r="G318" s="550"/>
      <c r="H318" s="550"/>
      <c r="I318" s="550"/>
      <c r="J318" s="550"/>
      <c r="K318" s="550"/>
      <c r="L318" s="550"/>
      <c r="M318" s="550"/>
      <c r="N318" s="550"/>
      <c r="O318" s="562"/>
      <c r="P318" s="563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5">
        <f>IFERROR(SUM(X314:X316),"0")</f>
        <v>694</v>
      </c>
      <c r="Y318" s="545">
        <f>IFERROR(SUM(Y314:Y316),"0")</f>
        <v>694.19999999999993</v>
      </c>
      <c r="Z318" s="37"/>
      <c r="AA318" s="546"/>
      <c r="AB318" s="546"/>
      <c r="AC318" s="546"/>
    </row>
    <row r="319" spans="1:68" ht="14.25" hidden="1" customHeight="1" x14ac:dyDescent="0.25">
      <c r="A319" s="549" t="s">
        <v>94</v>
      </c>
      <c r="B319" s="550"/>
      <c r="C319" s="550"/>
      <c r="D319" s="550"/>
      <c r="E319" s="550"/>
      <c r="F319" s="550"/>
      <c r="G319" s="550"/>
      <c r="H319" s="550"/>
      <c r="I319" s="550"/>
      <c r="J319" s="550"/>
      <c r="K319" s="550"/>
      <c r="L319" s="550"/>
      <c r="M319" s="550"/>
      <c r="N319" s="550"/>
      <c r="O319" s="550"/>
      <c r="P319" s="550"/>
      <c r="Q319" s="550"/>
      <c r="R319" s="550"/>
      <c r="S319" s="550"/>
      <c r="T319" s="550"/>
      <c r="U319" s="550"/>
      <c r="V319" s="550"/>
      <c r="W319" s="550"/>
      <c r="X319" s="550"/>
      <c r="Y319" s="550"/>
      <c r="Z319" s="550"/>
      <c r="AA319" s="539"/>
      <c r="AB319" s="539"/>
      <c r="AC319" s="539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678" t="s">
        <v>507</v>
      </c>
      <c r="Q320" s="566"/>
      <c r="R320" s="566"/>
      <c r="S320" s="566"/>
      <c r="T320" s="567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46" t="s">
        <v>511</v>
      </c>
      <c r="Q321" s="566"/>
      <c r="R321" s="566"/>
      <c r="S321" s="566"/>
      <c r="T321" s="567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6"/>
      <c r="R322" s="566"/>
      <c r="S322" s="566"/>
      <c r="T322" s="567"/>
      <c r="U322" s="34"/>
      <c r="V322" s="34"/>
      <c r="W322" s="35" t="s">
        <v>68</v>
      </c>
      <c r="X322" s="543">
        <v>2</v>
      </c>
      <c r="Y322" s="544">
        <f>IFERROR(IF(X322="",0,CEILING((X322/$H322),1)*$H322),"")</f>
        <v>2.5499999999999998</v>
      </c>
      <c r="Z322" s="36">
        <f>IFERROR(IF(Y322=0,"",ROUNDUP(Y322/H322,0)*0.00651),"")</f>
        <v>6.5100000000000002E-3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2.3176470588235296</v>
      </c>
      <c r="BN322" s="64">
        <f>IFERROR(Y322*I322/H322,"0")</f>
        <v>2.9550000000000001</v>
      </c>
      <c r="BO322" s="64">
        <f>IFERROR(1/J322*(X322/H322),"0")</f>
        <v>4.3094160741219576E-3</v>
      </c>
      <c r="BP322" s="64">
        <f>IFERROR(1/J322*(Y322/H322),"0")</f>
        <v>5.4945054945054949E-3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6"/>
      <c r="R323" s="566"/>
      <c r="S323" s="566"/>
      <c r="T323" s="567"/>
      <c r="U323" s="34"/>
      <c r="V323" s="34"/>
      <c r="W323" s="35" t="s">
        <v>68</v>
      </c>
      <c r="X323" s="543">
        <v>3</v>
      </c>
      <c r="Y323" s="544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3.3882352941176475</v>
      </c>
      <c r="BN323" s="64">
        <f>IFERROR(Y323*I323/H323,"0")</f>
        <v>5.76</v>
      </c>
      <c r="BO323" s="64">
        <f>IFERROR(1/J323*(X323/H323),"0")</f>
        <v>6.4641241111829352E-3</v>
      </c>
      <c r="BP323" s="64">
        <f>IFERROR(1/J323*(Y323/H323),"0")</f>
        <v>1.098901098901099E-2</v>
      </c>
    </row>
    <row r="324" spans="1:68" x14ac:dyDescent="0.2">
      <c r="A324" s="561"/>
      <c r="B324" s="550"/>
      <c r="C324" s="550"/>
      <c r="D324" s="550"/>
      <c r="E324" s="550"/>
      <c r="F324" s="550"/>
      <c r="G324" s="550"/>
      <c r="H324" s="550"/>
      <c r="I324" s="550"/>
      <c r="J324" s="550"/>
      <c r="K324" s="550"/>
      <c r="L324" s="550"/>
      <c r="M324" s="550"/>
      <c r="N324" s="550"/>
      <c r="O324" s="562"/>
      <c r="P324" s="563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5">
        <f>IFERROR(X320/H320,"0")+IFERROR(X321/H321,"0")+IFERROR(X322/H322,"0")+IFERROR(X323/H323,"0")</f>
        <v>1.9607843137254903</v>
      </c>
      <c r="Y324" s="545">
        <f>IFERROR(Y320/H320,"0")+IFERROR(Y321/H321,"0")+IFERROR(Y322/H322,"0")+IFERROR(Y323/H323,"0")</f>
        <v>3</v>
      </c>
      <c r="Z324" s="545">
        <f>IFERROR(IF(Z320="",0,Z320),"0")+IFERROR(IF(Z321="",0,Z321),"0")+IFERROR(IF(Z322="",0,Z322),"0")+IFERROR(IF(Z323="",0,Z323),"0")</f>
        <v>1.9529999999999999E-2</v>
      </c>
      <c r="AA324" s="546"/>
      <c r="AB324" s="546"/>
      <c r="AC324" s="546"/>
    </row>
    <row r="325" spans="1:68" x14ac:dyDescent="0.2">
      <c r="A325" s="550"/>
      <c r="B325" s="550"/>
      <c r="C325" s="550"/>
      <c r="D325" s="550"/>
      <c r="E325" s="550"/>
      <c r="F325" s="550"/>
      <c r="G325" s="550"/>
      <c r="H325" s="550"/>
      <c r="I325" s="550"/>
      <c r="J325" s="550"/>
      <c r="K325" s="550"/>
      <c r="L325" s="550"/>
      <c r="M325" s="550"/>
      <c r="N325" s="550"/>
      <c r="O325" s="562"/>
      <c r="P325" s="563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5">
        <f>IFERROR(SUM(X320:X323),"0")</f>
        <v>5</v>
      </c>
      <c r="Y325" s="545">
        <f>IFERROR(SUM(Y320:Y323),"0")</f>
        <v>7.6499999999999995</v>
      </c>
      <c r="Z325" s="37"/>
      <c r="AA325" s="546"/>
      <c r="AB325" s="546"/>
      <c r="AC325" s="546"/>
    </row>
    <row r="326" spans="1:68" ht="14.25" hidden="1" customHeight="1" x14ac:dyDescent="0.25">
      <c r="A326" s="549" t="s">
        <v>517</v>
      </c>
      <c r="B326" s="550"/>
      <c r="C326" s="550"/>
      <c r="D326" s="550"/>
      <c r="E326" s="550"/>
      <c r="F326" s="550"/>
      <c r="G326" s="550"/>
      <c r="H326" s="550"/>
      <c r="I326" s="550"/>
      <c r="J326" s="550"/>
      <c r="K326" s="550"/>
      <c r="L326" s="550"/>
      <c r="M326" s="550"/>
      <c r="N326" s="550"/>
      <c r="O326" s="550"/>
      <c r="P326" s="550"/>
      <c r="Q326" s="550"/>
      <c r="R326" s="550"/>
      <c r="S326" s="550"/>
      <c r="T326" s="550"/>
      <c r="U326" s="550"/>
      <c r="V326" s="550"/>
      <c r="W326" s="550"/>
      <c r="X326" s="550"/>
      <c r="Y326" s="550"/>
      <c r="Z326" s="550"/>
      <c r="AA326" s="539"/>
      <c r="AB326" s="539"/>
      <c r="AC326" s="539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6"/>
      <c r="R327" s="566"/>
      <c r="S327" s="566"/>
      <c r="T327" s="567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8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6"/>
      <c r="R328" s="566"/>
      <c r="S328" s="566"/>
      <c r="T328" s="567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8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6"/>
      <c r="R329" s="566"/>
      <c r="S329" s="566"/>
      <c r="T329" s="567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1"/>
      <c r="B330" s="550"/>
      <c r="C330" s="550"/>
      <c r="D330" s="550"/>
      <c r="E330" s="550"/>
      <c r="F330" s="550"/>
      <c r="G330" s="550"/>
      <c r="H330" s="550"/>
      <c r="I330" s="550"/>
      <c r="J330" s="550"/>
      <c r="K330" s="550"/>
      <c r="L330" s="550"/>
      <c r="M330" s="550"/>
      <c r="N330" s="550"/>
      <c r="O330" s="562"/>
      <c r="P330" s="563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hidden="1" x14ac:dyDescent="0.2">
      <c r="A331" s="550"/>
      <c r="B331" s="550"/>
      <c r="C331" s="550"/>
      <c r="D331" s="550"/>
      <c r="E331" s="550"/>
      <c r="F331" s="550"/>
      <c r="G331" s="550"/>
      <c r="H331" s="550"/>
      <c r="I331" s="550"/>
      <c r="J331" s="550"/>
      <c r="K331" s="550"/>
      <c r="L331" s="550"/>
      <c r="M331" s="550"/>
      <c r="N331" s="550"/>
      <c r="O331" s="562"/>
      <c r="P331" s="563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hidden="1" customHeight="1" x14ac:dyDescent="0.25">
      <c r="A332" s="560" t="s">
        <v>526</v>
      </c>
      <c r="B332" s="550"/>
      <c r="C332" s="550"/>
      <c r="D332" s="550"/>
      <c r="E332" s="550"/>
      <c r="F332" s="550"/>
      <c r="G332" s="550"/>
      <c r="H332" s="550"/>
      <c r="I332" s="550"/>
      <c r="J332" s="550"/>
      <c r="K332" s="550"/>
      <c r="L332" s="550"/>
      <c r="M332" s="550"/>
      <c r="N332" s="550"/>
      <c r="O332" s="550"/>
      <c r="P332" s="550"/>
      <c r="Q332" s="550"/>
      <c r="R332" s="550"/>
      <c r="S332" s="550"/>
      <c r="T332" s="550"/>
      <c r="U332" s="550"/>
      <c r="V332" s="550"/>
      <c r="W332" s="550"/>
      <c r="X332" s="550"/>
      <c r="Y332" s="550"/>
      <c r="Z332" s="550"/>
      <c r="AA332" s="538"/>
      <c r="AB332" s="538"/>
      <c r="AC332" s="538"/>
    </row>
    <row r="333" spans="1:68" ht="14.25" hidden="1" customHeight="1" x14ac:dyDescent="0.25">
      <c r="A333" s="549" t="s">
        <v>72</v>
      </c>
      <c r="B333" s="550"/>
      <c r="C333" s="550"/>
      <c r="D333" s="550"/>
      <c r="E333" s="550"/>
      <c r="F333" s="550"/>
      <c r="G333" s="550"/>
      <c r="H333" s="550"/>
      <c r="I333" s="550"/>
      <c r="J333" s="550"/>
      <c r="K333" s="550"/>
      <c r="L333" s="550"/>
      <c r="M333" s="550"/>
      <c r="N333" s="550"/>
      <c r="O333" s="550"/>
      <c r="P333" s="550"/>
      <c r="Q333" s="550"/>
      <c r="R333" s="550"/>
      <c r="S333" s="550"/>
      <c r="T333" s="550"/>
      <c r="U333" s="550"/>
      <c r="V333" s="550"/>
      <c r="W333" s="550"/>
      <c r="X333" s="550"/>
      <c r="Y333" s="550"/>
      <c r="Z333" s="550"/>
      <c r="AA333" s="539"/>
      <c r="AB333" s="539"/>
      <c r="AC333" s="539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6"/>
      <c r="R334" s="566"/>
      <c r="S334" s="566"/>
      <c r="T334" s="567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66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6"/>
      <c r="R335" s="566"/>
      <c r="S335" s="566"/>
      <c r="T335" s="567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6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6"/>
      <c r="R336" s="566"/>
      <c r="S336" s="566"/>
      <c r="T336" s="567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1"/>
      <c r="B337" s="550"/>
      <c r="C337" s="550"/>
      <c r="D337" s="550"/>
      <c r="E337" s="550"/>
      <c r="F337" s="550"/>
      <c r="G337" s="550"/>
      <c r="H337" s="550"/>
      <c r="I337" s="550"/>
      <c r="J337" s="550"/>
      <c r="K337" s="550"/>
      <c r="L337" s="550"/>
      <c r="M337" s="550"/>
      <c r="N337" s="550"/>
      <c r="O337" s="562"/>
      <c r="P337" s="563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hidden="1" x14ac:dyDescent="0.2">
      <c r="A338" s="550"/>
      <c r="B338" s="550"/>
      <c r="C338" s="550"/>
      <c r="D338" s="550"/>
      <c r="E338" s="550"/>
      <c r="F338" s="550"/>
      <c r="G338" s="550"/>
      <c r="H338" s="550"/>
      <c r="I338" s="550"/>
      <c r="J338" s="550"/>
      <c r="K338" s="550"/>
      <c r="L338" s="550"/>
      <c r="M338" s="550"/>
      <c r="N338" s="550"/>
      <c r="O338" s="562"/>
      <c r="P338" s="563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hidden="1" customHeight="1" x14ac:dyDescent="0.2">
      <c r="A339" s="598" t="s">
        <v>536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48"/>
      <c r="AB339" s="48"/>
      <c r="AC339" s="48"/>
    </row>
    <row r="340" spans="1:68" ht="16.5" hidden="1" customHeight="1" x14ac:dyDescent="0.25">
      <c r="A340" s="560" t="s">
        <v>537</v>
      </c>
      <c r="B340" s="550"/>
      <c r="C340" s="550"/>
      <c r="D340" s="550"/>
      <c r="E340" s="550"/>
      <c r="F340" s="550"/>
      <c r="G340" s="550"/>
      <c r="H340" s="550"/>
      <c r="I340" s="550"/>
      <c r="J340" s="550"/>
      <c r="K340" s="550"/>
      <c r="L340" s="550"/>
      <c r="M340" s="550"/>
      <c r="N340" s="550"/>
      <c r="O340" s="550"/>
      <c r="P340" s="550"/>
      <c r="Q340" s="550"/>
      <c r="R340" s="550"/>
      <c r="S340" s="550"/>
      <c r="T340" s="550"/>
      <c r="U340" s="550"/>
      <c r="V340" s="550"/>
      <c r="W340" s="550"/>
      <c r="X340" s="550"/>
      <c r="Y340" s="550"/>
      <c r="Z340" s="550"/>
      <c r="AA340" s="538"/>
      <c r="AB340" s="538"/>
      <c r="AC340" s="538"/>
    </row>
    <row r="341" spans="1:68" ht="14.25" hidden="1" customHeight="1" x14ac:dyDescent="0.25">
      <c r="A341" s="549" t="s">
        <v>102</v>
      </c>
      <c r="B341" s="550"/>
      <c r="C341" s="550"/>
      <c r="D341" s="550"/>
      <c r="E341" s="550"/>
      <c r="F341" s="550"/>
      <c r="G341" s="550"/>
      <c r="H341" s="550"/>
      <c r="I341" s="550"/>
      <c r="J341" s="550"/>
      <c r="K341" s="550"/>
      <c r="L341" s="550"/>
      <c r="M341" s="550"/>
      <c r="N341" s="550"/>
      <c r="O341" s="550"/>
      <c r="P341" s="550"/>
      <c r="Q341" s="550"/>
      <c r="R341" s="550"/>
      <c r="S341" s="550"/>
      <c r="T341" s="550"/>
      <c r="U341" s="550"/>
      <c r="V341" s="550"/>
      <c r="W341" s="550"/>
      <c r="X341" s="550"/>
      <c r="Y341" s="550"/>
      <c r="Z341" s="550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7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6"/>
      <c r="R342" s="566"/>
      <c r="S342" s="566"/>
      <c r="T342" s="567"/>
      <c r="U342" s="34"/>
      <c r="V342" s="34"/>
      <c r="W342" s="35" t="s">
        <v>68</v>
      </c>
      <c r="X342" s="543">
        <v>735</v>
      </c>
      <c r="Y342" s="544">
        <f t="shared" ref="Y342:Y348" si="38">IFERROR(IF(X342="",0,CEILING((X342/$H342),1)*$H342),"")</f>
        <v>735</v>
      </c>
      <c r="Z342" s="36">
        <f>IFERROR(IF(Y342=0,"",ROUNDUP(Y342/H342,0)*0.02175),"")</f>
        <v>1.06575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758.5200000000001</v>
      </c>
      <c r="BN342" s="64">
        <f t="shared" ref="BN342:BN348" si="40">IFERROR(Y342*I342/H342,"0")</f>
        <v>758.5200000000001</v>
      </c>
      <c r="BO342" s="64">
        <f t="shared" ref="BO342:BO348" si="41">IFERROR(1/J342*(X342/H342),"0")</f>
        <v>1.0208333333333333</v>
      </c>
      <c r="BP342" s="64">
        <f t="shared" ref="BP342:BP348" si="42">IFERROR(1/J342*(Y342/H342),"0")</f>
        <v>1.0208333333333333</v>
      </c>
    </row>
    <row r="343" spans="1:68" ht="27" hidden="1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8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6"/>
      <c r="R343" s="566"/>
      <c r="S343" s="566"/>
      <c r="T343" s="567"/>
      <c r="U343" s="34"/>
      <c r="V343" s="34"/>
      <c r="W343" s="35" t="s">
        <v>68</v>
      </c>
      <c r="X343" s="543">
        <v>0</v>
      </c>
      <c r="Y343" s="544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6"/>
      <c r="R344" s="566"/>
      <c r="S344" s="566"/>
      <c r="T344" s="567"/>
      <c r="U344" s="34"/>
      <c r="V344" s="34"/>
      <c r="W344" s="35" t="s">
        <v>68</v>
      </c>
      <c r="X344" s="543">
        <v>1117</v>
      </c>
      <c r="Y344" s="544">
        <f t="shared" si="38"/>
        <v>1125</v>
      </c>
      <c r="Z344" s="36">
        <f>IFERROR(IF(Y344=0,"",ROUNDUP(Y344/H344,0)*0.02175),"")</f>
        <v>1.6312499999999999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1152.7439999999999</v>
      </c>
      <c r="BN344" s="64">
        <f t="shared" si="40"/>
        <v>1161</v>
      </c>
      <c r="BO344" s="64">
        <f t="shared" si="41"/>
        <v>1.5513888888888889</v>
      </c>
      <c r="BP344" s="64">
        <f t="shared" si="42"/>
        <v>1.5625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6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6"/>
      <c r="R345" s="566"/>
      <c r="S345" s="566"/>
      <c r="T345" s="567"/>
      <c r="U345" s="34"/>
      <c r="V345" s="34"/>
      <c r="W345" s="35" t="s">
        <v>68</v>
      </c>
      <c r="X345" s="543">
        <v>423</v>
      </c>
      <c r="Y345" s="544">
        <f t="shared" si="38"/>
        <v>435</v>
      </c>
      <c r="Z345" s="36">
        <f>IFERROR(IF(Y345=0,"",ROUNDUP(Y345/H345,0)*0.02175),"")</f>
        <v>0.63074999999999992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436.536</v>
      </c>
      <c r="BN345" s="64">
        <f t="shared" si="40"/>
        <v>448.92</v>
      </c>
      <c r="BO345" s="64">
        <f t="shared" si="41"/>
        <v>0.58749999999999991</v>
      </c>
      <c r="BP345" s="64">
        <f t="shared" si="42"/>
        <v>0.60416666666666663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6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6"/>
      <c r="R346" s="566"/>
      <c r="S346" s="566"/>
      <c r="T346" s="567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6"/>
      <c r="R347" s="566"/>
      <c r="S347" s="566"/>
      <c r="T347" s="567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6"/>
      <c r="R348" s="566"/>
      <c r="S348" s="566"/>
      <c r="T348" s="567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1"/>
      <c r="B349" s="550"/>
      <c r="C349" s="550"/>
      <c r="D349" s="550"/>
      <c r="E349" s="550"/>
      <c r="F349" s="550"/>
      <c r="G349" s="550"/>
      <c r="H349" s="550"/>
      <c r="I349" s="550"/>
      <c r="J349" s="550"/>
      <c r="K349" s="550"/>
      <c r="L349" s="550"/>
      <c r="M349" s="550"/>
      <c r="N349" s="550"/>
      <c r="O349" s="562"/>
      <c r="P349" s="563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5">
        <f>IFERROR(X342/H342,"0")+IFERROR(X343/H343,"0")+IFERROR(X344/H344,"0")+IFERROR(X345/H345,"0")+IFERROR(X346/H346,"0")+IFERROR(X347/H347,"0")+IFERROR(X348/H348,"0")</f>
        <v>151.66666666666666</v>
      </c>
      <c r="Y349" s="545">
        <f>IFERROR(Y342/H342,"0")+IFERROR(Y343/H343,"0")+IFERROR(Y344/H344,"0")+IFERROR(Y345/H345,"0")+IFERROR(Y346/H346,"0")+IFERROR(Y347/H347,"0")+IFERROR(Y348/H348,"0")</f>
        <v>153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3.32775</v>
      </c>
      <c r="AA349" s="546"/>
      <c r="AB349" s="546"/>
      <c r="AC349" s="546"/>
    </row>
    <row r="350" spans="1:68" x14ac:dyDescent="0.2">
      <c r="A350" s="550"/>
      <c r="B350" s="550"/>
      <c r="C350" s="550"/>
      <c r="D350" s="550"/>
      <c r="E350" s="550"/>
      <c r="F350" s="550"/>
      <c r="G350" s="550"/>
      <c r="H350" s="550"/>
      <c r="I350" s="550"/>
      <c r="J350" s="550"/>
      <c r="K350" s="550"/>
      <c r="L350" s="550"/>
      <c r="M350" s="550"/>
      <c r="N350" s="550"/>
      <c r="O350" s="562"/>
      <c r="P350" s="563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5">
        <f>IFERROR(SUM(X342:X348),"0")</f>
        <v>2275</v>
      </c>
      <c r="Y350" s="545">
        <f>IFERROR(SUM(Y342:Y348),"0")</f>
        <v>2295</v>
      </c>
      <c r="Z350" s="37"/>
      <c r="AA350" s="546"/>
      <c r="AB350" s="546"/>
      <c r="AC350" s="546"/>
    </row>
    <row r="351" spans="1:68" ht="14.25" hidden="1" customHeight="1" x14ac:dyDescent="0.25">
      <c r="A351" s="549" t="s">
        <v>134</v>
      </c>
      <c r="B351" s="550"/>
      <c r="C351" s="550"/>
      <c r="D351" s="550"/>
      <c r="E351" s="550"/>
      <c r="F351" s="550"/>
      <c r="G351" s="550"/>
      <c r="H351" s="550"/>
      <c r="I351" s="550"/>
      <c r="J351" s="550"/>
      <c r="K351" s="550"/>
      <c r="L351" s="550"/>
      <c r="M351" s="550"/>
      <c r="N351" s="550"/>
      <c r="O351" s="550"/>
      <c r="P351" s="550"/>
      <c r="Q351" s="550"/>
      <c r="R351" s="550"/>
      <c r="S351" s="550"/>
      <c r="T351" s="550"/>
      <c r="U351" s="550"/>
      <c r="V351" s="550"/>
      <c r="W351" s="550"/>
      <c r="X351" s="550"/>
      <c r="Y351" s="550"/>
      <c r="Z351" s="550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6"/>
      <c r="R352" s="566"/>
      <c r="S352" s="566"/>
      <c r="T352" s="567"/>
      <c r="U352" s="34"/>
      <c r="V352" s="34"/>
      <c r="W352" s="35" t="s">
        <v>68</v>
      </c>
      <c r="X352" s="543">
        <v>778</v>
      </c>
      <c r="Y352" s="544">
        <f>IFERROR(IF(X352="",0,CEILING((X352/$H352),1)*$H352),"")</f>
        <v>780</v>
      </c>
      <c r="Z352" s="36">
        <f>IFERROR(IF(Y352=0,"",ROUNDUP(Y352/H352,0)*0.02175),"")</f>
        <v>1.131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802.89600000000007</v>
      </c>
      <c r="BN352" s="64">
        <f>IFERROR(Y352*I352/H352,"0")</f>
        <v>804.95999999999992</v>
      </c>
      <c r="BO352" s="64">
        <f>IFERROR(1/J352*(X352/H352),"0")</f>
        <v>1.0805555555555555</v>
      </c>
      <c r="BP352" s="64">
        <f>IFERROR(1/J352*(Y352/H352),"0")</f>
        <v>1.0833333333333333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6"/>
      <c r="R353" s="566"/>
      <c r="S353" s="566"/>
      <c r="T353" s="567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1"/>
      <c r="B354" s="550"/>
      <c r="C354" s="550"/>
      <c r="D354" s="550"/>
      <c r="E354" s="550"/>
      <c r="F354" s="550"/>
      <c r="G354" s="550"/>
      <c r="H354" s="550"/>
      <c r="I354" s="550"/>
      <c r="J354" s="550"/>
      <c r="K354" s="550"/>
      <c r="L354" s="550"/>
      <c r="M354" s="550"/>
      <c r="N354" s="550"/>
      <c r="O354" s="562"/>
      <c r="P354" s="563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5">
        <f>IFERROR(X352/H352,"0")+IFERROR(X353/H353,"0")</f>
        <v>51.866666666666667</v>
      </c>
      <c r="Y354" s="545">
        <f>IFERROR(Y352/H352,"0")+IFERROR(Y353/H353,"0")</f>
        <v>52</v>
      </c>
      <c r="Z354" s="545">
        <f>IFERROR(IF(Z352="",0,Z352),"0")+IFERROR(IF(Z353="",0,Z353),"0")</f>
        <v>1.131</v>
      </c>
      <c r="AA354" s="546"/>
      <c r="AB354" s="546"/>
      <c r="AC354" s="546"/>
    </row>
    <row r="355" spans="1:68" x14ac:dyDescent="0.2">
      <c r="A355" s="550"/>
      <c r="B355" s="550"/>
      <c r="C355" s="550"/>
      <c r="D355" s="550"/>
      <c r="E355" s="550"/>
      <c r="F355" s="550"/>
      <c r="G355" s="550"/>
      <c r="H355" s="550"/>
      <c r="I355" s="550"/>
      <c r="J355" s="550"/>
      <c r="K355" s="550"/>
      <c r="L355" s="550"/>
      <c r="M355" s="550"/>
      <c r="N355" s="550"/>
      <c r="O355" s="562"/>
      <c r="P355" s="563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5">
        <f>IFERROR(SUM(X352:X353),"0")</f>
        <v>778</v>
      </c>
      <c r="Y355" s="545">
        <f>IFERROR(SUM(Y352:Y353),"0")</f>
        <v>780</v>
      </c>
      <c r="Z355" s="37"/>
      <c r="AA355" s="546"/>
      <c r="AB355" s="546"/>
      <c r="AC355" s="546"/>
    </row>
    <row r="356" spans="1:68" ht="14.25" hidden="1" customHeight="1" x14ac:dyDescent="0.25">
      <c r="A356" s="549" t="s">
        <v>72</v>
      </c>
      <c r="B356" s="550"/>
      <c r="C356" s="550"/>
      <c r="D356" s="550"/>
      <c r="E356" s="550"/>
      <c r="F356" s="550"/>
      <c r="G356" s="550"/>
      <c r="H356" s="550"/>
      <c r="I356" s="550"/>
      <c r="J356" s="550"/>
      <c r="K356" s="550"/>
      <c r="L356" s="550"/>
      <c r="M356" s="550"/>
      <c r="N356" s="550"/>
      <c r="O356" s="550"/>
      <c r="P356" s="550"/>
      <c r="Q356" s="550"/>
      <c r="R356" s="550"/>
      <c r="S356" s="550"/>
      <c r="T356" s="550"/>
      <c r="U356" s="550"/>
      <c r="V356" s="550"/>
      <c r="W356" s="550"/>
      <c r="X356" s="550"/>
      <c r="Y356" s="550"/>
      <c r="Z356" s="550"/>
      <c r="AA356" s="539"/>
      <c r="AB356" s="539"/>
      <c r="AC356" s="539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6"/>
      <c r="R357" s="566"/>
      <c r="S357" s="566"/>
      <c r="T357" s="567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77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6"/>
      <c r="R358" s="566"/>
      <c r="S358" s="566"/>
      <c r="T358" s="567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1"/>
      <c r="B359" s="550"/>
      <c r="C359" s="550"/>
      <c r="D359" s="550"/>
      <c r="E359" s="550"/>
      <c r="F359" s="550"/>
      <c r="G359" s="550"/>
      <c r="H359" s="550"/>
      <c r="I359" s="550"/>
      <c r="J359" s="550"/>
      <c r="K359" s="550"/>
      <c r="L359" s="550"/>
      <c r="M359" s="550"/>
      <c r="N359" s="550"/>
      <c r="O359" s="562"/>
      <c r="P359" s="563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hidden="1" x14ac:dyDescent="0.2">
      <c r="A360" s="550"/>
      <c r="B360" s="550"/>
      <c r="C360" s="550"/>
      <c r="D360" s="550"/>
      <c r="E360" s="550"/>
      <c r="F360" s="550"/>
      <c r="G360" s="550"/>
      <c r="H360" s="550"/>
      <c r="I360" s="550"/>
      <c r="J360" s="550"/>
      <c r="K360" s="550"/>
      <c r="L360" s="550"/>
      <c r="M360" s="550"/>
      <c r="N360" s="550"/>
      <c r="O360" s="562"/>
      <c r="P360" s="563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hidden="1" customHeight="1" x14ac:dyDescent="0.25">
      <c r="A361" s="549" t="s">
        <v>164</v>
      </c>
      <c r="B361" s="550"/>
      <c r="C361" s="550"/>
      <c r="D361" s="550"/>
      <c r="E361" s="550"/>
      <c r="F361" s="550"/>
      <c r="G361" s="550"/>
      <c r="H361" s="550"/>
      <c r="I361" s="550"/>
      <c r="J361" s="550"/>
      <c r="K361" s="550"/>
      <c r="L361" s="550"/>
      <c r="M361" s="550"/>
      <c r="N361" s="550"/>
      <c r="O361" s="550"/>
      <c r="P361" s="550"/>
      <c r="Q361" s="550"/>
      <c r="R361" s="550"/>
      <c r="S361" s="550"/>
      <c r="T361" s="550"/>
      <c r="U361" s="550"/>
      <c r="V361" s="550"/>
      <c r="W361" s="550"/>
      <c r="X361" s="550"/>
      <c r="Y361" s="550"/>
      <c r="Z361" s="550"/>
      <c r="AA361" s="539"/>
      <c r="AB361" s="539"/>
      <c r="AC361" s="539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634" t="s">
        <v>570</v>
      </c>
      <c r="Q362" s="566"/>
      <c r="R362" s="566"/>
      <c r="S362" s="566"/>
      <c r="T362" s="567"/>
      <c r="U362" s="34"/>
      <c r="V362" s="34"/>
      <c r="W362" s="35" t="s">
        <v>68</v>
      </c>
      <c r="X362" s="543">
        <v>0</v>
      </c>
      <c r="Y362" s="544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1"/>
      <c r="B363" s="550"/>
      <c r="C363" s="550"/>
      <c r="D363" s="550"/>
      <c r="E363" s="550"/>
      <c r="F363" s="550"/>
      <c r="G363" s="550"/>
      <c r="H363" s="550"/>
      <c r="I363" s="550"/>
      <c r="J363" s="550"/>
      <c r="K363" s="550"/>
      <c r="L363" s="550"/>
      <c r="M363" s="550"/>
      <c r="N363" s="550"/>
      <c r="O363" s="562"/>
      <c r="P363" s="563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5">
        <f>IFERROR(X362/H362,"0")</f>
        <v>0</v>
      </c>
      <c r="Y363" s="545">
        <f>IFERROR(Y362/H362,"0")</f>
        <v>0</v>
      </c>
      <c r="Z363" s="545">
        <f>IFERROR(IF(Z362="",0,Z362),"0")</f>
        <v>0</v>
      </c>
      <c r="AA363" s="546"/>
      <c r="AB363" s="546"/>
      <c r="AC363" s="546"/>
    </row>
    <row r="364" spans="1:68" hidden="1" x14ac:dyDescent="0.2">
      <c r="A364" s="550"/>
      <c r="B364" s="550"/>
      <c r="C364" s="550"/>
      <c r="D364" s="550"/>
      <c r="E364" s="550"/>
      <c r="F364" s="550"/>
      <c r="G364" s="550"/>
      <c r="H364" s="550"/>
      <c r="I364" s="550"/>
      <c r="J364" s="550"/>
      <c r="K364" s="550"/>
      <c r="L364" s="550"/>
      <c r="M364" s="550"/>
      <c r="N364" s="550"/>
      <c r="O364" s="562"/>
      <c r="P364" s="563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5">
        <f>IFERROR(SUM(X362:X362),"0")</f>
        <v>0</v>
      </c>
      <c r="Y364" s="545">
        <f>IFERROR(SUM(Y362:Y362),"0")</f>
        <v>0</v>
      </c>
      <c r="Z364" s="37"/>
      <c r="AA364" s="546"/>
      <c r="AB364" s="546"/>
      <c r="AC364" s="546"/>
    </row>
    <row r="365" spans="1:68" ht="16.5" hidden="1" customHeight="1" x14ac:dyDescent="0.25">
      <c r="A365" s="560" t="s">
        <v>572</v>
      </c>
      <c r="B365" s="550"/>
      <c r="C365" s="550"/>
      <c r="D365" s="550"/>
      <c r="E365" s="550"/>
      <c r="F365" s="550"/>
      <c r="G365" s="550"/>
      <c r="H365" s="550"/>
      <c r="I365" s="550"/>
      <c r="J365" s="550"/>
      <c r="K365" s="550"/>
      <c r="L365" s="550"/>
      <c r="M365" s="550"/>
      <c r="N365" s="550"/>
      <c r="O365" s="550"/>
      <c r="P365" s="550"/>
      <c r="Q365" s="550"/>
      <c r="R365" s="550"/>
      <c r="S365" s="550"/>
      <c r="T365" s="550"/>
      <c r="U365" s="550"/>
      <c r="V365" s="550"/>
      <c r="W365" s="550"/>
      <c r="X365" s="550"/>
      <c r="Y365" s="550"/>
      <c r="Z365" s="550"/>
      <c r="AA365" s="538"/>
      <c r="AB365" s="538"/>
      <c r="AC365" s="538"/>
    </row>
    <row r="366" spans="1:68" ht="14.25" hidden="1" customHeight="1" x14ac:dyDescent="0.25">
      <c r="A366" s="549" t="s">
        <v>102</v>
      </c>
      <c r="B366" s="550"/>
      <c r="C366" s="550"/>
      <c r="D366" s="550"/>
      <c r="E366" s="550"/>
      <c r="F366" s="550"/>
      <c r="G366" s="550"/>
      <c r="H366" s="550"/>
      <c r="I366" s="550"/>
      <c r="J366" s="550"/>
      <c r="K366" s="550"/>
      <c r="L366" s="550"/>
      <c r="M366" s="550"/>
      <c r="N366" s="550"/>
      <c r="O366" s="550"/>
      <c r="P366" s="550"/>
      <c r="Q366" s="550"/>
      <c r="R366" s="550"/>
      <c r="S366" s="550"/>
      <c r="T366" s="550"/>
      <c r="U366" s="550"/>
      <c r="V366" s="550"/>
      <c r="W366" s="550"/>
      <c r="X366" s="550"/>
      <c r="Y366" s="550"/>
      <c r="Z366" s="550"/>
      <c r="AA366" s="539"/>
      <c r="AB366" s="539"/>
      <c r="AC366" s="539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6"/>
      <c r="R367" s="566"/>
      <c r="S367" s="566"/>
      <c r="T367" s="567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6"/>
      <c r="R368" s="566"/>
      <c r="S368" s="566"/>
      <c r="T368" s="567"/>
      <c r="U368" s="34"/>
      <c r="V368" s="34"/>
      <c r="W368" s="35" t="s">
        <v>68</v>
      </c>
      <c r="X368" s="543">
        <v>98</v>
      </c>
      <c r="Y368" s="544">
        <f>IFERROR(IF(X368="",0,CEILING((X368/$H368),1)*$H368),"")</f>
        <v>108</v>
      </c>
      <c r="Z368" s="36">
        <f>IFERROR(IF(Y368=0,"",ROUNDUP(Y368/H368,0)*0.01898),"")</f>
        <v>0.17082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101.55250000000001</v>
      </c>
      <c r="BN368" s="64">
        <f>IFERROR(Y368*I368/H368,"0")</f>
        <v>111.91500000000001</v>
      </c>
      <c r="BO368" s="64">
        <f>IFERROR(1/J368*(X368/H368),"0")</f>
        <v>0.12760416666666666</v>
      </c>
      <c r="BP368" s="64">
        <f>IFERROR(1/J368*(Y368/H368),"0")</f>
        <v>0.140625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6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6"/>
      <c r="R369" s="566"/>
      <c r="S369" s="566"/>
      <c r="T369" s="567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1"/>
      <c r="B370" s="550"/>
      <c r="C370" s="550"/>
      <c r="D370" s="550"/>
      <c r="E370" s="550"/>
      <c r="F370" s="550"/>
      <c r="G370" s="550"/>
      <c r="H370" s="550"/>
      <c r="I370" s="550"/>
      <c r="J370" s="550"/>
      <c r="K370" s="550"/>
      <c r="L370" s="550"/>
      <c r="M370" s="550"/>
      <c r="N370" s="550"/>
      <c r="O370" s="562"/>
      <c r="P370" s="563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5">
        <f>IFERROR(X367/H367,"0")+IFERROR(X368/H368,"0")+IFERROR(X369/H369,"0")</f>
        <v>8.1666666666666661</v>
      </c>
      <c r="Y370" s="545">
        <f>IFERROR(Y367/H367,"0")+IFERROR(Y368/H368,"0")+IFERROR(Y369/H369,"0")</f>
        <v>9</v>
      </c>
      <c r="Z370" s="545">
        <f>IFERROR(IF(Z367="",0,Z367),"0")+IFERROR(IF(Z368="",0,Z368),"0")+IFERROR(IF(Z369="",0,Z369),"0")</f>
        <v>0.17082</v>
      </c>
      <c r="AA370" s="546"/>
      <c r="AB370" s="546"/>
      <c r="AC370" s="546"/>
    </row>
    <row r="371" spans="1:68" x14ac:dyDescent="0.2">
      <c r="A371" s="550"/>
      <c r="B371" s="550"/>
      <c r="C371" s="550"/>
      <c r="D371" s="550"/>
      <c r="E371" s="550"/>
      <c r="F371" s="550"/>
      <c r="G371" s="550"/>
      <c r="H371" s="550"/>
      <c r="I371" s="550"/>
      <c r="J371" s="550"/>
      <c r="K371" s="550"/>
      <c r="L371" s="550"/>
      <c r="M371" s="550"/>
      <c r="N371" s="550"/>
      <c r="O371" s="562"/>
      <c r="P371" s="563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5">
        <f>IFERROR(SUM(X367:X369),"0")</f>
        <v>98</v>
      </c>
      <c r="Y371" s="545">
        <f>IFERROR(SUM(Y367:Y369),"0")</f>
        <v>108</v>
      </c>
      <c r="Z371" s="37"/>
      <c r="AA371" s="546"/>
      <c r="AB371" s="546"/>
      <c r="AC371" s="546"/>
    </row>
    <row r="372" spans="1:68" ht="14.25" hidden="1" customHeight="1" x14ac:dyDescent="0.25">
      <c r="A372" s="549" t="s">
        <v>63</v>
      </c>
      <c r="B372" s="550"/>
      <c r="C372" s="550"/>
      <c r="D372" s="550"/>
      <c r="E372" s="550"/>
      <c r="F372" s="550"/>
      <c r="G372" s="550"/>
      <c r="H372" s="550"/>
      <c r="I372" s="550"/>
      <c r="J372" s="550"/>
      <c r="K372" s="550"/>
      <c r="L372" s="550"/>
      <c r="M372" s="550"/>
      <c r="N372" s="550"/>
      <c r="O372" s="550"/>
      <c r="P372" s="550"/>
      <c r="Q372" s="550"/>
      <c r="R372" s="550"/>
      <c r="S372" s="550"/>
      <c r="T372" s="550"/>
      <c r="U372" s="550"/>
      <c r="V372" s="550"/>
      <c r="W372" s="550"/>
      <c r="X372" s="550"/>
      <c r="Y372" s="550"/>
      <c r="Z372" s="550"/>
      <c r="AA372" s="539"/>
      <c r="AB372" s="539"/>
      <c r="AC372" s="539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5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6"/>
      <c r="R373" s="566"/>
      <c r="S373" s="566"/>
      <c r="T373" s="567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1"/>
      <c r="B374" s="550"/>
      <c r="C374" s="550"/>
      <c r="D374" s="550"/>
      <c r="E374" s="550"/>
      <c r="F374" s="550"/>
      <c r="G374" s="550"/>
      <c r="H374" s="550"/>
      <c r="I374" s="550"/>
      <c r="J374" s="550"/>
      <c r="K374" s="550"/>
      <c r="L374" s="550"/>
      <c r="M374" s="550"/>
      <c r="N374" s="550"/>
      <c r="O374" s="562"/>
      <c r="P374" s="563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hidden="1" x14ac:dyDescent="0.2">
      <c r="A375" s="550"/>
      <c r="B375" s="550"/>
      <c r="C375" s="550"/>
      <c r="D375" s="550"/>
      <c r="E375" s="550"/>
      <c r="F375" s="550"/>
      <c r="G375" s="550"/>
      <c r="H375" s="550"/>
      <c r="I375" s="550"/>
      <c r="J375" s="550"/>
      <c r="K375" s="550"/>
      <c r="L375" s="550"/>
      <c r="M375" s="550"/>
      <c r="N375" s="550"/>
      <c r="O375" s="562"/>
      <c r="P375" s="563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hidden="1" customHeight="1" x14ac:dyDescent="0.25">
      <c r="A376" s="549" t="s">
        <v>72</v>
      </c>
      <c r="B376" s="550"/>
      <c r="C376" s="550"/>
      <c r="D376" s="550"/>
      <c r="E376" s="550"/>
      <c r="F376" s="550"/>
      <c r="G376" s="550"/>
      <c r="H376" s="550"/>
      <c r="I376" s="550"/>
      <c r="J376" s="550"/>
      <c r="K376" s="550"/>
      <c r="L376" s="550"/>
      <c r="M376" s="550"/>
      <c r="N376" s="550"/>
      <c r="O376" s="550"/>
      <c r="P376" s="550"/>
      <c r="Q376" s="550"/>
      <c r="R376" s="550"/>
      <c r="S376" s="550"/>
      <c r="T376" s="550"/>
      <c r="U376" s="550"/>
      <c r="V376" s="550"/>
      <c r="W376" s="550"/>
      <c r="X376" s="550"/>
      <c r="Y376" s="550"/>
      <c r="Z376" s="550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6"/>
      <c r="R377" s="566"/>
      <c r="S377" s="566"/>
      <c r="T377" s="567"/>
      <c r="U377" s="34"/>
      <c r="V377" s="34"/>
      <c r="W377" s="35" t="s">
        <v>68</v>
      </c>
      <c r="X377" s="543">
        <v>1175</v>
      </c>
      <c r="Y377" s="544">
        <f>IFERROR(IF(X377="",0,CEILING((X377/$H377),1)*$H377),"")</f>
        <v>1179</v>
      </c>
      <c r="Z377" s="36">
        <f>IFERROR(IF(Y377=0,"",ROUNDUP(Y377/H377,0)*0.01898),"")</f>
        <v>2.48638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1242.7583333333334</v>
      </c>
      <c r="BN377" s="64">
        <f>IFERROR(Y377*I377/H377,"0")</f>
        <v>1246.989</v>
      </c>
      <c r="BO377" s="64">
        <f>IFERROR(1/J377*(X377/H377),"0")</f>
        <v>2.0399305555555554</v>
      </c>
      <c r="BP377" s="64">
        <f>IFERROR(1/J377*(Y377/H377),"0")</f>
        <v>2.046875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7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6"/>
      <c r="R378" s="566"/>
      <c r="S378" s="566"/>
      <c r="T378" s="567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1"/>
      <c r="B379" s="550"/>
      <c r="C379" s="550"/>
      <c r="D379" s="550"/>
      <c r="E379" s="550"/>
      <c r="F379" s="550"/>
      <c r="G379" s="550"/>
      <c r="H379" s="550"/>
      <c r="I379" s="550"/>
      <c r="J379" s="550"/>
      <c r="K379" s="550"/>
      <c r="L379" s="550"/>
      <c r="M379" s="550"/>
      <c r="N379" s="550"/>
      <c r="O379" s="562"/>
      <c r="P379" s="563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5">
        <f>IFERROR(X377/H377,"0")+IFERROR(X378/H378,"0")</f>
        <v>130.55555555555554</v>
      </c>
      <c r="Y379" s="545">
        <f>IFERROR(Y377/H377,"0")+IFERROR(Y378/H378,"0")</f>
        <v>131</v>
      </c>
      <c r="Z379" s="545">
        <f>IFERROR(IF(Z377="",0,Z377),"0")+IFERROR(IF(Z378="",0,Z378),"0")</f>
        <v>2.48638</v>
      </c>
      <c r="AA379" s="546"/>
      <c r="AB379" s="546"/>
      <c r="AC379" s="546"/>
    </row>
    <row r="380" spans="1:68" x14ac:dyDescent="0.2">
      <c r="A380" s="550"/>
      <c r="B380" s="550"/>
      <c r="C380" s="550"/>
      <c r="D380" s="550"/>
      <c r="E380" s="550"/>
      <c r="F380" s="550"/>
      <c r="G380" s="550"/>
      <c r="H380" s="550"/>
      <c r="I380" s="550"/>
      <c r="J380" s="550"/>
      <c r="K380" s="550"/>
      <c r="L380" s="550"/>
      <c r="M380" s="550"/>
      <c r="N380" s="550"/>
      <c r="O380" s="562"/>
      <c r="P380" s="563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5">
        <f>IFERROR(SUM(X377:X378),"0")</f>
        <v>1175</v>
      </c>
      <c r="Y380" s="545">
        <f>IFERROR(SUM(Y377:Y378),"0")</f>
        <v>1179</v>
      </c>
      <c r="Z380" s="37"/>
      <c r="AA380" s="546"/>
      <c r="AB380" s="546"/>
      <c r="AC380" s="546"/>
    </row>
    <row r="381" spans="1:68" ht="14.25" hidden="1" customHeight="1" x14ac:dyDescent="0.25">
      <c r="A381" s="549" t="s">
        <v>164</v>
      </c>
      <c r="B381" s="550"/>
      <c r="C381" s="550"/>
      <c r="D381" s="550"/>
      <c r="E381" s="550"/>
      <c r="F381" s="550"/>
      <c r="G381" s="550"/>
      <c r="H381" s="550"/>
      <c r="I381" s="550"/>
      <c r="J381" s="550"/>
      <c r="K381" s="550"/>
      <c r="L381" s="550"/>
      <c r="M381" s="550"/>
      <c r="N381" s="550"/>
      <c r="O381" s="550"/>
      <c r="P381" s="550"/>
      <c r="Q381" s="550"/>
      <c r="R381" s="550"/>
      <c r="S381" s="550"/>
      <c r="T381" s="550"/>
      <c r="U381" s="550"/>
      <c r="V381" s="550"/>
      <c r="W381" s="550"/>
      <c r="X381" s="550"/>
      <c r="Y381" s="550"/>
      <c r="Z381" s="550"/>
      <c r="AA381" s="539"/>
      <c r="AB381" s="539"/>
      <c r="AC381" s="539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8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6"/>
      <c r="R382" s="566"/>
      <c r="S382" s="566"/>
      <c r="T382" s="567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1"/>
      <c r="B383" s="550"/>
      <c r="C383" s="550"/>
      <c r="D383" s="550"/>
      <c r="E383" s="550"/>
      <c r="F383" s="550"/>
      <c r="G383" s="550"/>
      <c r="H383" s="550"/>
      <c r="I383" s="550"/>
      <c r="J383" s="550"/>
      <c r="K383" s="550"/>
      <c r="L383" s="550"/>
      <c r="M383" s="550"/>
      <c r="N383" s="550"/>
      <c r="O383" s="562"/>
      <c r="P383" s="563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hidden="1" x14ac:dyDescent="0.2">
      <c r="A384" s="550"/>
      <c r="B384" s="550"/>
      <c r="C384" s="550"/>
      <c r="D384" s="550"/>
      <c r="E384" s="550"/>
      <c r="F384" s="550"/>
      <c r="G384" s="550"/>
      <c r="H384" s="550"/>
      <c r="I384" s="550"/>
      <c r="J384" s="550"/>
      <c r="K384" s="550"/>
      <c r="L384" s="550"/>
      <c r="M384" s="550"/>
      <c r="N384" s="550"/>
      <c r="O384" s="562"/>
      <c r="P384" s="563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hidden="1" customHeight="1" x14ac:dyDescent="0.2">
      <c r="A385" s="598" t="s">
        <v>592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48"/>
      <c r="AB385" s="48"/>
      <c r="AC385" s="48"/>
    </row>
    <row r="386" spans="1:68" ht="16.5" hidden="1" customHeight="1" x14ac:dyDescent="0.25">
      <c r="A386" s="560" t="s">
        <v>593</v>
      </c>
      <c r="B386" s="550"/>
      <c r="C386" s="550"/>
      <c r="D386" s="550"/>
      <c r="E386" s="550"/>
      <c r="F386" s="550"/>
      <c r="G386" s="550"/>
      <c r="H386" s="550"/>
      <c r="I386" s="550"/>
      <c r="J386" s="550"/>
      <c r="K386" s="550"/>
      <c r="L386" s="550"/>
      <c r="M386" s="550"/>
      <c r="N386" s="550"/>
      <c r="O386" s="550"/>
      <c r="P386" s="550"/>
      <c r="Q386" s="550"/>
      <c r="R386" s="550"/>
      <c r="S386" s="550"/>
      <c r="T386" s="550"/>
      <c r="U386" s="550"/>
      <c r="V386" s="550"/>
      <c r="W386" s="550"/>
      <c r="X386" s="550"/>
      <c r="Y386" s="550"/>
      <c r="Z386" s="550"/>
      <c r="AA386" s="538"/>
      <c r="AB386" s="538"/>
      <c r="AC386" s="538"/>
    </row>
    <row r="387" spans="1:68" ht="14.25" hidden="1" customHeight="1" x14ac:dyDescent="0.25">
      <c r="A387" s="549" t="s">
        <v>63</v>
      </c>
      <c r="B387" s="550"/>
      <c r="C387" s="550"/>
      <c r="D387" s="550"/>
      <c r="E387" s="550"/>
      <c r="F387" s="550"/>
      <c r="G387" s="550"/>
      <c r="H387" s="550"/>
      <c r="I387" s="550"/>
      <c r="J387" s="550"/>
      <c r="K387" s="550"/>
      <c r="L387" s="550"/>
      <c r="M387" s="550"/>
      <c r="N387" s="550"/>
      <c r="O387" s="550"/>
      <c r="P387" s="550"/>
      <c r="Q387" s="550"/>
      <c r="R387" s="550"/>
      <c r="S387" s="550"/>
      <c r="T387" s="550"/>
      <c r="U387" s="550"/>
      <c r="V387" s="550"/>
      <c r="W387" s="550"/>
      <c r="X387" s="550"/>
      <c r="Y387" s="550"/>
      <c r="Z387" s="550"/>
      <c r="AA387" s="539"/>
      <c r="AB387" s="539"/>
      <c r="AC387" s="539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69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6"/>
      <c r="R388" s="566"/>
      <c r="S388" s="566"/>
      <c r="T388" s="567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6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6"/>
      <c r="R389" s="566"/>
      <c r="S389" s="566"/>
      <c r="T389" s="567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69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6"/>
      <c r="R390" s="566"/>
      <c r="S390" s="566"/>
      <c r="T390" s="567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4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6"/>
      <c r="R392" s="566"/>
      <c r="S392" s="566"/>
      <c r="T392" s="567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6"/>
      <c r="R393" s="566"/>
      <c r="S393" s="566"/>
      <c r="T393" s="567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6"/>
      <c r="R394" s="566"/>
      <c r="S394" s="566"/>
      <c r="T394" s="567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6"/>
      <c r="R396" s="566"/>
      <c r="S396" s="566"/>
      <c r="T396" s="567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61"/>
      <c r="B398" s="550"/>
      <c r="C398" s="550"/>
      <c r="D398" s="550"/>
      <c r="E398" s="550"/>
      <c r="F398" s="550"/>
      <c r="G398" s="550"/>
      <c r="H398" s="550"/>
      <c r="I398" s="550"/>
      <c r="J398" s="550"/>
      <c r="K398" s="550"/>
      <c r="L398" s="550"/>
      <c r="M398" s="550"/>
      <c r="N398" s="550"/>
      <c r="O398" s="562"/>
      <c r="P398" s="563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hidden="1" x14ac:dyDescent="0.2">
      <c r="A399" s="550"/>
      <c r="B399" s="550"/>
      <c r="C399" s="550"/>
      <c r="D399" s="550"/>
      <c r="E399" s="550"/>
      <c r="F399" s="550"/>
      <c r="G399" s="550"/>
      <c r="H399" s="550"/>
      <c r="I399" s="550"/>
      <c r="J399" s="550"/>
      <c r="K399" s="550"/>
      <c r="L399" s="550"/>
      <c r="M399" s="550"/>
      <c r="N399" s="550"/>
      <c r="O399" s="562"/>
      <c r="P399" s="563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45">
        <f>IFERROR(SUM(X388:X397),"0")</f>
        <v>0</v>
      </c>
      <c r="Y399" s="545">
        <f>IFERROR(SUM(Y388:Y397),"0")</f>
        <v>0</v>
      </c>
      <c r="Z399" s="37"/>
      <c r="AA399" s="546"/>
      <c r="AB399" s="546"/>
      <c r="AC399" s="546"/>
    </row>
    <row r="400" spans="1:68" ht="14.25" hidden="1" customHeight="1" x14ac:dyDescent="0.25">
      <c r="A400" s="549" t="s">
        <v>72</v>
      </c>
      <c r="B400" s="550"/>
      <c r="C400" s="550"/>
      <c r="D400" s="550"/>
      <c r="E400" s="550"/>
      <c r="F400" s="550"/>
      <c r="G400" s="550"/>
      <c r="H400" s="550"/>
      <c r="I400" s="550"/>
      <c r="J400" s="550"/>
      <c r="K400" s="550"/>
      <c r="L400" s="550"/>
      <c r="M400" s="550"/>
      <c r="N400" s="550"/>
      <c r="O400" s="550"/>
      <c r="P400" s="550"/>
      <c r="Q400" s="550"/>
      <c r="R400" s="550"/>
      <c r="S400" s="550"/>
      <c r="T400" s="550"/>
      <c r="U400" s="550"/>
      <c r="V400" s="550"/>
      <c r="W400" s="550"/>
      <c r="X400" s="550"/>
      <c r="Y400" s="550"/>
      <c r="Z400" s="550"/>
      <c r="AA400" s="539"/>
      <c r="AB400" s="539"/>
      <c r="AC400" s="539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8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6"/>
      <c r="R401" s="566"/>
      <c r="S401" s="566"/>
      <c r="T401" s="567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8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6"/>
      <c r="R402" s="566"/>
      <c r="S402" s="566"/>
      <c r="T402" s="567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1"/>
      <c r="B403" s="550"/>
      <c r="C403" s="550"/>
      <c r="D403" s="550"/>
      <c r="E403" s="550"/>
      <c r="F403" s="550"/>
      <c r="G403" s="550"/>
      <c r="H403" s="550"/>
      <c r="I403" s="550"/>
      <c r="J403" s="550"/>
      <c r="K403" s="550"/>
      <c r="L403" s="550"/>
      <c r="M403" s="550"/>
      <c r="N403" s="550"/>
      <c r="O403" s="562"/>
      <c r="P403" s="563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0"/>
      <c r="B404" s="550"/>
      <c r="C404" s="550"/>
      <c r="D404" s="550"/>
      <c r="E404" s="550"/>
      <c r="F404" s="550"/>
      <c r="G404" s="550"/>
      <c r="H404" s="550"/>
      <c r="I404" s="550"/>
      <c r="J404" s="550"/>
      <c r="K404" s="550"/>
      <c r="L404" s="550"/>
      <c r="M404" s="550"/>
      <c r="N404" s="550"/>
      <c r="O404" s="562"/>
      <c r="P404" s="563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60" t="s">
        <v>625</v>
      </c>
      <c r="B405" s="550"/>
      <c r="C405" s="550"/>
      <c r="D405" s="550"/>
      <c r="E405" s="550"/>
      <c r="F405" s="550"/>
      <c r="G405" s="550"/>
      <c r="H405" s="550"/>
      <c r="I405" s="550"/>
      <c r="J405" s="550"/>
      <c r="K405" s="550"/>
      <c r="L405" s="550"/>
      <c r="M405" s="550"/>
      <c r="N405" s="550"/>
      <c r="O405" s="550"/>
      <c r="P405" s="550"/>
      <c r="Q405" s="550"/>
      <c r="R405" s="550"/>
      <c r="S405" s="550"/>
      <c r="T405" s="550"/>
      <c r="U405" s="550"/>
      <c r="V405" s="550"/>
      <c r="W405" s="550"/>
      <c r="X405" s="550"/>
      <c r="Y405" s="550"/>
      <c r="Z405" s="550"/>
      <c r="AA405" s="538"/>
      <c r="AB405" s="538"/>
      <c r="AC405" s="538"/>
    </row>
    <row r="406" spans="1:68" ht="14.25" hidden="1" customHeight="1" x14ac:dyDescent="0.25">
      <c r="A406" s="549" t="s">
        <v>134</v>
      </c>
      <c r="B406" s="550"/>
      <c r="C406" s="550"/>
      <c r="D406" s="550"/>
      <c r="E406" s="550"/>
      <c r="F406" s="550"/>
      <c r="G406" s="550"/>
      <c r="H406" s="550"/>
      <c r="I406" s="550"/>
      <c r="J406" s="550"/>
      <c r="K406" s="550"/>
      <c r="L406" s="550"/>
      <c r="M406" s="550"/>
      <c r="N406" s="550"/>
      <c r="O406" s="550"/>
      <c r="P406" s="550"/>
      <c r="Q406" s="550"/>
      <c r="R406" s="550"/>
      <c r="S406" s="550"/>
      <c r="T406" s="550"/>
      <c r="U406" s="550"/>
      <c r="V406" s="550"/>
      <c r="W406" s="550"/>
      <c r="X406" s="550"/>
      <c r="Y406" s="550"/>
      <c r="Z406" s="550"/>
      <c r="AA406" s="539"/>
      <c r="AB406" s="539"/>
      <c r="AC406" s="539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1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6"/>
      <c r="R407" s="566"/>
      <c r="S407" s="566"/>
      <c r="T407" s="567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1"/>
      <c r="B408" s="550"/>
      <c r="C408" s="550"/>
      <c r="D408" s="550"/>
      <c r="E408" s="550"/>
      <c r="F408" s="550"/>
      <c r="G408" s="550"/>
      <c r="H408" s="550"/>
      <c r="I408" s="550"/>
      <c r="J408" s="550"/>
      <c r="K408" s="550"/>
      <c r="L408" s="550"/>
      <c r="M408" s="550"/>
      <c r="N408" s="550"/>
      <c r="O408" s="562"/>
      <c r="P408" s="563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0"/>
      <c r="B409" s="550"/>
      <c r="C409" s="550"/>
      <c r="D409" s="550"/>
      <c r="E409" s="550"/>
      <c r="F409" s="550"/>
      <c r="G409" s="550"/>
      <c r="H409" s="550"/>
      <c r="I409" s="550"/>
      <c r="J409" s="550"/>
      <c r="K409" s="550"/>
      <c r="L409" s="550"/>
      <c r="M409" s="550"/>
      <c r="N409" s="550"/>
      <c r="O409" s="562"/>
      <c r="P409" s="563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49" t="s">
        <v>63</v>
      </c>
      <c r="B410" s="550"/>
      <c r="C410" s="550"/>
      <c r="D410" s="550"/>
      <c r="E410" s="550"/>
      <c r="F410" s="550"/>
      <c r="G410" s="550"/>
      <c r="H410" s="550"/>
      <c r="I410" s="550"/>
      <c r="J410" s="550"/>
      <c r="K410" s="550"/>
      <c r="L410" s="550"/>
      <c r="M410" s="550"/>
      <c r="N410" s="550"/>
      <c r="O410" s="550"/>
      <c r="P410" s="550"/>
      <c r="Q410" s="550"/>
      <c r="R410" s="550"/>
      <c r="S410" s="550"/>
      <c r="T410" s="550"/>
      <c r="U410" s="550"/>
      <c r="V410" s="550"/>
      <c r="W410" s="550"/>
      <c r="X410" s="550"/>
      <c r="Y410" s="550"/>
      <c r="Z410" s="550"/>
      <c r="AA410" s="539"/>
      <c r="AB410" s="539"/>
      <c r="AC410" s="539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7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6"/>
      <c r="R411" s="566"/>
      <c r="S411" s="566"/>
      <c r="T411" s="567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6"/>
      <c r="R412" s="566"/>
      <c r="S412" s="566"/>
      <c r="T412" s="567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1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6"/>
      <c r="R413" s="566"/>
      <c r="S413" s="566"/>
      <c r="T413" s="567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6"/>
      <c r="R414" s="566"/>
      <c r="S414" s="566"/>
      <c r="T414" s="567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1"/>
      <c r="B415" s="550"/>
      <c r="C415" s="550"/>
      <c r="D415" s="550"/>
      <c r="E415" s="550"/>
      <c r="F415" s="550"/>
      <c r="G415" s="550"/>
      <c r="H415" s="550"/>
      <c r="I415" s="550"/>
      <c r="J415" s="550"/>
      <c r="K415" s="550"/>
      <c r="L415" s="550"/>
      <c r="M415" s="550"/>
      <c r="N415" s="550"/>
      <c r="O415" s="562"/>
      <c r="P415" s="563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hidden="1" x14ac:dyDescent="0.2">
      <c r="A416" s="550"/>
      <c r="B416" s="550"/>
      <c r="C416" s="550"/>
      <c r="D416" s="550"/>
      <c r="E416" s="550"/>
      <c r="F416" s="550"/>
      <c r="G416" s="550"/>
      <c r="H416" s="550"/>
      <c r="I416" s="550"/>
      <c r="J416" s="550"/>
      <c r="K416" s="550"/>
      <c r="L416" s="550"/>
      <c r="M416" s="550"/>
      <c r="N416" s="550"/>
      <c r="O416" s="562"/>
      <c r="P416" s="563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hidden="1" customHeight="1" x14ac:dyDescent="0.25">
      <c r="A417" s="560" t="s">
        <v>640</v>
      </c>
      <c r="B417" s="550"/>
      <c r="C417" s="550"/>
      <c r="D417" s="550"/>
      <c r="E417" s="550"/>
      <c r="F417" s="550"/>
      <c r="G417" s="550"/>
      <c r="H417" s="550"/>
      <c r="I417" s="550"/>
      <c r="J417" s="550"/>
      <c r="K417" s="550"/>
      <c r="L417" s="550"/>
      <c r="M417" s="550"/>
      <c r="N417" s="550"/>
      <c r="O417" s="550"/>
      <c r="P417" s="550"/>
      <c r="Q417" s="550"/>
      <c r="R417" s="550"/>
      <c r="S417" s="550"/>
      <c r="T417" s="550"/>
      <c r="U417" s="550"/>
      <c r="V417" s="550"/>
      <c r="W417" s="550"/>
      <c r="X417" s="550"/>
      <c r="Y417" s="550"/>
      <c r="Z417" s="550"/>
      <c r="AA417" s="538"/>
      <c r="AB417" s="538"/>
      <c r="AC417" s="538"/>
    </row>
    <row r="418" spans="1:68" ht="14.25" hidden="1" customHeight="1" x14ac:dyDescent="0.25">
      <c r="A418" s="549" t="s">
        <v>63</v>
      </c>
      <c r="B418" s="550"/>
      <c r="C418" s="550"/>
      <c r="D418" s="550"/>
      <c r="E418" s="550"/>
      <c r="F418" s="550"/>
      <c r="G418" s="550"/>
      <c r="H418" s="550"/>
      <c r="I418" s="550"/>
      <c r="J418" s="550"/>
      <c r="K418" s="550"/>
      <c r="L418" s="550"/>
      <c r="M418" s="550"/>
      <c r="N418" s="550"/>
      <c r="O418" s="550"/>
      <c r="P418" s="550"/>
      <c r="Q418" s="550"/>
      <c r="R418" s="550"/>
      <c r="S418" s="550"/>
      <c r="T418" s="550"/>
      <c r="U418" s="550"/>
      <c r="V418" s="550"/>
      <c r="W418" s="550"/>
      <c r="X418" s="550"/>
      <c r="Y418" s="550"/>
      <c r="Z418" s="550"/>
      <c r="AA418" s="539"/>
      <c r="AB418" s="539"/>
      <c r="AC418" s="539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6"/>
      <c r="R419" s="566"/>
      <c r="S419" s="566"/>
      <c r="T419" s="567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1"/>
      <c r="B420" s="550"/>
      <c r="C420" s="550"/>
      <c r="D420" s="550"/>
      <c r="E420" s="550"/>
      <c r="F420" s="550"/>
      <c r="G420" s="550"/>
      <c r="H420" s="550"/>
      <c r="I420" s="550"/>
      <c r="J420" s="550"/>
      <c r="K420" s="550"/>
      <c r="L420" s="550"/>
      <c r="M420" s="550"/>
      <c r="N420" s="550"/>
      <c r="O420" s="562"/>
      <c r="P420" s="563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0"/>
      <c r="B421" s="550"/>
      <c r="C421" s="550"/>
      <c r="D421" s="550"/>
      <c r="E421" s="550"/>
      <c r="F421" s="550"/>
      <c r="G421" s="550"/>
      <c r="H421" s="550"/>
      <c r="I421" s="550"/>
      <c r="J421" s="550"/>
      <c r="K421" s="550"/>
      <c r="L421" s="550"/>
      <c r="M421" s="550"/>
      <c r="N421" s="550"/>
      <c r="O421" s="562"/>
      <c r="P421" s="563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60" t="s">
        <v>644</v>
      </c>
      <c r="B422" s="550"/>
      <c r="C422" s="550"/>
      <c r="D422" s="550"/>
      <c r="E422" s="550"/>
      <c r="F422" s="550"/>
      <c r="G422" s="550"/>
      <c r="H422" s="550"/>
      <c r="I422" s="550"/>
      <c r="J422" s="550"/>
      <c r="K422" s="550"/>
      <c r="L422" s="550"/>
      <c r="M422" s="550"/>
      <c r="N422" s="550"/>
      <c r="O422" s="550"/>
      <c r="P422" s="550"/>
      <c r="Q422" s="550"/>
      <c r="R422" s="550"/>
      <c r="S422" s="550"/>
      <c r="T422" s="550"/>
      <c r="U422" s="550"/>
      <c r="V422" s="550"/>
      <c r="W422" s="550"/>
      <c r="X422" s="550"/>
      <c r="Y422" s="550"/>
      <c r="Z422" s="550"/>
      <c r="AA422" s="538"/>
      <c r="AB422" s="538"/>
      <c r="AC422" s="538"/>
    </row>
    <row r="423" spans="1:68" ht="14.25" hidden="1" customHeight="1" x14ac:dyDescent="0.25">
      <c r="A423" s="549" t="s">
        <v>63</v>
      </c>
      <c r="B423" s="550"/>
      <c r="C423" s="550"/>
      <c r="D423" s="550"/>
      <c r="E423" s="550"/>
      <c r="F423" s="550"/>
      <c r="G423" s="550"/>
      <c r="H423" s="550"/>
      <c r="I423" s="550"/>
      <c r="J423" s="550"/>
      <c r="K423" s="550"/>
      <c r="L423" s="550"/>
      <c r="M423" s="550"/>
      <c r="N423" s="550"/>
      <c r="O423" s="550"/>
      <c r="P423" s="550"/>
      <c r="Q423" s="550"/>
      <c r="R423" s="550"/>
      <c r="S423" s="550"/>
      <c r="T423" s="550"/>
      <c r="U423" s="550"/>
      <c r="V423" s="550"/>
      <c r="W423" s="550"/>
      <c r="X423" s="550"/>
      <c r="Y423" s="550"/>
      <c r="Z423" s="550"/>
      <c r="AA423" s="539"/>
      <c r="AB423" s="539"/>
      <c r="AC423" s="539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6"/>
      <c r="R424" s="566"/>
      <c r="S424" s="566"/>
      <c r="T424" s="567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1"/>
      <c r="B425" s="550"/>
      <c r="C425" s="550"/>
      <c r="D425" s="550"/>
      <c r="E425" s="550"/>
      <c r="F425" s="550"/>
      <c r="G425" s="550"/>
      <c r="H425" s="550"/>
      <c r="I425" s="550"/>
      <c r="J425" s="550"/>
      <c r="K425" s="550"/>
      <c r="L425" s="550"/>
      <c r="M425" s="550"/>
      <c r="N425" s="550"/>
      <c r="O425" s="562"/>
      <c r="P425" s="563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0"/>
      <c r="B426" s="550"/>
      <c r="C426" s="550"/>
      <c r="D426" s="550"/>
      <c r="E426" s="550"/>
      <c r="F426" s="550"/>
      <c r="G426" s="550"/>
      <c r="H426" s="550"/>
      <c r="I426" s="550"/>
      <c r="J426" s="550"/>
      <c r="K426" s="550"/>
      <c r="L426" s="550"/>
      <c r="M426" s="550"/>
      <c r="N426" s="550"/>
      <c r="O426" s="562"/>
      <c r="P426" s="563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598" t="s">
        <v>648</v>
      </c>
      <c r="B427" s="599"/>
      <c r="C427" s="599"/>
      <c r="D427" s="599"/>
      <c r="E427" s="599"/>
      <c r="F427" s="599"/>
      <c r="G427" s="599"/>
      <c r="H427" s="599"/>
      <c r="I427" s="599"/>
      <c r="J427" s="599"/>
      <c r="K427" s="599"/>
      <c r="L427" s="599"/>
      <c r="M427" s="599"/>
      <c r="N427" s="599"/>
      <c r="O427" s="599"/>
      <c r="P427" s="599"/>
      <c r="Q427" s="599"/>
      <c r="R427" s="599"/>
      <c r="S427" s="599"/>
      <c r="T427" s="599"/>
      <c r="U427" s="599"/>
      <c r="V427" s="599"/>
      <c r="W427" s="599"/>
      <c r="X427" s="599"/>
      <c r="Y427" s="599"/>
      <c r="Z427" s="599"/>
      <c r="AA427" s="48"/>
      <c r="AB427" s="48"/>
      <c r="AC427" s="48"/>
    </row>
    <row r="428" spans="1:68" ht="16.5" hidden="1" customHeight="1" x14ac:dyDescent="0.25">
      <c r="A428" s="560" t="s">
        <v>648</v>
      </c>
      <c r="B428" s="550"/>
      <c r="C428" s="550"/>
      <c r="D428" s="550"/>
      <c r="E428" s="550"/>
      <c r="F428" s="550"/>
      <c r="G428" s="550"/>
      <c r="H428" s="550"/>
      <c r="I428" s="550"/>
      <c r="J428" s="550"/>
      <c r="K428" s="550"/>
      <c r="L428" s="550"/>
      <c r="M428" s="550"/>
      <c r="N428" s="550"/>
      <c r="O428" s="550"/>
      <c r="P428" s="550"/>
      <c r="Q428" s="550"/>
      <c r="R428" s="550"/>
      <c r="S428" s="550"/>
      <c r="T428" s="550"/>
      <c r="U428" s="550"/>
      <c r="V428" s="550"/>
      <c r="W428" s="550"/>
      <c r="X428" s="550"/>
      <c r="Y428" s="550"/>
      <c r="Z428" s="550"/>
      <c r="AA428" s="538"/>
      <c r="AB428" s="538"/>
      <c r="AC428" s="538"/>
    </row>
    <row r="429" spans="1:68" ht="14.25" hidden="1" customHeight="1" x14ac:dyDescent="0.25">
      <c r="A429" s="549" t="s">
        <v>102</v>
      </c>
      <c r="B429" s="550"/>
      <c r="C429" s="550"/>
      <c r="D429" s="550"/>
      <c r="E429" s="550"/>
      <c r="F429" s="550"/>
      <c r="G429" s="550"/>
      <c r="H429" s="550"/>
      <c r="I429" s="550"/>
      <c r="J429" s="550"/>
      <c r="K429" s="550"/>
      <c r="L429" s="550"/>
      <c r="M429" s="550"/>
      <c r="N429" s="550"/>
      <c r="O429" s="550"/>
      <c r="P429" s="550"/>
      <c r="Q429" s="550"/>
      <c r="R429" s="550"/>
      <c r="S429" s="550"/>
      <c r="T429" s="550"/>
      <c r="U429" s="550"/>
      <c r="V429" s="550"/>
      <c r="W429" s="550"/>
      <c r="X429" s="550"/>
      <c r="Y429" s="550"/>
      <c r="Z429" s="550"/>
      <c r="AA429" s="539"/>
      <c r="AB429" s="539"/>
      <c r="AC429" s="539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60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6"/>
      <c r="R430" s="566"/>
      <c r="S430" s="566"/>
      <c r="T430" s="567"/>
      <c r="U430" s="34"/>
      <c r="V430" s="34"/>
      <c r="W430" s="35" t="s">
        <v>68</v>
      </c>
      <c r="X430" s="543">
        <v>0</v>
      </c>
      <c r="Y430" s="544">
        <f t="shared" ref="Y430:Y440" si="49">IFERROR(IF(X430="",0,CEILING((X430/$H430),1)*$H430),"")</f>
        <v>0</v>
      </c>
      <c r="Z430" s="36" t="str">
        <f t="shared" ref="Z430:Z435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0</v>
      </c>
      <c r="BN430" s="64">
        <f t="shared" ref="BN430:BN440" si="52">IFERROR(Y430*I430/H430,"0")</f>
        <v>0</v>
      </c>
      <c r="BO430" s="64">
        <f t="shared" ref="BO430:BO440" si="53">IFERROR(1/J430*(X430/H430),"0")</f>
        <v>0</v>
      </c>
      <c r="BP430" s="64">
        <f t="shared" ref="BP430:BP440" si="54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6"/>
      <c r="R431" s="566"/>
      <c r="S431" s="566"/>
      <c r="T431" s="567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49" t="s">
        <v>657</v>
      </c>
      <c r="Q432" s="566"/>
      <c r="R432" s="566"/>
      <c r="S432" s="566"/>
      <c r="T432" s="567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6"/>
      <c r="R433" s="566"/>
      <c r="S433" s="566"/>
      <c r="T433" s="567"/>
      <c r="U433" s="34"/>
      <c r="V433" s="34"/>
      <c r="W433" s="35" t="s">
        <v>68</v>
      </c>
      <c r="X433" s="543">
        <v>324</v>
      </c>
      <c r="Y433" s="544">
        <f t="shared" si="49"/>
        <v>327.36</v>
      </c>
      <c r="Z433" s="36">
        <f t="shared" si="50"/>
        <v>0.74151999999999996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346.09090909090907</v>
      </c>
      <c r="BN433" s="64">
        <f t="shared" si="52"/>
        <v>349.68</v>
      </c>
      <c r="BO433" s="64">
        <f t="shared" si="53"/>
        <v>0.590034965034965</v>
      </c>
      <c r="BP433" s="64">
        <f t="shared" si="54"/>
        <v>0.59615384615384615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6"/>
      <c r="R434" s="566"/>
      <c r="S434" s="566"/>
      <c r="T434" s="567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6"/>
      <c r="R435" s="566"/>
      <c r="S435" s="566"/>
      <c r="T435" s="567"/>
      <c r="U435" s="34"/>
      <c r="V435" s="34"/>
      <c r="W435" s="35" t="s">
        <v>68</v>
      </c>
      <c r="X435" s="543">
        <v>751</v>
      </c>
      <c r="Y435" s="544">
        <f t="shared" si="49"/>
        <v>755.04000000000008</v>
      </c>
      <c r="Z435" s="36">
        <f t="shared" si="50"/>
        <v>1.71028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802.20454545454527</v>
      </c>
      <c r="BN435" s="64">
        <f t="shared" si="52"/>
        <v>806.5200000000001</v>
      </c>
      <c r="BO435" s="64">
        <f t="shared" si="53"/>
        <v>1.3676427738927739</v>
      </c>
      <c r="BP435" s="64">
        <f t="shared" si="54"/>
        <v>1.375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57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66"/>
      <c r="R436" s="566"/>
      <c r="S436" s="566"/>
      <c r="T436" s="567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86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66"/>
      <c r="R437" s="566"/>
      <c r="S437" s="566"/>
      <c r="T437" s="567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66"/>
      <c r="R438" s="566"/>
      <c r="S438" s="566"/>
      <c r="T438" s="567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5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66"/>
      <c r="R439" s="566"/>
      <c r="S439" s="566"/>
      <c r="T439" s="567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66"/>
      <c r="R440" s="566"/>
      <c r="S440" s="566"/>
      <c r="T440" s="567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61"/>
      <c r="B441" s="550"/>
      <c r="C441" s="550"/>
      <c r="D441" s="550"/>
      <c r="E441" s="550"/>
      <c r="F441" s="550"/>
      <c r="G441" s="550"/>
      <c r="H441" s="550"/>
      <c r="I441" s="550"/>
      <c r="J441" s="550"/>
      <c r="K441" s="550"/>
      <c r="L441" s="550"/>
      <c r="M441" s="550"/>
      <c r="N441" s="550"/>
      <c r="O441" s="562"/>
      <c r="P441" s="563" t="s">
        <v>70</v>
      </c>
      <c r="Q441" s="558"/>
      <c r="R441" s="558"/>
      <c r="S441" s="558"/>
      <c r="T441" s="558"/>
      <c r="U441" s="558"/>
      <c r="V441" s="559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203.59848484848482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205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2.4518</v>
      </c>
      <c r="AA441" s="546"/>
      <c r="AB441" s="546"/>
      <c r="AC441" s="546"/>
    </row>
    <row r="442" spans="1:68" x14ac:dyDescent="0.2">
      <c r="A442" s="550"/>
      <c r="B442" s="550"/>
      <c r="C442" s="550"/>
      <c r="D442" s="550"/>
      <c r="E442" s="550"/>
      <c r="F442" s="550"/>
      <c r="G442" s="550"/>
      <c r="H442" s="550"/>
      <c r="I442" s="550"/>
      <c r="J442" s="550"/>
      <c r="K442" s="550"/>
      <c r="L442" s="550"/>
      <c r="M442" s="550"/>
      <c r="N442" s="550"/>
      <c r="O442" s="562"/>
      <c r="P442" s="563" t="s">
        <v>70</v>
      </c>
      <c r="Q442" s="558"/>
      <c r="R442" s="558"/>
      <c r="S442" s="558"/>
      <c r="T442" s="558"/>
      <c r="U442" s="558"/>
      <c r="V442" s="559"/>
      <c r="W442" s="37" t="s">
        <v>68</v>
      </c>
      <c r="X442" s="545">
        <f>IFERROR(SUM(X430:X440),"0")</f>
        <v>1075</v>
      </c>
      <c r="Y442" s="545">
        <f>IFERROR(SUM(Y430:Y440),"0")</f>
        <v>1082.4000000000001</v>
      </c>
      <c r="Z442" s="37"/>
      <c r="AA442" s="546"/>
      <c r="AB442" s="546"/>
      <c r="AC442" s="546"/>
    </row>
    <row r="443" spans="1:68" ht="14.25" hidden="1" customHeight="1" x14ac:dyDescent="0.25">
      <c r="A443" s="549" t="s">
        <v>134</v>
      </c>
      <c r="B443" s="550"/>
      <c r="C443" s="550"/>
      <c r="D443" s="550"/>
      <c r="E443" s="550"/>
      <c r="F443" s="550"/>
      <c r="G443" s="550"/>
      <c r="H443" s="550"/>
      <c r="I443" s="550"/>
      <c r="J443" s="550"/>
      <c r="K443" s="550"/>
      <c r="L443" s="550"/>
      <c r="M443" s="550"/>
      <c r="N443" s="550"/>
      <c r="O443" s="550"/>
      <c r="P443" s="550"/>
      <c r="Q443" s="550"/>
      <c r="R443" s="550"/>
      <c r="S443" s="550"/>
      <c r="T443" s="550"/>
      <c r="U443" s="550"/>
      <c r="V443" s="550"/>
      <c r="W443" s="550"/>
      <c r="X443" s="550"/>
      <c r="Y443" s="550"/>
      <c r="Z443" s="550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61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66"/>
      <c r="R444" s="566"/>
      <c r="S444" s="566"/>
      <c r="T444" s="567"/>
      <c r="U444" s="34"/>
      <c r="V444" s="34"/>
      <c r="W444" s="35" t="s">
        <v>68</v>
      </c>
      <c r="X444" s="543">
        <v>586</v>
      </c>
      <c r="Y444" s="544">
        <f>IFERROR(IF(X444="",0,CEILING((X444/$H444),1)*$H444),"")</f>
        <v>586.08000000000004</v>
      </c>
      <c r="Z444" s="36">
        <f>IFERROR(IF(Y444=0,"",ROUNDUP(Y444/H444,0)*0.01196),"")</f>
        <v>1.3275600000000001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625.95454545454538</v>
      </c>
      <c r="BN444" s="64">
        <f>IFERROR(Y444*I444/H444,"0")</f>
        <v>626.04</v>
      </c>
      <c r="BO444" s="64">
        <f>IFERROR(1/J444*(X444/H444),"0")</f>
        <v>1.0671620046620047</v>
      </c>
      <c r="BP444" s="64">
        <f>IFERROR(1/J444*(Y444/H444),"0")</f>
        <v>1.0673076923076923</v>
      </c>
    </row>
    <row r="445" spans="1:68" ht="16.5" hidden="1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83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66"/>
      <c r="R445" s="566"/>
      <c r="S445" s="566"/>
      <c r="T445" s="567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66"/>
      <c r="R446" s="566"/>
      <c r="S446" s="566"/>
      <c r="T446" s="567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1"/>
      <c r="B447" s="550"/>
      <c r="C447" s="550"/>
      <c r="D447" s="550"/>
      <c r="E447" s="550"/>
      <c r="F447" s="550"/>
      <c r="G447" s="550"/>
      <c r="H447" s="550"/>
      <c r="I447" s="550"/>
      <c r="J447" s="550"/>
      <c r="K447" s="550"/>
      <c r="L447" s="550"/>
      <c r="M447" s="550"/>
      <c r="N447" s="550"/>
      <c r="O447" s="562"/>
      <c r="P447" s="563" t="s">
        <v>70</v>
      </c>
      <c r="Q447" s="558"/>
      <c r="R447" s="558"/>
      <c r="S447" s="558"/>
      <c r="T447" s="558"/>
      <c r="U447" s="558"/>
      <c r="V447" s="559"/>
      <c r="W447" s="37" t="s">
        <v>71</v>
      </c>
      <c r="X447" s="545">
        <f>IFERROR(X444/H444,"0")+IFERROR(X445/H445,"0")+IFERROR(X446/H446,"0")</f>
        <v>110.98484848484848</v>
      </c>
      <c r="Y447" s="545">
        <f>IFERROR(Y444/H444,"0")+IFERROR(Y445/H445,"0")+IFERROR(Y446/H446,"0")</f>
        <v>111</v>
      </c>
      <c r="Z447" s="545">
        <f>IFERROR(IF(Z444="",0,Z444),"0")+IFERROR(IF(Z445="",0,Z445),"0")+IFERROR(IF(Z446="",0,Z446),"0")</f>
        <v>1.3275600000000001</v>
      </c>
      <c r="AA447" s="546"/>
      <c r="AB447" s="546"/>
      <c r="AC447" s="546"/>
    </row>
    <row r="448" spans="1:68" x14ac:dyDescent="0.2">
      <c r="A448" s="550"/>
      <c r="B448" s="550"/>
      <c r="C448" s="550"/>
      <c r="D448" s="550"/>
      <c r="E448" s="550"/>
      <c r="F448" s="550"/>
      <c r="G448" s="550"/>
      <c r="H448" s="550"/>
      <c r="I448" s="550"/>
      <c r="J448" s="550"/>
      <c r="K448" s="550"/>
      <c r="L448" s="550"/>
      <c r="M448" s="550"/>
      <c r="N448" s="550"/>
      <c r="O448" s="562"/>
      <c r="P448" s="563" t="s">
        <v>70</v>
      </c>
      <c r="Q448" s="558"/>
      <c r="R448" s="558"/>
      <c r="S448" s="558"/>
      <c r="T448" s="558"/>
      <c r="U448" s="558"/>
      <c r="V448" s="559"/>
      <c r="W448" s="37" t="s">
        <v>68</v>
      </c>
      <c r="X448" s="545">
        <f>IFERROR(SUM(X444:X446),"0")</f>
        <v>586</v>
      </c>
      <c r="Y448" s="545">
        <f>IFERROR(SUM(Y444:Y446),"0")</f>
        <v>586.08000000000004</v>
      </c>
      <c r="Z448" s="37"/>
      <c r="AA448" s="546"/>
      <c r="AB448" s="546"/>
      <c r="AC448" s="546"/>
    </row>
    <row r="449" spans="1:68" ht="14.25" hidden="1" customHeight="1" x14ac:dyDescent="0.25">
      <c r="A449" s="549" t="s">
        <v>63</v>
      </c>
      <c r="B449" s="550"/>
      <c r="C449" s="550"/>
      <c r="D449" s="550"/>
      <c r="E449" s="550"/>
      <c r="F449" s="550"/>
      <c r="G449" s="550"/>
      <c r="H449" s="550"/>
      <c r="I449" s="550"/>
      <c r="J449" s="550"/>
      <c r="K449" s="550"/>
      <c r="L449" s="550"/>
      <c r="M449" s="550"/>
      <c r="N449" s="550"/>
      <c r="O449" s="550"/>
      <c r="P449" s="550"/>
      <c r="Q449" s="550"/>
      <c r="R449" s="550"/>
      <c r="S449" s="550"/>
      <c r="T449" s="550"/>
      <c r="U449" s="550"/>
      <c r="V449" s="550"/>
      <c r="W449" s="550"/>
      <c r="X449" s="550"/>
      <c r="Y449" s="550"/>
      <c r="Z449" s="550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75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66"/>
      <c r="R450" s="566"/>
      <c r="S450" s="566"/>
      <c r="T450" s="567"/>
      <c r="U450" s="34"/>
      <c r="V450" s="34"/>
      <c r="W450" s="35" t="s">
        <v>68</v>
      </c>
      <c r="X450" s="543">
        <v>215</v>
      </c>
      <c r="Y450" s="544">
        <f t="shared" ref="Y450:Y455" si="55">IFERROR(IF(X450="",0,CEILING((X450/$H450),1)*$H450),"")</f>
        <v>216.48000000000002</v>
      </c>
      <c r="Z450" s="36">
        <f>IFERROR(IF(Y450=0,"",ROUNDUP(Y450/H450,0)*0.01196),"")</f>
        <v>0.49036000000000002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229.65909090909088</v>
      </c>
      <c r="BN450" s="64">
        <f t="shared" ref="BN450:BN455" si="57">IFERROR(Y450*I450/H450,"0")</f>
        <v>231.24</v>
      </c>
      <c r="BO450" s="64">
        <f t="shared" ref="BO450:BO455" si="58">IFERROR(1/J450*(X450/H450),"0")</f>
        <v>0.39153554778554778</v>
      </c>
      <c r="BP450" s="64">
        <f t="shared" ref="BP450:BP455" si="59">IFERROR(1/J450*(Y450/H450),"0")</f>
        <v>0.39423076923076927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2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66"/>
      <c r="R451" s="566"/>
      <c r="S451" s="566"/>
      <c r="T451" s="567"/>
      <c r="U451" s="34"/>
      <c r="V451" s="34"/>
      <c r="W451" s="35" t="s">
        <v>68</v>
      </c>
      <c r="X451" s="543">
        <v>510</v>
      </c>
      <c r="Y451" s="544">
        <f t="shared" si="55"/>
        <v>512.16</v>
      </c>
      <c r="Z451" s="36">
        <f>IFERROR(IF(Y451=0,"",ROUNDUP(Y451/H451,0)*0.01196),"")</f>
        <v>1.16012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544.77272727272714</v>
      </c>
      <c r="BN451" s="64">
        <f t="shared" si="57"/>
        <v>547.07999999999993</v>
      </c>
      <c r="BO451" s="64">
        <f t="shared" si="58"/>
        <v>0.92875874125874125</v>
      </c>
      <c r="BP451" s="64">
        <f t="shared" si="59"/>
        <v>0.9326923076923076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8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66"/>
      <c r="R452" s="566"/>
      <c r="S452" s="566"/>
      <c r="T452" s="567"/>
      <c r="U452" s="34"/>
      <c r="V452" s="34"/>
      <c r="W452" s="35" t="s">
        <v>68</v>
      </c>
      <c r="X452" s="543">
        <v>352</v>
      </c>
      <c r="Y452" s="544">
        <f t="shared" si="55"/>
        <v>353.76</v>
      </c>
      <c r="Z452" s="36">
        <f>IFERROR(IF(Y452=0,"",ROUNDUP(Y452/H452,0)*0.01196),"")</f>
        <v>0.80132000000000003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376</v>
      </c>
      <c r="BN452" s="64">
        <f t="shared" si="57"/>
        <v>377.87999999999994</v>
      </c>
      <c r="BO452" s="64">
        <f t="shared" si="58"/>
        <v>0.64102564102564097</v>
      </c>
      <c r="BP452" s="64">
        <f t="shared" si="59"/>
        <v>0.64423076923076927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80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66"/>
      <c r="R453" s="566"/>
      <c r="S453" s="566"/>
      <c r="T453" s="567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85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66"/>
      <c r="R454" s="566"/>
      <c r="S454" s="566"/>
      <c r="T454" s="567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85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66"/>
      <c r="R455" s="566"/>
      <c r="S455" s="566"/>
      <c r="T455" s="567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61"/>
      <c r="B456" s="550"/>
      <c r="C456" s="550"/>
      <c r="D456" s="550"/>
      <c r="E456" s="550"/>
      <c r="F456" s="550"/>
      <c r="G456" s="550"/>
      <c r="H456" s="550"/>
      <c r="I456" s="550"/>
      <c r="J456" s="550"/>
      <c r="K456" s="550"/>
      <c r="L456" s="550"/>
      <c r="M456" s="550"/>
      <c r="N456" s="550"/>
      <c r="O456" s="562"/>
      <c r="P456" s="563" t="s">
        <v>70</v>
      </c>
      <c r="Q456" s="558"/>
      <c r="R456" s="558"/>
      <c r="S456" s="558"/>
      <c r="T456" s="558"/>
      <c r="U456" s="558"/>
      <c r="V456" s="559"/>
      <c r="W456" s="37" t="s">
        <v>71</v>
      </c>
      <c r="X456" s="545">
        <f>IFERROR(X450/H450,"0")+IFERROR(X451/H451,"0")+IFERROR(X452/H452,"0")+IFERROR(X453/H453,"0")+IFERROR(X454/H454,"0")+IFERROR(X455/H455,"0")</f>
        <v>203.97727272727272</v>
      </c>
      <c r="Y456" s="545">
        <f>IFERROR(Y450/H450,"0")+IFERROR(Y451/H451,"0")+IFERROR(Y452/H452,"0")+IFERROR(Y453/H453,"0")+IFERROR(Y454/H454,"0")+IFERROR(Y455/H455,"0")</f>
        <v>205</v>
      </c>
      <c r="Z456" s="545">
        <f>IFERROR(IF(Z450="",0,Z450),"0")+IFERROR(IF(Z451="",0,Z451),"0")+IFERROR(IF(Z452="",0,Z452),"0")+IFERROR(IF(Z453="",0,Z453),"0")+IFERROR(IF(Z454="",0,Z454),"0")+IFERROR(IF(Z455="",0,Z455),"0")</f>
        <v>2.4518</v>
      </c>
      <c r="AA456" s="546"/>
      <c r="AB456" s="546"/>
      <c r="AC456" s="546"/>
    </row>
    <row r="457" spans="1:68" x14ac:dyDescent="0.2">
      <c r="A457" s="550"/>
      <c r="B457" s="550"/>
      <c r="C457" s="550"/>
      <c r="D457" s="550"/>
      <c r="E457" s="550"/>
      <c r="F457" s="550"/>
      <c r="G457" s="550"/>
      <c r="H457" s="550"/>
      <c r="I457" s="550"/>
      <c r="J457" s="550"/>
      <c r="K457" s="550"/>
      <c r="L457" s="550"/>
      <c r="M457" s="550"/>
      <c r="N457" s="550"/>
      <c r="O457" s="562"/>
      <c r="P457" s="563" t="s">
        <v>70</v>
      </c>
      <c r="Q457" s="558"/>
      <c r="R457" s="558"/>
      <c r="S457" s="558"/>
      <c r="T457" s="558"/>
      <c r="U457" s="558"/>
      <c r="V457" s="559"/>
      <c r="W457" s="37" t="s">
        <v>68</v>
      </c>
      <c r="X457" s="545">
        <f>IFERROR(SUM(X450:X455),"0")</f>
        <v>1077</v>
      </c>
      <c r="Y457" s="545">
        <f>IFERROR(SUM(Y450:Y455),"0")</f>
        <v>1082.4000000000001</v>
      </c>
      <c r="Z457" s="37"/>
      <c r="AA457" s="546"/>
      <c r="AB457" s="546"/>
      <c r="AC457" s="546"/>
    </row>
    <row r="458" spans="1:68" ht="14.25" hidden="1" customHeight="1" x14ac:dyDescent="0.25">
      <c r="A458" s="549" t="s">
        <v>72</v>
      </c>
      <c r="B458" s="550"/>
      <c r="C458" s="550"/>
      <c r="D458" s="550"/>
      <c r="E458" s="550"/>
      <c r="F458" s="550"/>
      <c r="G458" s="550"/>
      <c r="H458" s="550"/>
      <c r="I458" s="550"/>
      <c r="J458" s="550"/>
      <c r="K458" s="550"/>
      <c r="L458" s="550"/>
      <c r="M458" s="550"/>
      <c r="N458" s="550"/>
      <c r="O458" s="550"/>
      <c r="P458" s="550"/>
      <c r="Q458" s="550"/>
      <c r="R458" s="550"/>
      <c r="S458" s="550"/>
      <c r="T458" s="550"/>
      <c r="U458" s="550"/>
      <c r="V458" s="550"/>
      <c r="W458" s="550"/>
      <c r="X458" s="550"/>
      <c r="Y458" s="550"/>
      <c r="Z458" s="550"/>
      <c r="AA458" s="539"/>
      <c r="AB458" s="539"/>
      <c r="AC458" s="539"/>
    </row>
    <row r="459" spans="1:68" ht="16.5" hidden="1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6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66"/>
      <c r="R459" s="566"/>
      <c r="S459" s="566"/>
      <c r="T459" s="567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65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66"/>
      <c r="R460" s="566"/>
      <c r="S460" s="566"/>
      <c r="T460" s="567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6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66"/>
      <c r="R461" s="566"/>
      <c r="S461" s="566"/>
      <c r="T461" s="567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61"/>
      <c r="B462" s="550"/>
      <c r="C462" s="550"/>
      <c r="D462" s="550"/>
      <c r="E462" s="550"/>
      <c r="F462" s="550"/>
      <c r="G462" s="550"/>
      <c r="H462" s="550"/>
      <c r="I462" s="550"/>
      <c r="J462" s="550"/>
      <c r="K462" s="550"/>
      <c r="L462" s="550"/>
      <c r="M462" s="550"/>
      <c r="N462" s="550"/>
      <c r="O462" s="562"/>
      <c r="P462" s="563" t="s">
        <v>70</v>
      </c>
      <c r="Q462" s="558"/>
      <c r="R462" s="558"/>
      <c r="S462" s="558"/>
      <c r="T462" s="558"/>
      <c r="U462" s="558"/>
      <c r="V462" s="559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0"/>
      <c r="B463" s="550"/>
      <c r="C463" s="550"/>
      <c r="D463" s="550"/>
      <c r="E463" s="550"/>
      <c r="F463" s="550"/>
      <c r="G463" s="550"/>
      <c r="H463" s="550"/>
      <c r="I463" s="550"/>
      <c r="J463" s="550"/>
      <c r="K463" s="550"/>
      <c r="L463" s="550"/>
      <c r="M463" s="550"/>
      <c r="N463" s="550"/>
      <c r="O463" s="562"/>
      <c r="P463" s="563" t="s">
        <v>70</v>
      </c>
      <c r="Q463" s="558"/>
      <c r="R463" s="558"/>
      <c r="S463" s="558"/>
      <c r="T463" s="558"/>
      <c r="U463" s="558"/>
      <c r="V463" s="559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598" t="s">
        <v>709</v>
      </c>
      <c r="B464" s="599"/>
      <c r="C464" s="599"/>
      <c r="D464" s="599"/>
      <c r="E464" s="599"/>
      <c r="F464" s="599"/>
      <c r="G464" s="599"/>
      <c r="H464" s="599"/>
      <c r="I464" s="599"/>
      <c r="J464" s="599"/>
      <c r="K464" s="599"/>
      <c r="L464" s="599"/>
      <c r="M464" s="599"/>
      <c r="N464" s="599"/>
      <c r="O464" s="599"/>
      <c r="P464" s="599"/>
      <c r="Q464" s="599"/>
      <c r="R464" s="599"/>
      <c r="S464" s="599"/>
      <c r="T464" s="599"/>
      <c r="U464" s="599"/>
      <c r="V464" s="599"/>
      <c r="W464" s="599"/>
      <c r="X464" s="599"/>
      <c r="Y464" s="599"/>
      <c r="Z464" s="599"/>
      <c r="AA464" s="48"/>
      <c r="AB464" s="48"/>
      <c r="AC464" s="48"/>
    </row>
    <row r="465" spans="1:68" ht="16.5" hidden="1" customHeight="1" x14ac:dyDescent="0.25">
      <c r="A465" s="560" t="s">
        <v>709</v>
      </c>
      <c r="B465" s="550"/>
      <c r="C465" s="550"/>
      <c r="D465" s="550"/>
      <c r="E465" s="550"/>
      <c r="F465" s="550"/>
      <c r="G465" s="550"/>
      <c r="H465" s="550"/>
      <c r="I465" s="550"/>
      <c r="J465" s="550"/>
      <c r="K465" s="550"/>
      <c r="L465" s="550"/>
      <c r="M465" s="550"/>
      <c r="N465" s="550"/>
      <c r="O465" s="550"/>
      <c r="P465" s="550"/>
      <c r="Q465" s="550"/>
      <c r="R465" s="550"/>
      <c r="S465" s="550"/>
      <c r="T465" s="550"/>
      <c r="U465" s="550"/>
      <c r="V465" s="550"/>
      <c r="W465" s="550"/>
      <c r="X465" s="550"/>
      <c r="Y465" s="550"/>
      <c r="Z465" s="550"/>
      <c r="AA465" s="538"/>
      <c r="AB465" s="538"/>
      <c r="AC465" s="538"/>
    </row>
    <row r="466" spans="1:68" ht="14.25" hidden="1" customHeight="1" x14ac:dyDescent="0.25">
      <c r="A466" s="549" t="s">
        <v>102</v>
      </c>
      <c r="B466" s="550"/>
      <c r="C466" s="550"/>
      <c r="D466" s="550"/>
      <c r="E466" s="550"/>
      <c r="F466" s="550"/>
      <c r="G466" s="550"/>
      <c r="H466" s="550"/>
      <c r="I466" s="550"/>
      <c r="J466" s="550"/>
      <c r="K466" s="550"/>
      <c r="L466" s="550"/>
      <c r="M466" s="550"/>
      <c r="N466" s="550"/>
      <c r="O466" s="550"/>
      <c r="P466" s="550"/>
      <c r="Q466" s="550"/>
      <c r="R466" s="550"/>
      <c r="S466" s="550"/>
      <c r="T466" s="550"/>
      <c r="U466" s="550"/>
      <c r="V466" s="550"/>
      <c r="W466" s="550"/>
      <c r="X466" s="550"/>
      <c r="Y466" s="550"/>
      <c r="Z466" s="550"/>
      <c r="AA466" s="539"/>
      <c r="AB466" s="539"/>
      <c r="AC466" s="539"/>
    </row>
    <row r="467" spans="1:68" ht="27" hidden="1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77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66"/>
      <c r="R467" s="566"/>
      <c r="S467" s="566"/>
      <c r="T467" s="567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83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66"/>
      <c r="R468" s="566"/>
      <c r="S468" s="566"/>
      <c r="T468" s="567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77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66"/>
      <c r="R469" s="566"/>
      <c r="S469" s="566"/>
      <c r="T469" s="567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64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66"/>
      <c r="R470" s="566"/>
      <c r="S470" s="566"/>
      <c r="T470" s="567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61"/>
      <c r="B471" s="550"/>
      <c r="C471" s="550"/>
      <c r="D471" s="550"/>
      <c r="E471" s="550"/>
      <c r="F471" s="550"/>
      <c r="G471" s="550"/>
      <c r="H471" s="550"/>
      <c r="I471" s="550"/>
      <c r="J471" s="550"/>
      <c r="K471" s="550"/>
      <c r="L471" s="550"/>
      <c r="M471" s="550"/>
      <c r="N471" s="550"/>
      <c r="O471" s="562"/>
      <c r="P471" s="563" t="s">
        <v>70</v>
      </c>
      <c r="Q471" s="558"/>
      <c r="R471" s="558"/>
      <c r="S471" s="558"/>
      <c r="T471" s="558"/>
      <c r="U471" s="558"/>
      <c r="V471" s="559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0"/>
      <c r="B472" s="550"/>
      <c r="C472" s="550"/>
      <c r="D472" s="550"/>
      <c r="E472" s="550"/>
      <c r="F472" s="550"/>
      <c r="G472" s="550"/>
      <c r="H472" s="550"/>
      <c r="I472" s="550"/>
      <c r="J472" s="550"/>
      <c r="K472" s="550"/>
      <c r="L472" s="550"/>
      <c r="M472" s="550"/>
      <c r="N472" s="550"/>
      <c r="O472" s="562"/>
      <c r="P472" s="563" t="s">
        <v>70</v>
      </c>
      <c r="Q472" s="558"/>
      <c r="R472" s="558"/>
      <c r="S472" s="558"/>
      <c r="T472" s="558"/>
      <c r="U472" s="558"/>
      <c r="V472" s="559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49" t="s">
        <v>134</v>
      </c>
      <c r="B473" s="550"/>
      <c r="C473" s="550"/>
      <c r="D473" s="550"/>
      <c r="E473" s="550"/>
      <c r="F473" s="550"/>
      <c r="G473" s="550"/>
      <c r="H473" s="550"/>
      <c r="I473" s="550"/>
      <c r="J473" s="550"/>
      <c r="K473" s="550"/>
      <c r="L473" s="550"/>
      <c r="M473" s="550"/>
      <c r="N473" s="550"/>
      <c r="O473" s="550"/>
      <c r="P473" s="550"/>
      <c r="Q473" s="550"/>
      <c r="R473" s="550"/>
      <c r="S473" s="550"/>
      <c r="T473" s="550"/>
      <c r="U473" s="550"/>
      <c r="V473" s="550"/>
      <c r="W473" s="550"/>
      <c r="X473" s="550"/>
      <c r="Y473" s="550"/>
      <c r="Z473" s="550"/>
      <c r="AA473" s="539"/>
      <c r="AB473" s="539"/>
      <c r="AC473" s="539"/>
    </row>
    <row r="474" spans="1:68" ht="27" hidden="1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84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66"/>
      <c r="R474" s="566"/>
      <c r="S474" s="566"/>
      <c r="T474" s="567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691" t="s">
        <v>726</v>
      </c>
      <c r="Q475" s="566"/>
      <c r="R475" s="566"/>
      <c r="S475" s="566"/>
      <c r="T475" s="567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81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66"/>
      <c r="R476" s="566"/>
      <c r="S476" s="566"/>
      <c r="T476" s="567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1"/>
      <c r="B477" s="550"/>
      <c r="C477" s="550"/>
      <c r="D477" s="550"/>
      <c r="E477" s="550"/>
      <c r="F477" s="550"/>
      <c r="G477" s="550"/>
      <c r="H477" s="550"/>
      <c r="I477" s="550"/>
      <c r="J477" s="550"/>
      <c r="K477" s="550"/>
      <c r="L477" s="550"/>
      <c r="M477" s="550"/>
      <c r="N477" s="550"/>
      <c r="O477" s="562"/>
      <c r="P477" s="563" t="s">
        <v>70</v>
      </c>
      <c r="Q477" s="558"/>
      <c r="R477" s="558"/>
      <c r="S477" s="558"/>
      <c r="T477" s="558"/>
      <c r="U477" s="558"/>
      <c r="V477" s="559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0"/>
      <c r="B478" s="550"/>
      <c r="C478" s="550"/>
      <c r="D478" s="550"/>
      <c r="E478" s="550"/>
      <c r="F478" s="550"/>
      <c r="G478" s="550"/>
      <c r="H478" s="550"/>
      <c r="I478" s="550"/>
      <c r="J478" s="550"/>
      <c r="K478" s="550"/>
      <c r="L478" s="550"/>
      <c r="M478" s="550"/>
      <c r="N478" s="550"/>
      <c r="O478" s="562"/>
      <c r="P478" s="563" t="s">
        <v>70</v>
      </c>
      <c r="Q478" s="558"/>
      <c r="R478" s="558"/>
      <c r="S478" s="558"/>
      <c r="T478" s="558"/>
      <c r="U478" s="558"/>
      <c r="V478" s="559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49" t="s">
        <v>63</v>
      </c>
      <c r="B479" s="550"/>
      <c r="C479" s="550"/>
      <c r="D479" s="550"/>
      <c r="E479" s="550"/>
      <c r="F479" s="550"/>
      <c r="G479" s="550"/>
      <c r="H479" s="550"/>
      <c r="I479" s="550"/>
      <c r="J479" s="550"/>
      <c r="K479" s="550"/>
      <c r="L479" s="550"/>
      <c r="M479" s="550"/>
      <c r="N479" s="550"/>
      <c r="O479" s="550"/>
      <c r="P479" s="550"/>
      <c r="Q479" s="550"/>
      <c r="R479" s="550"/>
      <c r="S479" s="550"/>
      <c r="T479" s="550"/>
      <c r="U479" s="550"/>
      <c r="V479" s="550"/>
      <c r="W479" s="550"/>
      <c r="X479" s="550"/>
      <c r="Y479" s="550"/>
      <c r="Z479" s="550"/>
      <c r="AA479" s="539"/>
      <c r="AB479" s="539"/>
      <c r="AC479" s="539"/>
    </row>
    <row r="480" spans="1:68" ht="27" hidden="1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77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66"/>
      <c r="R480" s="566"/>
      <c r="S480" s="566"/>
      <c r="T480" s="567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79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66"/>
      <c r="R481" s="566"/>
      <c r="S481" s="566"/>
      <c r="T481" s="567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61"/>
      <c r="B482" s="550"/>
      <c r="C482" s="550"/>
      <c r="D482" s="550"/>
      <c r="E482" s="550"/>
      <c r="F482" s="550"/>
      <c r="G482" s="550"/>
      <c r="H482" s="550"/>
      <c r="I482" s="550"/>
      <c r="J482" s="550"/>
      <c r="K482" s="550"/>
      <c r="L482" s="550"/>
      <c r="M482" s="550"/>
      <c r="N482" s="550"/>
      <c r="O482" s="562"/>
      <c r="P482" s="563" t="s">
        <v>70</v>
      </c>
      <c r="Q482" s="558"/>
      <c r="R482" s="558"/>
      <c r="S482" s="558"/>
      <c r="T482" s="558"/>
      <c r="U482" s="558"/>
      <c r="V482" s="559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0"/>
      <c r="B483" s="550"/>
      <c r="C483" s="550"/>
      <c r="D483" s="550"/>
      <c r="E483" s="550"/>
      <c r="F483" s="550"/>
      <c r="G483" s="550"/>
      <c r="H483" s="550"/>
      <c r="I483" s="550"/>
      <c r="J483" s="550"/>
      <c r="K483" s="550"/>
      <c r="L483" s="550"/>
      <c r="M483" s="550"/>
      <c r="N483" s="550"/>
      <c r="O483" s="562"/>
      <c r="P483" s="563" t="s">
        <v>70</v>
      </c>
      <c r="Q483" s="558"/>
      <c r="R483" s="558"/>
      <c r="S483" s="558"/>
      <c r="T483" s="558"/>
      <c r="U483" s="558"/>
      <c r="V483" s="559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49" t="s">
        <v>72</v>
      </c>
      <c r="B484" s="550"/>
      <c r="C484" s="550"/>
      <c r="D484" s="550"/>
      <c r="E484" s="550"/>
      <c r="F484" s="550"/>
      <c r="G484" s="550"/>
      <c r="H484" s="550"/>
      <c r="I484" s="550"/>
      <c r="J484" s="550"/>
      <c r="K484" s="550"/>
      <c r="L484" s="550"/>
      <c r="M484" s="550"/>
      <c r="N484" s="550"/>
      <c r="O484" s="550"/>
      <c r="P484" s="550"/>
      <c r="Q484" s="550"/>
      <c r="R484" s="550"/>
      <c r="S484" s="550"/>
      <c r="T484" s="550"/>
      <c r="U484" s="550"/>
      <c r="V484" s="550"/>
      <c r="W484" s="550"/>
      <c r="X484" s="550"/>
      <c r="Y484" s="550"/>
      <c r="Z484" s="550"/>
      <c r="AA484" s="539"/>
      <c r="AB484" s="539"/>
      <c r="AC484" s="539"/>
    </row>
    <row r="485" spans="1:68" ht="27" hidden="1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6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66"/>
      <c r="R485" s="566"/>
      <c r="S485" s="566"/>
      <c r="T485" s="567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61"/>
      <c r="B486" s="550"/>
      <c r="C486" s="550"/>
      <c r="D486" s="550"/>
      <c r="E486" s="550"/>
      <c r="F486" s="550"/>
      <c r="G486" s="550"/>
      <c r="H486" s="550"/>
      <c r="I486" s="550"/>
      <c r="J486" s="550"/>
      <c r="K486" s="550"/>
      <c r="L486" s="550"/>
      <c r="M486" s="550"/>
      <c r="N486" s="550"/>
      <c r="O486" s="562"/>
      <c r="P486" s="563" t="s">
        <v>70</v>
      </c>
      <c r="Q486" s="558"/>
      <c r="R486" s="558"/>
      <c r="S486" s="558"/>
      <c r="T486" s="558"/>
      <c r="U486" s="558"/>
      <c r="V486" s="559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0"/>
      <c r="B487" s="550"/>
      <c r="C487" s="550"/>
      <c r="D487" s="550"/>
      <c r="E487" s="550"/>
      <c r="F487" s="550"/>
      <c r="G487" s="550"/>
      <c r="H487" s="550"/>
      <c r="I487" s="550"/>
      <c r="J487" s="550"/>
      <c r="K487" s="550"/>
      <c r="L487" s="550"/>
      <c r="M487" s="550"/>
      <c r="N487" s="550"/>
      <c r="O487" s="562"/>
      <c r="P487" s="563" t="s">
        <v>70</v>
      </c>
      <c r="Q487" s="558"/>
      <c r="R487" s="558"/>
      <c r="S487" s="558"/>
      <c r="T487" s="558"/>
      <c r="U487" s="558"/>
      <c r="V487" s="559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49" t="s">
        <v>164</v>
      </c>
      <c r="B488" s="550"/>
      <c r="C488" s="550"/>
      <c r="D488" s="550"/>
      <c r="E488" s="550"/>
      <c r="F488" s="550"/>
      <c r="G488" s="550"/>
      <c r="H488" s="550"/>
      <c r="I488" s="550"/>
      <c r="J488" s="550"/>
      <c r="K488" s="550"/>
      <c r="L488" s="550"/>
      <c r="M488" s="550"/>
      <c r="N488" s="550"/>
      <c r="O488" s="550"/>
      <c r="P488" s="550"/>
      <c r="Q488" s="550"/>
      <c r="R488" s="550"/>
      <c r="S488" s="550"/>
      <c r="T488" s="550"/>
      <c r="U488" s="550"/>
      <c r="V488" s="550"/>
      <c r="W488" s="550"/>
      <c r="X488" s="550"/>
      <c r="Y488" s="550"/>
      <c r="Z488" s="550"/>
      <c r="AA488" s="539"/>
      <c r="AB488" s="539"/>
      <c r="AC488" s="539"/>
    </row>
    <row r="489" spans="1:68" ht="27" hidden="1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66"/>
      <c r="R489" s="566"/>
      <c r="S489" s="566"/>
      <c r="T489" s="567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64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66"/>
      <c r="R490" s="566"/>
      <c r="S490" s="566"/>
      <c r="T490" s="567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61"/>
      <c r="B491" s="550"/>
      <c r="C491" s="550"/>
      <c r="D491" s="550"/>
      <c r="E491" s="550"/>
      <c r="F491" s="550"/>
      <c r="G491" s="550"/>
      <c r="H491" s="550"/>
      <c r="I491" s="550"/>
      <c r="J491" s="550"/>
      <c r="K491" s="550"/>
      <c r="L491" s="550"/>
      <c r="M491" s="550"/>
      <c r="N491" s="550"/>
      <c r="O491" s="562"/>
      <c r="P491" s="563" t="s">
        <v>70</v>
      </c>
      <c r="Q491" s="558"/>
      <c r="R491" s="558"/>
      <c r="S491" s="558"/>
      <c r="T491" s="558"/>
      <c r="U491" s="558"/>
      <c r="V491" s="559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0"/>
      <c r="B492" s="550"/>
      <c r="C492" s="550"/>
      <c r="D492" s="550"/>
      <c r="E492" s="550"/>
      <c r="F492" s="550"/>
      <c r="G492" s="550"/>
      <c r="H492" s="550"/>
      <c r="I492" s="550"/>
      <c r="J492" s="550"/>
      <c r="K492" s="550"/>
      <c r="L492" s="550"/>
      <c r="M492" s="550"/>
      <c r="N492" s="550"/>
      <c r="O492" s="562"/>
      <c r="P492" s="563" t="s">
        <v>70</v>
      </c>
      <c r="Q492" s="558"/>
      <c r="R492" s="558"/>
      <c r="S492" s="558"/>
      <c r="T492" s="558"/>
      <c r="U492" s="558"/>
      <c r="V492" s="559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60" t="s">
        <v>746</v>
      </c>
      <c r="B493" s="550"/>
      <c r="C493" s="550"/>
      <c r="D493" s="550"/>
      <c r="E493" s="550"/>
      <c r="F493" s="550"/>
      <c r="G493" s="550"/>
      <c r="H493" s="550"/>
      <c r="I493" s="550"/>
      <c r="J493" s="550"/>
      <c r="K493" s="550"/>
      <c r="L493" s="550"/>
      <c r="M493" s="550"/>
      <c r="N493" s="550"/>
      <c r="O493" s="550"/>
      <c r="P493" s="550"/>
      <c r="Q493" s="550"/>
      <c r="R493" s="550"/>
      <c r="S493" s="550"/>
      <c r="T493" s="550"/>
      <c r="U493" s="550"/>
      <c r="V493" s="550"/>
      <c r="W493" s="550"/>
      <c r="X493" s="550"/>
      <c r="Y493" s="550"/>
      <c r="Z493" s="550"/>
      <c r="AA493" s="538"/>
      <c r="AB493" s="538"/>
      <c r="AC493" s="538"/>
    </row>
    <row r="494" spans="1:68" ht="14.25" hidden="1" customHeight="1" x14ac:dyDescent="0.25">
      <c r="A494" s="549" t="s">
        <v>134</v>
      </c>
      <c r="B494" s="550"/>
      <c r="C494" s="550"/>
      <c r="D494" s="550"/>
      <c r="E494" s="550"/>
      <c r="F494" s="550"/>
      <c r="G494" s="550"/>
      <c r="H494" s="550"/>
      <c r="I494" s="550"/>
      <c r="J494" s="550"/>
      <c r="K494" s="550"/>
      <c r="L494" s="550"/>
      <c r="M494" s="550"/>
      <c r="N494" s="550"/>
      <c r="O494" s="550"/>
      <c r="P494" s="550"/>
      <c r="Q494" s="550"/>
      <c r="R494" s="550"/>
      <c r="S494" s="550"/>
      <c r="T494" s="550"/>
      <c r="U494" s="550"/>
      <c r="V494" s="550"/>
      <c r="W494" s="550"/>
      <c r="X494" s="550"/>
      <c r="Y494" s="550"/>
      <c r="Z494" s="550"/>
      <c r="AA494" s="539"/>
      <c r="AB494" s="539"/>
      <c r="AC494" s="539"/>
    </row>
    <row r="495" spans="1:68" ht="27" hidden="1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779" t="s">
        <v>749</v>
      </c>
      <c r="Q495" s="566"/>
      <c r="R495" s="566"/>
      <c r="S495" s="566"/>
      <c r="T495" s="567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61"/>
      <c r="B496" s="550"/>
      <c r="C496" s="550"/>
      <c r="D496" s="550"/>
      <c r="E496" s="550"/>
      <c r="F496" s="550"/>
      <c r="G496" s="550"/>
      <c r="H496" s="550"/>
      <c r="I496" s="550"/>
      <c r="J496" s="550"/>
      <c r="K496" s="550"/>
      <c r="L496" s="550"/>
      <c r="M496" s="550"/>
      <c r="N496" s="550"/>
      <c r="O496" s="562"/>
      <c r="P496" s="563" t="s">
        <v>70</v>
      </c>
      <c r="Q496" s="558"/>
      <c r="R496" s="558"/>
      <c r="S496" s="558"/>
      <c r="T496" s="558"/>
      <c r="U496" s="558"/>
      <c r="V496" s="559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0"/>
      <c r="B497" s="550"/>
      <c r="C497" s="550"/>
      <c r="D497" s="550"/>
      <c r="E497" s="550"/>
      <c r="F497" s="550"/>
      <c r="G497" s="550"/>
      <c r="H497" s="550"/>
      <c r="I497" s="550"/>
      <c r="J497" s="550"/>
      <c r="K497" s="550"/>
      <c r="L497" s="550"/>
      <c r="M497" s="550"/>
      <c r="N497" s="550"/>
      <c r="O497" s="562"/>
      <c r="P497" s="563" t="s">
        <v>70</v>
      </c>
      <c r="Q497" s="558"/>
      <c r="R497" s="558"/>
      <c r="S497" s="558"/>
      <c r="T497" s="558"/>
      <c r="U497" s="558"/>
      <c r="V497" s="559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604"/>
      <c r="B498" s="550"/>
      <c r="C498" s="550"/>
      <c r="D498" s="550"/>
      <c r="E498" s="550"/>
      <c r="F498" s="550"/>
      <c r="G498" s="550"/>
      <c r="H498" s="550"/>
      <c r="I498" s="550"/>
      <c r="J498" s="550"/>
      <c r="K498" s="550"/>
      <c r="L498" s="550"/>
      <c r="M498" s="550"/>
      <c r="N498" s="550"/>
      <c r="O498" s="605"/>
      <c r="P498" s="609" t="s">
        <v>751</v>
      </c>
      <c r="Q498" s="610"/>
      <c r="R498" s="610"/>
      <c r="S498" s="610"/>
      <c r="T498" s="610"/>
      <c r="U498" s="610"/>
      <c r="V498" s="554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13120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13239.269999999999</v>
      </c>
      <c r="Z498" s="37"/>
      <c r="AA498" s="546"/>
      <c r="AB498" s="546"/>
      <c r="AC498" s="546"/>
    </row>
    <row r="499" spans="1:32" x14ac:dyDescent="0.2">
      <c r="A499" s="550"/>
      <c r="B499" s="550"/>
      <c r="C499" s="550"/>
      <c r="D499" s="550"/>
      <c r="E499" s="550"/>
      <c r="F499" s="550"/>
      <c r="G499" s="550"/>
      <c r="H499" s="550"/>
      <c r="I499" s="550"/>
      <c r="J499" s="550"/>
      <c r="K499" s="550"/>
      <c r="L499" s="550"/>
      <c r="M499" s="550"/>
      <c r="N499" s="550"/>
      <c r="O499" s="605"/>
      <c r="P499" s="609" t="s">
        <v>752</v>
      </c>
      <c r="Q499" s="610"/>
      <c r="R499" s="610"/>
      <c r="S499" s="610"/>
      <c r="T499" s="610"/>
      <c r="U499" s="610"/>
      <c r="V499" s="554"/>
      <c r="W499" s="37" t="s">
        <v>68</v>
      </c>
      <c r="X499" s="545">
        <f>IFERROR(SUM(BM22:BM495),"0")</f>
        <v>13844.649651662177</v>
      </c>
      <c r="Y499" s="545">
        <f>IFERROR(SUM(BN22:BN495),"0")</f>
        <v>13970.763999999997</v>
      </c>
      <c r="Z499" s="37"/>
      <c r="AA499" s="546"/>
      <c r="AB499" s="546"/>
      <c r="AC499" s="546"/>
    </row>
    <row r="500" spans="1:32" x14ac:dyDescent="0.2">
      <c r="A500" s="550"/>
      <c r="B500" s="550"/>
      <c r="C500" s="550"/>
      <c r="D500" s="550"/>
      <c r="E500" s="550"/>
      <c r="F500" s="550"/>
      <c r="G500" s="550"/>
      <c r="H500" s="550"/>
      <c r="I500" s="550"/>
      <c r="J500" s="550"/>
      <c r="K500" s="550"/>
      <c r="L500" s="550"/>
      <c r="M500" s="550"/>
      <c r="N500" s="550"/>
      <c r="O500" s="605"/>
      <c r="P500" s="609" t="s">
        <v>753</v>
      </c>
      <c r="Q500" s="610"/>
      <c r="R500" s="610"/>
      <c r="S500" s="610"/>
      <c r="T500" s="610"/>
      <c r="U500" s="610"/>
      <c r="V500" s="554"/>
      <c r="W500" s="37" t="s">
        <v>754</v>
      </c>
      <c r="X500" s="38">
        <f>ROUNDUP(SUM(BO22:BO495),0)</f>
        <v>23</v>
      </c>
      <c r="Y500" s="38">
        <f>ROUNDUP(SUM(BP22:BP495),0)</f>
        <v>23</v>
      </c>
      <c r="Z500" s="37"/>
      <c r="AA500" s="546"/>
      <c r="AB500" s="546"/>
      <c r="AC500" s="546"/>
    </row>
    <row r="501" spans="1:32" x14ac:dyDescent="0.2">
      <c r="A501" s="550"/>
      <c r="B501" s="550"/>
      <c r="C501" s="550"/>
      <c r="D501" s="550"/>
      <c r="E501" s="550"/>
      <c r="F501" s="550"/>
      <c r="G501" s="550"/>
      <c r="H501" s="550"/>
      <c r="I501" s="550"/>
      <c r="J501" s="550"/>
      <c r="K501" s="550"/>
      <c r="L501" s="550"/>
      <c r="M501" s="550"/>
      <c r="N501" s="550"/>
      <c r="O501" s="605"/>
      <c r="P501" s="609" t="s">
        <v>755</v>
      </c>
      <c r="Q501" s="610"/>
      <c r="R501" s="610"/>
      <c r="S501" s="610"/>
      <c r="T501" s="610"/>
      <c r="U501" s="610"/>
      <c r="V501" s="554"/>
      <c r="W501" s="37" t="s">
        <v>68</v>
      </c>
      <c r="X501" s="545">
        <f>GrossWeightTotal+PalletQtyTotal*25</f>
        <v>14419.649651662177</v>
      </c>
      <c r="Y501" s="545">
        <f>GrossWeightTotalR+PalletQtyTotalR*25</f>
        <v>14545.763999999997</v>
      </c>
      <c r="Z501" s="37"/>
      <c r="AA501" s="546"/>
      <c r="AB501" s="546"/>
      <c r="AC501" s="546"/>
    </row>
    <row r="502" spans="1:32" x14ac:dyDescent="0.2">
      <c r="A502" s="550"/>
      <c r="B502" s="550"/>
      <c r="C502" s="550"/>
      <c r="D502" s="550"/>
      <c r="E502" s="550"/>
      <c r="F502" s="550"/>
      <c r="G502" s="550"/>
      <c r="H502" s="550"/>
      <c r="I502" s="550"/>
      <c r="J502" s="550"/>
      <c r="K502" s="550"/>
      <c r="L502" s="550"/>
      <c r="M502" s="550"/>
      <c r="N502" s="550"/>
      <c r="O502" s="605"/>
      <c r="P502" s="609" t="s">
        <v>756</v>
      </c>
      <c r="Q502" s="610"/>
      <c r="R502" s="610"/>
      <c r="S502" s="610"/>
      <c r="T502" s="610"/>
      <c r="U502" s="610"/>
      <c r="V502" s="554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2184.4180379158065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2207</v>
      </c>
      <c r="Z502" s="37"/>
      <c r="AA502" s="546"/>
      <c r="AB502" s="546"/>
      <c r="AC502" s="546"/>
    </row>
    <row r="503" spans="1:32" ht="14.25" hidden="1" customHeight="1" x14ac:dyDescent="0.2">
      <c r="A503" s="550"/>
      <c r="B503" s="550"/>
      <c r="C503" s="550"/>
      <c r="D503" s="550"/>
      <c r="E503" s="550"/>
      <c r="F503" s="550"/>
      <c r="G503" s="550"/>
      <c r="H503" s="550"/>
      <c r="I503" s="550"/>
      <c r="J503" s="550"/>
      <c r="K503" s="550"/>
      <c r="L503" s="550"/>
      <c r="M503" s="550"/>
      <c r="N503" s="550"/>
      <c r="O503" s="605"/>
      <c r="P503" s="609" t="s">
        <v>757</v>
      </c>
      <c r="Q503" s="610"/>
      <c r="R503" s="610"/>
      <c r="S503" s="610"/>
      <c r="T503" s="610"/>
      <c r="U503" s="610"/>
      <c r="V503" s="554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26.473520000000001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9" t="s">
        <v>100</v>
      </c>
      <c r="D505" s="783"/>
      <c r="E505" s="783"/>
      <c r="F505" s="783"/>
      <c r="G505" s="783"/>
      <c r="H505" s="757"/>
      <c r="I505" s="579" t="s">
        <v>249</v>
      </c>
      <c r="J505" s="783"/>
      <c r="K505" s="783"/>
      <c r="L505" s="783"/>
      <c r="M505" s="783"/>
      <c r="N505" s="783"/>
      <c r="O505" s="783"/>
      <c r="P505" s="783"/>
      <c r="Q505" s="783"/>
      <c r="R505" s="783"/>
      <c r="S505" s="757"/>
      <c r="T505" s="579" t="s">
        <v>536</v>
      </c>
      <c r="U505" s="757"/>
      <c r="V505" s="579" t="s">
        <v>592</v>
      </c>
      <c r="W505" s="783"/>
      <c r="X505" s="783"/>
      <c r="Y505" s="757"/>
      <c r="Z505" s="540" t="s">
        <v>648</v>
      </c>
      <c r="AA505" s="579" t="s">
        <v>709</v>
      </c>
      <c r="AB505" s="757"/>
      <c r="AC505" s="52"/>
      <c r="AF505" s="541"/>
    </row>
    <row r="506" spans="1:32" ht="14.25" customHeight="1" thickTop="1" x14ac:dyDescent="0.2">
      <c r="A506" s="714" t="s">
        <v>760</v>
      </c>
      <c r="B506" s="579" t="s">
        <v>62</v>
      </c>
      <c r="C506" s="579" t="s">
        <v>101</v>
      </c>
      <c r="D506" s="579" t="s">
        <v>116</v>
      </c>
      <c r="E506" s="579" t="s">
        <v>171</v>
      </c>
      <c r="F506" s="579" t="s">
        <v>191</v>
      </c>
      <c r="G506" s="579" t="s">
        <v>221</v>
      </c>
      <c r="H506" s="579" t="s">
        <v>100</v>
      </c>
      <c r="I506" s="579" t="s">
        <v>250</v>
      </c>
      <c r="J506" s="579" t="s">
        <v>290</v>
      </c>
      <c r="K506" s="579" t="s">
        <v>350</v>
      </c>
      <c r="L506" s="579" t="s">
        <v>395</v>
      </c>
      <c r="M506" s="579" t="s">
        <v>411</v>
      </c>
      <c r="N506" s="541"/>
      <c r="O506" s="579" t="s">
        <v>425</v>
      </c>
      <c r="P506" s="579" t="s">
        <v>435</v>
      </c>
      <c r="Q506" s="579" t="s">
        <v>442</v>
      </c>
      <c r="R506" s="579" t="s">
        <v>447</v>
      </c>
      <c r="S506" s="579" t="s">
        <v>526</v>
      </c>
      <c r="T506" s="579" t="s">
        <v>537</v>
      </c>
      <c r="U506" s="579" t="s">
        <v>572</v>
      </c>
      <c r="V506" s="579" t="s">
        <v>593</v>
      </c>
      <c r="W506" s="579" t="s">
        <v>625</v>
      </c>
      <c r="X506" s="579" t="s">
        <v>640</v>
      </c>
      <c r="Y506" s="579" t="s">
        <v>644</v>
      </c>
      <c r="Z506" s="579" t="s">
        <v>648</v>
      </c>
      <c r="AA506" s="579" t="s">
        <v>709</v>
      </c>
      <c r="AB506" s="579" t="s">
        <v>746</v>
      </c>
      <c r="AC506" s="52"/>
      <c r="AF506" s="541"/>
    </row>
    <row r="507" spans="1:32" ht="13.5" customHeight="1" thickBot="1" x14ac:dyDescent="0.25">
      <c r="A507" s="715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259.20000000000005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274.8</v>
      </c>
      <c r="E508" s="46">
        <f>IFERROR(Y87*1,"0")+IFERROR(Y88*1,"0")+IFERROR(Y89*1,"0")+IFERROR(Y93*1,"0")+IFERROR(Y94*1,"0")+IFERROR(Y95*1,"0")+IFERROR(Y96*1,"0")</f>
        <v>840.6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1318.5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221.76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2321.1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10.98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177.6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701.84999999999991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3075</v>
      </c>
      <c r="U508" s="46">
        <f>IFERROR(Y367*1,"0")+IFERROR(Y368*1,"0")+IFERROR(Y369*1,"0")+IFERROR(Y373*1,"0")+IFERROR(Y377*1,"0")+IFERROR(Y378*1,"0")+IFERROR(Y382*1,"0")</f>
        <v>1287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2750.88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3,00"/>
        <filter val="1 075,00"/>
        <filter val="1 077,00"/>
        <filter val="1 117,00"/>
        <filter val="1 175,00"/>
        <filter val="1 253,00"/>
        <filter val="1,00"/>
        <filter val="1,96"/>
        <filter val="11,00"/>
        <filter val="11,11"/>
        <filter val="110,98"/>
        <filter val="116,00"/>
        <filter val="12,08"/>
        <filter val="120,00"/>
        <filter val="122,00"/>
        <filter val="13 120,00"/>
        <filter val="13 844,65"/>
        <filter val="130,56"/>
        <filter val="133,00"/>
        <filter val="14 419,65"/>
        <filter val="14,00"/>
        <filter val="151,67"/>
        <filter val="156,00"/>
        <filter val="164,44"/>
        <filter val="168,00"/>
        <filter val="176,00"/>
        <filter val="18,00"/>
        <filter val="2 184,42"/>
        <filter val="2 275,00"/>
        <filter val="2,00"/>
        <filter val="2,22"/>
        <filter val="200,00"/>
        <filter val="203,60"/>
        <filter val="203,98"/>
        <filter val="208,00"/>
        <filter val="215,00"/>
        <filter val="222,00"/>
        <filter val="23"/>
        <filter val="23,98"/>
        <filter val="236,00"/>
        <filter val="253,52"/>
        <filter val="259,00"/>
        <filter val="268,00"/>
        <filter val="272,00"/>
        <filter val="286,00"/>
        <filter val="29,00"/>
        <filter val="3,00"/>
        <filter val="3,17"/>
        <filter val="319,00"/>
        <filter val="32,00"/>
        <filter val="32,06"/>
        <filter val="324,00"/>
        <filter val="33,00"/>
        <filter val="339,96"/>
        <filter val="352,00"/>
        <filter val="365,00"/>
        <filter val="372,00"/>
        <filter val="375,00"/>
        <filter val="386,00"/>
        <filter val="4,00"/>
        <filter val="4,34"/>
        <filter val="423,00"/>
        <filter val="44,00"/>
        <filter val="444,00"/>
        <filter val="46,00"/>
        <filter val="497,00"/>
        <filter val="5,00"/>
        <filter val="51,87"/>
        <filter val="510,00"/>
        <filter val="54,00"/>
        <filter val="58,52"/>
        <filter val="586,00"/>
        <filter val="608,00"/>
        <filter val="613,00"/>
        <filter val="694,00"/>
        <filter val="7,00"/>
        <filter val="71,80"/>
        <filter val="73,33"/>
        <filter val="735,00"/>
        <filter val="75,00"/>
        <filter val="751,00"/>
        <filter val="778,00"/>
        <filter val="8,17"/>
        <filter val="86,89"/>
        <filter val="88,97"/>
        <filter val="95,24"/>
        <filter val="98,00"/>
      </filters>
    </filterColumn>
    <filterColumn colId="29" showButton="0"/>
    <filterColumn colId="30" showButton="0"/>
  </autoFilter>
  <mergeCells count="888"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2025-10-03T10:51:53Z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