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E79F94-499C-4DD6-92B3-BCE14752D8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P194" i="1" s="1"/>
  <c r="BO193" i="1"/>
  <c r="BM193" i="1"/>
  <c r="Z193" i="1"/>
  <c r="Y193" i="1"/>
  <c r="BP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79" i="1" l="1"/>
  <c r="X277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1" i="1"/>
  <c r="BP181" i="1"/>
  <c r="Y182" i="1"/>
  <c r="Z189" i="1"/>
  <c r="BN185" i="1"/>
  <c r="BN187" i="1"/>
  <c r="BN201" i="1"/>
  <c r="BP201" i="1"/>
  <c r="Y202" i="1"/>
  <c r="BN206" i="1"/>
  <c r="BP206" i="1"/>
  <c r="Y207" i="1"/>
  <c r="Z213" i="1"/>
  <c r="BN210" i="1"/>
  <c r="BN212" i="1"/>
  <c r="A10" i="1"/>
  <c r="F10" i="1"/>
  <c r="F9" i="1"/>
  <c r="J9" i="1"/>
  <c r="BN22" i="1"/>
  <c r="BP22" i="1"/>
  <c r="Y23" i="1"/>
  <c r="Z30" i="1"/>
  <c r="BN28" i="1"/>
  <c r="BP28" i="1"/>
  <c r="X278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BN136" i="1"/>
  <c r="Z172" i="1"/>
  <c r="BN169" i="1"/>
  <c r="BN171" i="1"/>
  <c r="Y189" i="1"/>
  <c r="Y190" i="1"/>
  <c r="Z197" i="1"/>
  <c r="BN193" i="1"/>
  <c r="BN194" i="1"/>
  <c r="Y214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5" i="1"/>
  <c r="X28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Y281" i="1" l="1"/>
  <c r="Y277" i="1"/>
  <c r="Y279" i="1"/>
  <c r="Z282" i="1"/>
  <c r="Y278" i="1"/>
  <c r="Y280" i="1" s="1"/>
  <c r="C290" i="1" l="1"/>
  <c r="A290" i="1"/>
  <c r="B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<sst xmlns="http://schemas.openxmlformats.org/spreadsheetml/2006/main" count="1243" uniqueCount="406">
  <si>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</si>
  <si>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</si>
  <si>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</si>
  <si>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</si>
  <si>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</si>
  <si>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</si>
  <si>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</si>
  <si>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</si>
  <si>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</si>
  <si>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</si>
  <si>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</si>
  <si>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</si>
  <si>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</si>
  <si>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</si>
  <si>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</si>
  <si>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</si>
  <si>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</si>
  <si>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</si>
  <si>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</si>
  <si>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</si>
  <si>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</si>
  <si>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</si>
  <si>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</si>
  <si>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</si>
  <si>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</si>
  <si>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</si>
  <si>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</si>
  <si>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</si>
  <si>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</si>
  <si>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</si>
  <si>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</si>
  <si>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</si>
  <si>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</si>
  <si>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</si>
  <si>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</si>
  <si>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</si>
  <si>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</si>
  <si>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</si>
  <si>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</si>
  <si>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</si>
  <si>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</si>
  <si>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</si>
  <si>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</si>
  <si>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</si>
  <si>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</si>
  <si>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</si>
  <si>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</si>
  <si>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</si>
  <si>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</si>
  <si>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</si>
  <si>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</si>
  <si>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</si>
  <si>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</si>
  <si>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</si>
  <si>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</si>
  <si>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</si>
  <si>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</si>
  <si>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</si>
  <si>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</si>
  <si>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</si>
  <si>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</si>
  <si>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</si>
  <si>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</si>
  <si>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</si>
  <si>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</si>
  <si>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</si>
  <si>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</si>
  <si>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</si>
  <si>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</si>
  <si>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</si>
  <si>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</si>
  <si>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</si>
  <si>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</si>
  <si>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</si>
  <si>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</si>
  <si>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</si>
  <si>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</si>
  <si>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</si>
  <si>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</si>
  <si>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</si>
  <si>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</si>
  <si>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</si>
  <si>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</si>
  <si>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</si>
  <si>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</si>
  <si>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</si>
  <si>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</si>
  <si>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</si>
  <si>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</si>
  <si>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</si>
  <si>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</si>
  <si>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</si>
  <si>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</si>
  <si>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</si>
  <si>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</si>
  <si>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</si>
  <si>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</si>
  <si>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</si>
  <si>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</si>
  <si>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</si>
  <si>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</si>
  <si>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</si>
  <si>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</si>
  <si>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</si>
  <si>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</si>
  <si>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</si>
  <si>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</si>
  <si>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</si>
  <si>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</si>
  <si>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</si>
  <si>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</si>
  <si>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</si>
  <si>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</si>
  <si>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</si>
  <si>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</si>
  <si>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</si>
  <si>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</si>
  <si>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</si>
  <si>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</si>
  <si>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</si>
  <si>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</si>
  <si>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</si>
  <si>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</si>
  <si>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</si>
  <si>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</si>
  <si>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</si>
  <si>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</si>
  <si>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</si>
  <si>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</si>
  <si>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</si>
  <si>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</si>
  <si>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</si>
  <si>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</si>
  <si>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</si>
  <si>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</si>
  <si>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</si>
  <si>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</si>
  <si>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</si>
  <si>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</si>
  <si>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</si>
  <si>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</si>
  <si>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</si>
  <si>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</si>
  <si>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</si>
  <si>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</si>
  <si>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</si>
  <si>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</si>
  <si>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</si>
  <si>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</si>
  <si>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</si>
  <si>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</si>
  <si>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</si>
  <si>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</si>
  <si>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</si>
  <si>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</si>
  <si>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</si>
  <si>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</si>
  <si>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</si>
  <si>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</si>
  <si>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</si>
  <si>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</si>
  <si>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</si>
  <si>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</si>
  <si>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</si>
  <si>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</si>
  <si>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</si>
  <si>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</si>
  <si>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</si>
  <si>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</si>
  <si>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</si>
  <si>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</si>
  <si>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</si>
  <si>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</si>
  <si>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</si>
  <si>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</si>
  <si>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</si>
  <si>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</si>
  <si>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</si>
  <si>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</si>
  <si>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</si>
  <si>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</si>
  <si>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</si>
  <si>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</si>
  <si>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</si>
  <si>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</si>
  <si>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</si>
  <si>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</si>
  <si>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</si>
  <si>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</si>
  <si>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</si>
  <si>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</si>
  <si>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</si>
  <si>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</si>
  <si>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</si>
  <si>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</si>
  <si>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</si>
  <si>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</si>
  <si>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</si>
  <si>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</si>
  <si>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</si>
  <si>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</si>
  <si>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</si>
  <si>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</si>
  <si>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</si>
  <si>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</si>
  <si>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</si>
  <si>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</si>
  <si>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</si>
  <si>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</si>
  <si>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</si>
  <si>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</si>
  <si>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</si>
  <si>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</si>
  <si>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</si>
  <si>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</si>
  <si>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</si>
  <si>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</si>
  <si>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</si>
  <si>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</si>
  <si>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</si>
  <si>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</si>
  <si>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</si>
  <si>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</si>
  <si>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</si>
  <si>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</si>
  <si>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</si>
  <si>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</si>
  <si>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</si>
  <si>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</si>
  <si>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</si>
  <si>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</si>
  <si>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</si>
  <si>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</si>
  <si>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</si>
  <si>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</si>
  <si>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</si>
  <si>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</si>
  <si>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</si>
  <si>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</si>
  <si>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</si>
  <si>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</si>
  <si>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</si>
  <si>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</si>
  <si>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</si>
  <si>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</si>
  <si>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</si>
  <si>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</si>
  <si>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</si>
  <si>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</si>
  <si>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</si>
  <si>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</si>
  <si>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</si>
  <si>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</si>
  <si>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</si>
  <si>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</si>
  <si>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</si>
  <si>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</si>
  <si>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</si>
  <si>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</si>
  <si>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</si>
  <si>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</si>
  <si>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</si>
  <si>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</si>
  <si>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</si>
  <si>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</si>
  <si>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</si>
  <si>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</si>
  <si>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</si>
  <si>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</si>
  <si>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</si>
  <si>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</si>
  <si>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</si>
  <si>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</si>
  <si>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</si>
  <si>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</si>
  <si>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</si>
  <si>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</si>
  <si>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</si>
  <si>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</si>
  <si>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</si>
  <si>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</si>
  <si>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</si>
  <si>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</si>
  <si>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</si>
  <si>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</si>
  <si>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</si>
  <si>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</si>
  <si>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</si>
  <si>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</si>
  <si>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</si>
  <si>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</si>
  <si>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</si>
  <si>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</si>
  <si>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</si>
  <si>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</si>
  <si>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</si>
  <si>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</si>
  <si>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</si>
  <si>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</si>
  <si>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</si>
  <si>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</si>
  <si>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</si>
  <si>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</si>
  <si>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</si>
  <si>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</si>
  <si>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</si>
  <si>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</si>
  <si>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</si>
  <si>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</si>
  <si>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</si>
  <si>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</si>
  <si>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</si>
  <si>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</si>
  <si>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</si>
  <si>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</si>
  <si>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</si>
  <si>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</si>
  <si>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</si>
  <si>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</si>
  <si>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</si>
  <si>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</si>
  <si>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</si>
  <si>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</si>
  <si>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</si>
  <si>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</si>
  <si>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</si>
  <si>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</si>
  <si>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</si>
  <si>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</si>
  <si>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</si>
  <si>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</si>
  <si>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</si>
  <si>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</si>
  <si>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</si>
  <si>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</si>
  <si>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</si>
  <si>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</si>
  <si>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</si>
  <si>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</si>
  <si>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</si>
  <si>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</si>
  <si>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</si>
  <si>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</si>
  <si>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</si>
  <si>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</si>
  <si>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</si>
  <si>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</si>
  <si>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</si>
  <si>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</si>
  <si>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</si>
  <si>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</si>
  <si>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</si>
  <si>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</si>
  <si>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</si>
  <si>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</si>
  <si>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</si>
  <si>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</si>
  <si>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</si>
  <si>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</si>
  <si>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</si>
  <si>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</si>
  <si>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</si>
  <si>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</si>
  <si>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</si>
  <si>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</si>
  <si>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</si>
  <si>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</si>
  <si>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</si>
  <si>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</si>
  <si>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</si>
  <si>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</si>
  <si>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</si>
  <si>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</si>
  <si>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</si>
  <si>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</si>
  <si>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</si>
  <si>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</si>
  <si>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</si>
  <si>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</si>
  <si>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</si>
  <si>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</si>
  <si>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</si>
  <si>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</si>
  <si>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</si>
  <si>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</si>
  <si>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</si>
  <si>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</si>
  <si>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</si>
  <si>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</si>
  <si>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</si>
  <si>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</si>
  <si>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</si>
  <si>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</si>
  <si>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</si>
  <si>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</si>
  <si>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</si>
  <si>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</si>
  <si>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</si>
  <si>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</si>
  <si>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</si>
  <si>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</si>
  <si>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</si>
  <si>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</si>
  <si>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</si>
  <si>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</si>
  <si>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10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</si>
</sst>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2"/>
      <c r="F1" s="292"/>
      <c r="G1" s="12" t="s">
        <v>1</v>
      </c>
      <c r="H1" s="32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1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3"/>
      <c r="R2" s="273"/>
      <c r="S2" s="273"/>
      <c r="T2" s="273"/>
      <c r="U2" s="273"/>
      <c r="V2" s="273"/>
      <c r="W2" s="27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3"/>
      <c r="Q3" s="273"/>
      <c r="R3" s="273"/>
      <c r="S3" s="273"/>
      <c r="T3" s="273"/>
      <c r="U3" s="273"/>
      <c r="V3" s="273"/>
      <c r="W3" s="27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1" t="s">
        <v>8</v>
      </c>
      <c r="B5" s="319"/>
      <c r="C5" s="320"/>
      <c r="D5" s="327"/>
      <c r="E5" s="328"/>
      <c r="F5" s="434" t="s">
        <v>9</v>
      </c>
      <c r="G5" s="320"/>
      <c r="H5" s="327" t="s">
        <v>405</v>
      </c>
      <c r="I5" s="415"/>
      <c r="J5" s="415"/>
      <c r="K5" s="415"/>
      <c r="L5" s="415"/>
      <c r="M5" s="328"/>
      <c r="N5" s="61"/>
      <c r="P5" s="24" t="s">
        <v>10</v>
      </c>
      <c r="Q5" s="428">
        <v>45936</v>
      </c>
      <c r="R5" s="344"/>
      <c r="T5" s="364" t="s">
        <v>11</v>
      </c>
      <c r="U5" s="347"/>
      <c r="V5" s="365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51" t="s">
        <v>13</v>
      </c>
      <c r="B6" s="319"/>
      <c r="C6" s="320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4"/>
      <c r="N6" s="62"/>
      <c r="P6" s="24" t="s">
        <v>15</v>
      </c>
      <c r="Q6" s="443" t="str">
        <f>IF(Q5=0," ",CHOOSE(WEEKDAY(Q5,2),"Понедельник","Вторник","Среда","Четверг","Пятница","Суббота","Воскресенье"))</f>
        <v>Понедельник</v>
      </c>
      <c r="R6" s="280"/>
      <c r="T6" s="384" t="s">
        <v>16</v>
      </c>
      <c r="U6" s="347"/>
      <c r="V6" s="39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73"/>
      <c r="U7" s="347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77"/>
      <c r="C8" s="278"/>
      <c r="D8" s="314" t="s">
        <v>19</v>
      </c>
      <c r="E8" s="315"/>
      <c r="F8" s="315"/>
      <c r="G8" s="315"/>
      <c r="H8" s="315"/>
      <c r="I8" s="315"/>
      <c r="J8" s="315"/>
      <c r="K8" s="315"/>
      <c r="L8" s="315"/>
      <c r="M8" s="316"/>
      <c r="N8" s="64"/>
      <c r="P8" s="24" t="s">
        <v>20</v>
      </c>
      <c r="Q8" s="353">
        <v>0.45833333333333331</v>
      </c>
      <c r="R8" s="306"/>
      <c r="T8" s="273"/>
      <c r="U8" s="347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3"/>
      <c r="C9" s="273"/>
      <c r="D9" s="368"/>
      <c r="E9" s="2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3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41"/>
      <c r="R9" s="342"/>
      <c r="T9" s="273"/>
      <c r="U9" s="347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3"/>
      <c r="C10" s="273"/>
      <c r="D10" s="368"/>
      <c r="E10" s="2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3"/>
      <c r="H10" s="395" t="str">
        <f>IFERROR(VLOOKUP($D$10,Proxy,2,FALSE),"")</f>
        <v/>
      </c>
      <c r="I10" s="273"/>
      <c r="J10" s="273"/>
      <c r="K10" s="273"/>
      <c r="L10" s="273"/>
      <c r="M10" s="273"/>
      <c r="N10" s="261"/>
      <c r="P10" s="26" t="s">
        <v>22</v>
      </c>
      <c r="Q10" s="385"/>
      <c r="R10" s="386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3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7" t="s">
        <v>29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20"/>
      <c r="N12" s="65"/>
      <c r="P12" s="24" t="s">
        <v>30</v>
      </c>
      <c r="Q12" s="353"/>
      <c r="R12" s="306"/>
      <c r="S12" s="23"/>
      <c r="U12" s="24"/>
      <c r="V12" s="292"/>
      <c r="W12" s="273"/>
      <c r="AB12" s="51"/>
      <c r="AC12" s="51"/>
      <c r="AD12" s="51"/>
      <c r="AE12" s="51"/>
    </row>
    <row r="13" spans="1:32" s="262" customFormat="1" ht="23.25" customHeight="1" x14ac:dyDescent="0.2">
      <c r="A13" s="377" t="s">
        <v>31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20"/>
      <c r="N13" s="65"/>
      <c r="O13" s="26"/>
      <c r="P13" s="26" t="s">
        <v>32</v>
      </c>
      <c r="Q13" s="43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7" t="s">
        <v>33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66"/>
      <c r="P15" s="373" t="s">
        <v>35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4"/>
      <c r="Q16" s="374"/>
      <c r="R16" s="374"/>
      <c r="S16" s="374"/>
      <c r="T16" s="3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285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284"/>
      <c r="R17" s="284"/>
      <c r="S17" s="284"/>
      <c r="T17" s="285"/>
      <c r="U17" s="358" t="s">
        <v>51</v>
      </c>
      <c r="V17" s="320"/>
      <c r="W17" s="282" t="s">
        <v>52</v>
      </c>
      <c r="X17" s="282" t="s">
        <v>53</v>
      </c>
      <c r="Y17" s="349" t="s">
        <v>54</v>
      </c>
      <c r="Z17" s="411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29"/>
      <c r="AF17" s="430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86"/>
      <c r="E18" s="288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6"/>
      <c r="Q18" s="287"/>
      <c r="R18" s="287"/>
      <c r="S18" s="287"/>
      <c r="T18" s="288"/>
      <c r="U18" s="70" t="s">
        <v>61</v>
      </c>
      <c r="V18" s="70" t="s">
        <v>62</v>
      </c>
      <c r="W18" s="283"/>
      <c r="X18" s="283"/>
      <c r="Y18" s="350"/>
      <c r="Z18" s="412"/>
      <c r="AA18" s="394"/>
      <c r="AB18" s="394"/>
      <c r="AC18" s="394"/>
      <c r="AD18" s="431"/>
      <c r="AE18" s="432"/>
      <c r="AF18" s="433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1" t="s">
        <v>63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63"/>
      <c r="AB20" s="263"/>
      <c r="AC20" s="263"/>
    </row>
    <row r="21" spans="1:68" ht="14.25" hidden="1" customHeight="1" x14ac:dyDescent="0.25">
      <c r="A21" s="272" t="s">
        <v>64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97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97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1" t="s">
        <v>76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63"/>
      <c r="AB26" s="263"/>
      <c r="AC26" s="263"/>
    </row>
    <row r="27" spans="1:68" ht="14.25" hidden="1" customHeight="1" x14ac:dyDescent="0.25">
      <c r="A27" s="272" t="s">
        <v>77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97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hidden="1" x14ac:dyDescent="0.2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97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63"/>
      <c r="AB32" s="263"/>
      <c r="AC32" s="263"/>
    </row>
    <row r="33" spans="1:68" ht="14.25" hidden="1" customHeight="1" x14ac:dyDescent="0.25">
      <c r="A33" s="272" t="s">
        <v>64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97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12</v>
      </c>
      <c r="Y37" s="270">
        <f>IFERROR(SUM(Y34:Y36),"0")</f>
        <v>12</v>
      </c>
      <c r="Z37" s="270">
        <f>IFERROR(IF(Z34="",0,Z34),"0")+IFERROR(IF(Z35="",0,Z35),"0")+IFERROR(IF(Z36="",0,Z36),"0")</f>
        <v>0.186</v>
      </c>
      <c r="AA37" s="271"/>
      <c r="AB37" s="271"/>
      <c r="AC37" s="271"/>
    </row>
    <row r="38" spans="1:68" x14ac:dyDescent="0.2">
      <c r="A38" s="273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97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67.199999999999989</v>
      </c>
      <c r="Y38" s="270">
        <f>IFERROR(SUMPRODUCT(Y34:Y36*H34:H36),"0")</f>
        <v>67.199999999999989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63"/>
      <c r="AB39" s="263"/>
      <c r="AC39" s="263"/>
    </row>
    <row r="40" spans="1:68" ht="14.25" hidden="1" customHeight="1" x14ac:dyDescent="0.25">
      <c r="A40" s="272" t="s">
        <v>64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68">
        <v>48</v>
      </c>
      <c r="Y42" s="26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97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48</v>
      </c>
      <c r="Y45" s="270">
        <f>IFERROR(SUM(Y41:Y44),"0")</f>
        <v>48</v>
      </c>
      <c r="Z45" s="270">
        <f>IFERROR(IF(Z41="",0,Z41),"0")+IFERROR(IF(Z42="",0,Z42),"0")+IFERROR(IF(Z43="",0,Z43),"0")+IFERROR(IF(Z44="",0,Z44),"0")</f>
        <v>0.74399999999999999</v>
      </c>
      <c r="AA45" s="271"/>
      <c r="AB45" s="271"/>
      <c r="AC45" s="271"/>
    </row>
    <row r="46" spans="1:68" x14ac:dyDescent="0.2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97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336</v>
      </c>
      <c r="Y46" s="270">
        <f>IFERROR(SUMPRODUCT(Y41:Y44*H41:H44),"0")</f>
        <v>336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63"/>
      <c r="AB47" s="263"/>
      <c r="AC47" s="263"/>
    </row>
    <row r="48" spans="1:68" ht="14.25" hidden="1" customHeight="1" x14ac:dyDescent="0.25">
      <c r="A48" s="272" t="s">
        <v>64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97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97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2" t="s">
        <v>112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97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3"/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97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2" t="s">
        <v>77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97"/>
      <c r="P58" s="276" t="s">
        <v>73</v>
      </c>
      <c r="Q58" s="277"/>
      <c r="R58" s="277"/>
      <c r="S58" s="277"/>
      <c r="T58" s="277"/>
      <c r="U58" s="277"/>
      <c r="V58" s="27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97"/>
      <c r="P59" s="276" t="s">
        <v>73</v>
      </c>
      <c r="Q59" s="277"/>
      <c r="R59" s="277"/>
      <c r="S59" s="277"/>
      <c r="T59" s="277"/>
      <c r="U59" s="277"/>
      <c r="V59" s="27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2" t="s">
        <v>119</v>
      </c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97"/>
      <c r="P63" s="276" t="s">
        <v>73</v>
      </c>
      <c r="Q63" s="277"/>
      <c r="R63" s="277"/>
      <c r="S63" s="277"/>
      <c r="T63" s="277"/>
      <c r="U63" s="277"/>
      <c r="V63" s="27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97"/>
      <c r="P64" s="276" t="s">
        <v>73</v>
      </c>
      <c r="Q64" s="277"/>
      <c r="R64" s="277"/>
      <c r="S64" s="277"/>
      <c r="T64" s="277"/>
      <c r="U64" s="277"/>
      <c r="V64" s="27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2" t="s">
        <v>125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64"/>
      <c r="AB65" s="264"/>
      <c r="AC65" s="264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97"/>
      <c r="P69" s="276" t="s">
        <v>73</v>
      </c>
      <c r="Q69" s="277"/>
      <c r="R69" s="277"/>
      <c r="S69" s="277"/>
      <c r="T69" s="277"/>
      <c r="U69" s="277"/>
      <c r="V69" s="27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97"/>
      <c r="P70" s="276" t="s">
        <v>73</v>
      </c>
      <c r="Q70" s="277"/>
      <c r="R70" s="277"/>
      <c r="S70" s="277"/>
      <c r="T70" s="277"/>
      <c r="U70" s="277"/>
      <c r="V70" s="27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133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63"/>
      <c r="AB71" s="263"/>
      <c r="AC71" s="263"/>
    </row>
    <row r="72" spans="1:68" ht="14.25" hidden="1" customHeight="1" x14ac:dyDescent="0.25">
      <c r="A72" s="272" t="s">
        <v>64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68">
        <v>72</v>
      </c>
      <c r="Y74" s="26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6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97"/>
      <c r="P75" s="276" t="s">
        <v>73</v>
      </c>
      <c r="Q75" s="277"/>
      <c r="R75" s="277"/>
      <c r="S75" s="277"/>
      <c r="T75" s="277"/>
      <c r="U75" s="277"/>
      <c r="V75" s="278"/>
      <c r="W75" s="37" t="s">
        <v>70</v>
      </c>
      <c r="X75" s="270">
        <f>IFERROR(SUM(X73:X74),"0")</f>
        <v>72</v>
      </c>
      <c r="Y75" s="270">
        <f>IFERROR(SUM(Y73:Y74),"0")</f>
        <v>72</v>
      </c>
      <c r="Z75" s="270">
        <f>IFERROR(IF(Z73="",0,Z73),"0")+IFERROR(IF(Z74="",0,Z74),"0")</f>
        <v>0.62351999999999996</v>
      </c>
      <c r="AA75" s="271"/>
      <c r="AB75" s="271"/>
      <c r="AC75" s="271"/>
    </row>
    <row r="76" spans="1:68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97"/>
      <c r="P76" s="276" t="s">
        <v>73</v>
      </c>
      <c r="Q76" s="277"/>
      <c r="R76" s="277"/>
      <c r="S76" s="277"/>
      <c r="T76" s="277"/>
      <c r="U76" s="277"/>
      <c r="V76" s="278"/>
      <c r="W76" s="37" t="s">
        <v>74</v>
      </c>
      <c r="X76" s="270">
        <f>IFERROR(SUMPRODUCT(X73:X74*H73:H74),"0")</f>
        <v>360</v>
      </c>
      <c r="Y76" s="270">
        <f>IFERROR(SUMPRODUCT(Y73:Y74*H73:H74),"0")</f>
        <v>360</v>
      </c>
      <c r="Z76" s="37"/>
      <c r="AA76" s="271"/>
      <c r="AB76" s="271"/>
      <c r="AC76" s="271"/>
    </row>
    <row r="77" spans="1:68" ht="16.5" hidden="1" customHeight="1" x14ac:dyDescent="0.25">
      <c r="A77" s="281" t="s">
        <v>140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63"/>
      <c r="AB77" s="263"/>
      <c r="AC77" s="263"/>
    </row>
    <row r="78" spans="1:68" ht="14.25" hidden="1" customHeight="1" x14ac:dyDescent="0.25">
      <c r="A78" s="272" t="s">
        <v>125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97"/>
      <c r="P80" s="276" t="s">
        <v>73</v>
      </c>
      <c r="Q80" s="277"/>
      <c r="R80" s="277"/>
      <c r="S80" s="277"/>
      <c r="T80" s="277"/>
      <c r="U80" s="277"/>
      <c r="V80" s="278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97"/>
      <c r="P81" s="276" t="s">
        <v>73</v>
      </c>
      <c r="Q81" s="277"/>
      <c r="R81" s="277"/>
      <c r="S81" s="277"/>
      <c r="T81" s="277"/>
      <c r="U81" s="277"/>
      <c r="V81" s="278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81" t="s">
        <v>144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63"/>
      <c r="AB82" s="263"/>
      <c r="AC82" s="263"/>
    </row>
    <row r="83" spans="1:68" ht="14.25" hidden="1" customHeight="1" x14ac:dyDescent="0.25">
      <c r="A83" s="272" t="s">
        <v>145</v>
      </c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68">
        <v>42</v>
      </c>
      <c r="Y84" s="26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68">
        <v>14</v>
      </c>
      <c r="Y85" s="26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96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97"/>
      <c r="P86" s="276" t="s">
        <v>73</v>
      </c>
      <c r="Q86" s="277"/>
      <c r="R86" s="277"/>
      <c r="S86" s="277"/>
      <c r="T86" s="277"/>
      <c r="U86" s="277"/>
      <c r="V86" s="278"/>
      <c r="W86" s="37" t="s">
        <v>70</v>
      </c>
      <c r="X86" s="270">
        <f>IFERROR(SUM(X84:X85),"0")</f>
        <v>56</v>
      </c>
      <c r="Y86" s="270">
        <f>IFERROR(SUM(Y84:Y85),"0")</f>
        <v>56</v>
      </c>
      <c r="Z86" s="270">
        <f>IFERROR(IF(Z84="",0,Z84),"0")+IFERROR(IF(Z85="",0,Z85),"0")</f>
        <v>1.0012799999999999</v>
      </c>
      <c r="AA86" s="271"/>
      <c r="AB86" s="271"/>
      <c r="AC86" s="271"/>
    </row>
    <row r="87" spans="1:68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97"/>
      <c r="P87" s="276" t="s">
        <v>73</v>
      </c>
      <c r="Q87" s="277"/>
      <c r="R87" s="277"/>
      <c r="S87" s="277"/>
      <c r="T87" s="277"/>
      <c r="U87" s="277"/>
      <c r="V87" s="278"/>
      <c r="W87" s="37" t="s">
        <v>74</v>
      </c>
      <c r="X87" s="270">
        <f>IFERROR(SUMPRODUCT(X84:X85*H84:H85),"0")</f>
        <v>201.60000000000002</v>
      </c>
      <c r="Y87" s="270">
        <f>IFERROR(SUMPRODUCT(Y84:Y85*H84:H85),"0")</f>
        <v>201.60000000000002</v>
      </c>
      <c r="Z87" s="37"/>
      <c r="AA87" s="271"/>
      <c r="AB87" s="271"/>
      <c r="AC87" s="271"/>
    </row>
    <row r="88" spans="1:68" ht="16.5" hidden="1" customHeight="1" x14ac:dyDescent="0.25">
      <c r="A88" s="281" t="s">
        <v>152</v>
      </c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63"/>
      <c r="AB88" s="263"/>
      <c r="AC88" s="263"/>
    </row>
    <row r="89" spans="1:68" ht="14.25" hidden="1" customHeight="1" x14ac:dyDescent="0.25">
      <c r="A89" s="272" t="s">
        <v>125</v>
      </c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68">
        <v>14</v>
      </c>
      <c r="Y92" s="269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68">
        <v>14</v>
      </c>
      <c r="Y93" s="269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97"/>
      <c r="P96" s="276" t="s">
        <v>73</v>
      </c>
      <c r="Q96" s="277"/>
      <c r="R96" s="277"/>
      <c r="S96" s="277"/>
      <c r="T96" s="277"/>
      <c r="U96" s="277"/>
      <c r="V96" s="278"/>
      <c r="W96" s="37" t="s">
        <v>70</v>
      </c>
      <c r="X96" s="270">
        <f>IFERROR(SUM(X90:X95),"0")</f>
        <v>56</v>
      </c>
      <c r="Y96" s="270">
        <f>IFERROR(SUM(Y90:Y95),"0")</f>
        <v>56</v>
      </c>
      <c r="Z96" s="270">
        <f>IFERROR(IF(Z90="",0,Z90),"0")+IFERROR(IF(Z91="",0,Z91),"0")+IFERROR(IF(Z92="",0,Z92),"0")+IFERROR(IF(Z93="",0,Z93),"0")+IFERROR(IF(Z94="",0,Z94),"0")+IFERROR(IF(Z95="",0,Z95),"0")</f>
        <v>1.0012799999999999</v>
      </c>
      <c r="AA96" s="271"/>
      <c r="AB96" s="271"/>
      <c r="AC96" s="271"/>
    </row>
    <row r="97" spans="1:68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97"/>
      <c r="P97" s="276" t="s">
        <v>73</v>
      </c>
      <c r="Q97" s="277"/>
      <c r="R97" s="277"/>
      <c r="S97" s="277"/>
      <c r="T97" s="277"/>
      <c r="U97" s="277"/>
      <c r="V97" s="278"/>
      <c r="W97" s="37" t="s">
        <v>74</v>
      </c>
      <c r="X97" s="270">
        <f>IFERROR(SUMPRODUCT(X90:X95*H90:H95),"0")</f>
        <v>174.72</v>
      </c>
      <c r="Y97" s="270">
        <f>IFERROR(SUMPRODUCT(Y90:Y95*H90:H95),"0")</f>
        <v>174.72</v>
      </c>
      <c r="Z97" s="37"/>
      <c r="AA97" s="271"/>
      <c r="AB97" s="271"/>
      <c r="AC97" s="271"/>
    </row>
    <row r="98" spans="1:68" ht="16.5" hidden="1" customHeight="1" x14ac:dyDescent="0.25">
      <c r="A98" s="281" t="s">
        <v>167</v>
      </c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63"/>
      <c r="AB98" s="263"/>
      <c r="AC98" s="263"/>
    </row>
    <row r="99" spans="1:68" ht="14.25" hidden="1" customHeight="1" x14ac:dyDescent="0.25">
      <c r="A99" s="272" t="s">
        <v>119</v>
      </c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68">
        <v>14</v>
      </c>
      <c r="Y100" s="26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68">
        <v>14</v>
      </c>
      <c r="Y101" s="26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6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97"/>
      <c r="P102" s="276" t="s">
        <v>73</v>
      </c>
      <c r="Q102" s="277"/>
      <c r="R102" s="277"/>
      <c r="S102" s="277"/>
      <c r="T102" s="277"/>
      <c r="U102" s="277"/>
      <c r="V102" s="278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0.38135999999999998</v>
      </c>
      <c r="AA102" s="271"/>
      <c r="AB102" s="271"/>
      <c r="AC102" s="271"/>
    </row>
    <row r="103" spans="1:68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97"/>
      <c r="P103" s="276" t="s">
        <v>73</v>
      </c>
      <c r="Q103" s="277"/>
      <c r="R103" s="277"/>
      <c r="S103" s="277"/>
      <c r="T103" s="277"/>
      <c r="U103" s="277"/>
      <c r="V103" s="278"/>
      <c r="W103" s="37" t="s">
        <v>74</v>
      </c>
      <c r="X103" s="270">
        <f>IFERROR(SUMPRODUCT(X100:X101*H100:H101),"0")</f>
        <v>80.64</v>
      </c>
      <c r="Y103" s="270">
        <f>IFERROR(SUMPRODUCT(Y100:Y101*H100:H101),"0")</f>
        <v>80.64</v>
      </c>
      <c r="Z103" s="37"/>
      <c r="AA103" s="271"/>
      <c r="AB103" s="271"/>
      <c r="AC103" s="271"/>
    </row>
    <row r="104" spans="1:68" ht="16.5" hidden="1" customHeight="1" x14ac:dyDescent="0.25">
      <c r="A104" s="281" t="s">
        <v>173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63"/>
      <c r="AB104" s="263"/>
      <c r="AC104" s="263"/>
    </row>
    <row r="105" spans="1:68" ht="14.25" hidden="1" customHeight="1" x14ac:dyDescent="0.25">
      <c r="A105" s="272" t="s">
        <v>64</v>
      </c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68">
        <v>24</v>
      </c>
      <c r="Y110" s="26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96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97"/>
      <c r="P111" s="276" t="s">
        <v>73</v>
      </c>
      <c r="Q111" s="277"/>
      <c r="R111" s="277"/>
      <c r="S111" s="277"/>
      <c r="T111" s="277"/>
      <c r="U111" s="277"/>
      <c r="V111" s="278"/>
      <c r="W111" s="37" t="s">
        <v>70</v>
      </c>
      <c r="X111" s="270">
        <f>IFERROR(SUM(X106:X110),"0")</f>
        <v>48</v>
      </c>
      <c r="Y111" s="270">
        <f>IFERROR(SUM(Y106:Y110),"0")</f>
        <v>48</v>
      </c>
      <c r="Z111" s="270">
        <f>IFERROR(IF(Z106="",0,Z106),"0")+IFERROR(IF(Z107="",0,Z107),"0")+IFERROR(IF(Z108="",0,Z108),"0")+IFERROR(IF(Z109="",0,Z109),"0")+IFERROR(IF(Z110="",0,Z110),"0")</f>
        <v>0.74399999999999999</v>
      </c>
      <c r="AA111" s="271"/>
      <c r="AB111" s="271"/>
      <c r="AC111" s="271"/>
    </row>
    <row r="112" spans="1:68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97"/>
      <c r="P112" s="276" t="s">
        <v>73</v>
      </c>
      <c r="Q112" s="277"/>
      <c r="R112" s="277"/>
      <c r="S112" s="277"/>
      <c r="T112" s="277"/>
      <c r="U112" s="277"/>
      <c r="V112" s="278"/>
      <c r="W112" s="37" t="s">
        <v>74</v>
      </c>
      <c r="X112" s="270">
        <f>IFERROR(SUMPRODUCT(X106:X110*H106:H110),"0")</f>
        <v>328.8</v>
      </c>
      <c r="Y112" s="270">
        <f>IFERROR(SUMPRODUCT(Y106:Y110*H106:H110),"0")</f>
        <v>328.8</v>
      </c>
      <c r="Z112" s="37"/>
      <c r="AA112" s="271"/>
      <c r="AB112" s="271"/>
      <c r="AC112" s="271"/>
    </row>
    <row r="113" spans="1:68" ht="14.25" hidden="1" customHeight="1" x14ac:dyDescent="0.25">
      <c r="A113" s="272" t="s">
        <v>125</v>
      </c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46" t="s">
        <v>187</v>
      </c>
      <c r="Q114" s="294"/>
      <c r="R114" s="294"/>
      <c r="S114" s="294"/>
      <c r="T114" s="295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97"/>
      <c r="P115" s="276" t="s">
        <v>73</v>
      </c>
      <c r="Q115" s="277"/>
      <c r="R115" s="277"/>
      <c r="S115" s="277"/>
      <c r="T115" s="277"/>
      <c r="U115" s="277"/>
      <c r="V115" s="278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97"/>
      <c r="P116" s="276" t="s">
        <v>73</v>
      </c>
      <c r="Q116" s="277"/>
      <c r="R116" s="277"/>
      <c r="S116" s="277"/>
      <c r="T116" s="277"/>
      <c r="U116" s="277"/>
      <c r="V116" s="278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2" t="s">
        <v>189</v>
      </c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2" t="s">
        <v>192</v>
      </c>
      <c r="Q118" s="294"/>
      <c r="R118" s="294"/>
      <c r="S118" s="294"/>
      <c r="T118" s="295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97"/>
      <c r="P119" s="276" t="s">
        <v>73</v>
      </c>
      <c r="Q119" s="277"/>
      <c r="R119" s="277"/>
      <c r="S119" s="277"/>
      <c r="T119" s="277"/>
      <c r="U119" s="277"/>
      <c r="V119" s="27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97"/>
      <c r="P120" s="276" t="s">
        <v>73</v>
      </c>
      <c r="Q120" s="277"/>
      <c r="R120" s="277"/>
      <c r="S120" s="277"/>
      <c r="T120" s="277"/>
      <c r="U120" s="277"/>
      <c r="V120" s="27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194</v>
      </c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63"/>
      <c r="AB121" s="263"/>
      <c r="AC121" s="263"/>
    </row>
    <row r="122" spans="1:68" ht="14.25" hidden="1" customHeight="1" x14ac:dyDescent="0.25">
      <c r="A122" s="272" t="s">
        <v>125</v>
      </c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68">
        <v>14</v>
      </c>
      <c r="Y123" s="269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51.850399999999993</v>
      </c>
      <c r="BN123" s="67">
        <f>IFERROR(Y123*I123,"0")</f>
        <v>51.850399999999993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68">
        <v>28</v>
      </c>
      <c r="Y124" s="26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296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97"/>
      <c r="P125" s="276" t="s">
        <v>73</v>
      </c>
      <c r="Q125" s="277"/>
      <c r="R125" s="277"/>
      <c r="S125" s="277"/>
      <c r="T125" s="277"/>
      <c r="U125" s="277"/>
      <c r="V125" s="278"/>
      <c r="W125" s="37" t="s">
        <v>70</v>
      </c>
      <c r="X125" s="270">
        <f>IFERROR(SUM(X123:X124),"0")</f>
        <v>42</v>
      </c>
      <c r="Y125" s="270">
        <f>IFERROR(SUM(Y123:Y124),"0")</f>
        <v>42</v>
      </c>
      <c r="Z125" s="270">
        <f>IFERROR(IF(Z123="",0,Z123),"0")+IFERROR(IF(Z124="",0,Z124),"0")</f>
        <v>0.75095999999999996</v>
      </c>
      <c r="AA125" s="271"/>
      <c r="AB125" s="271"/>
      <c r="AC125" s="271"/>
    </row>
    <row r="126" spans="1:68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97"/>
      <c r="P126" s="276" t="s">
        <v>73</v>
      </c>
      <c r="Q126" s="277"/>
      <c r="R126" s="277"/>
      <c r="S126" s="277"/>
      <c r="T126" s="277"/>
      <c r="U126" s="277"/>
      <c r="V126" s="278"/>
      <c r="W126" s="37" t="s">
        <v>74</v>
      </c>
      <c r="X126" s="270">
        <f>IFERROR(SUMPRODUCT(X123:X124*H123:H124),"0")</f>
        <v>126</v>
      </c>
      <c r="Y126" s="270">
        <f>IFERROR(SUMPRODUCT(Y123:Y124*H123:H124),"0")</f>
        <v>126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63"/>
      <c r="AB127" s="263"/>
      <c r="AC127" s="263"/>
    </row>
    <row r="128" spans="1:68" ht="14.25" hidden="1" customHeight="1" x14ac:dyDescent="0.25">
      <c r="A128" s="272" t="s">
        <v>125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97"/>
      <c r="P131" s="276" t="s">
        <v>73</v>
      </c>
      <c r="Q131" s="277"/>
      <c r="R131" s="277"/>
      <c r="S131" s="277"/>
      <c r="T131" s="277"/>
      <c r="U131" s="277"/>
      <c r="V131" s="278"/>
      <c r="W131" s="37" t="s">
        <v>70</v>
      </c>
      <c r="X131" s="270">
        <f>IFERROR(SUM(X129:X130),"0")</f>
        <v>14</v>
      </c>
      <c r="Y131" s="270">
        <f>IFERROR(SUM(Y129:Y130),"0")</f>
        <v>14</v>
      </c>
      <c r="Z131" s="270">
        <f>IFERROR(IF(Z129="",0,Z129),"0")+IFERROR(IF(Z130="",0,Z130),"0")</f>
        <v>0.25031999999999999</v>
      </c>
      <c r="AA131" s="271"/>
      <c r="AB131" s="271"/>
      <c r="AC131" s="271"/>
    </row>
    <row r="132" spans="1:68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97"/>
      <c r="P132" s="276" t="s">
        <v>73</v>
      </c>
      <c r="Q132" s="277"/>
      <c r="R132" s="277"/>
      <c r="S132" s="277"/>
      <c r="T132" s="277"/>
      <c r="U132" s="277"/>
      <c r="V132" s="278"/>
      <c r="W132" s="37" t="s">
        <v>74</v>
      </c>
      <c r="X132" s="270">
        <f>IFERROR(SUMPRODUCT(X129:X130*H129:H130),"0")</f>
        <v>42</v>
      </c>
      <c r="Y132" s="270">
        <f>IFERROR(SUMPRODUCT(Y129:Y130*H129:H130),"0")</f>
        <v>42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63"/>
      <c r="AB133" s="263"/>
      <c r="AC133" s="263"/>
    </row>
    <row r="134" spans="1:68" ht="14.25" hidden="1" customHeight="1" x14ac:dyDescent="0.25">
      <c r="A134" s="272" t="s">
        <v>125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97"/>
      <c r="P137" s="276" t="s">
        <v>73</v>
      </c>
      <c r="Q137" s="277"/>
      <c r="R137" s="277"/>
      <c r="S137" s="277"/>
      <c r="T137" s="277"/>
      <c r="U137" s="277"/>
      <c r="V137" s="278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97"/>
      <c r="P138" s="276" t="s">
        <v>73</v>
      </c>
      <c r="Q138" s="277"/>
      <c r="R138" s="277"/>
      <c r="S138" s="277"/>
      <c r="T138" s="277"/>
      <c r="U138" s="277"/>
      <c r="V138" s="278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63"/>
      <c r="AB139" s="263"/>
      <c r="AC139" s="263"/>
    </row>
    <row r="140" spans="1:68" ht="14.25" hidden="1" customHeight="1" x14ac:dyDescent="0.25">
      <c r="A140" s="272" t="s">
        <v>125</v>
      </c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97"/>
      <c r="P142" s="276" t="s">
        <v>73</v>
      </c>
      <c r="Q142" s="277"/>
      <c r="R142" s="277"/>
      <c r="S142" s="277"/>
      <c r="T142" s="277"/>
      <c r="U142" s="277"/>
      <c r="V142" s="278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97"/>
      <c r="P143" s="276" t="s">
        <v>73</v>
      </c>
      <c r="Q143" s="277"/>
      <c r="R143" s="277"/>
      <c r="S143" s="277"/>
      <c r="T143" s="277"/>
      <c r="U143" s="277"/>
      <c r="V143" s="278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63"/>
      <c r="AB144" s="263"/>
      <c r="AC144" s="263"/>
    </row>
    <row r="145" spans="1:68" ht="14.25" hidden="1" customHeight="1" x14ac:dyDescent="0.25">
      <c r="A145" s="272" t="s">
        <v>125</v>
      </c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3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97"/>
      <c r="P147" s="276" t="s">
        <v>73</v>
      </c>
      <c r="Q147" s="277"/>
      <c r="R147" s="277"/>
      <c r="S147" s="277"/>
      <c r="T147" s="277"/>
      <c r="U147" s="277"/>
      <c r="V147" s="27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97"/>
      <c r="P148" s="276" t="s">
        <v>73</v>
      </c>
      <c r="Q148" s="277"/>
      <c r="R148" s="277"/>
      <c r="S148" s="277"/>
      <c r="T148" s="277"/>
      <c r="U148" s="277"/>
      <c r="V148" s="27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63"/>
      <c r="AB149" s="263"/>
      <c r="AC149" s="263"/>
    </row>
    <row r="150" spans="1:68" ht="14.25" hidden="1" customHeight="1" x14ac:dyDescent="0.25">
      <c r="A150" s="272" t="s">
        <v>189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97"/>
      <c r="P152" s="276" t="s">
        <v>73</v>
      </c>
      <c r="Q152" s="277"/>
      <c r="R152" s="277"/>
      <c r="S152" s="277"/>
      <c r="T152" s="277"/>
      <c r="U152" s="277"/>
      <c r="V152" s="278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97"/>
      <c r="P153" s="276" t="s">
        <v>73</v>
      </c>
      <c r="Q153" s="277"/>
      <c r="R153" s="277"/>
      <c r="S153" s="277"/>
      <c r="T153" s="277"/>
      <c r="U153" s="277"/>
      <c r="V153" s="278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63"/>
      <c r="AB154" s="263"/>
      <c r="AC154" s="263"/>
    </row>
    <row r="155" spans="1:68" ht="14.25" hidden="1" customHeight="1" x14ac:dyDescent="0.25">
      <c r="A155" s="272" t="s">
        <v>125</v>
      </c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68">
        <v>98</v>
      </c>
      <c r="Y156" s="269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296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97"/>
      <c r="P157" s="276" t="s">
        <v>73</v>
      </c>
      <c r="Q157" s="277"/>
      <c r="R157" s="277"/>
      <c r="S157" s="277"/>
      <c r="T157" s="277"/>
      <c r="U157" s="277"/>
      <c r="V157" s="278"/>
      <c r="W157" s="37" t="s">
        <v>70</v>
      </c>
      <c r="X157" s="270">
        <f>IFERROR(SUM(X156:X156),"0")</f>
        <v>98</v>
      </c>
      <c r="Y157" s="270">
        <f>IFERROR(SUM(Y156:Y156),"0")</f>
        <v>98</v>
      </c>
      <c r="Z157" s="270">
        <f>IFERROR(IF(Z156="",0,Z156),"0")</f>
        <v>0.92218</v>
      </c>
      <c r="AA157" s="271"/>
      <c r="AB157" s="271"/>
      <c r="AC157" s="271"/>
    </row>
    <row r="158" spans="1:68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97"/>
      <c r="P158" s="276" t="s">
        <v>73</v>
      </c>
      <c r="Q158" s="277"/>
      <c r="R158" s="277"/>
      <c r="S158" s="277"/>
      <c r="T158" s="277"/>
      <c r="U158" s="277"/>
      <c r="V158" s="278"/>
      <c r="W158" s="37" t="s">
        <v>74</v>
      </c>
      <c r="X158" s="270">
        <f>IFERROR(SUMPRODUCT(X156:X156*H156:H156),"0")</f>
        <v>164.64</v>
      </c>
      <c r="Y158" s="270">
        <f>IFERROR(SUMPRODUCT(Y156:Y156*H156:H156),"0")</f>
        <v>164.64</v>
      </c>
      <c r="Z158" s="37"/>
      <c r="AA158" s="271"/>
      <c r="AB158" s="271"/>
      <c r="AC158" s="271"/>
    </row>
    <row r="159" spans="1:68" ht="27.75" hidden="1" customHeight="1" x14ac:dyDescent="0.2">
      <c r="A159" s="324" t="s">
        <v>230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48"/>
      <c r="AB159" s="48"/>
      <c r="AC159" s="48"/>
    </row>
    <row r="160" spans="1:68" ht="16.5" hidden="1" customHeight="1" x14ac:dyDescent="0.25">
      <c r="A160" s="281" t="s">
        <v>231</v>
      </c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63"/>
      <c r="AB160" s="263"/>
      <c r="AC160" s="263"/>
    </row>
    <row r="161" spans="1:68" ht="14.25" hidden="1" customHeight="1" x14ac:dyDescent="0.25">
      <c r="A161" s="272" t="s">
        <v>64</v>
      </c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9" t="s">
        <v>234</v>
      </c>
      <c r="Q162" s="294"/>
      <c r="R162" s="294"/>
      <c r="S162" s="294"/>
      <c r="T162" s="295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68">
        <v>168</v>
      </c>
      <c r="Y163" s="269">
        <f>IFERROR(IF(X163="","",X163),"")</f>
        <v>168</v>
      </c>
      <c r="Z163" s="36">
        <f>IFERROR(IF(X163="","",X163*0.00866),"")</f>
        <v>1.45488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875.81759999999997</v>
      </c>
      <c r="BN163" s="67">
        <f>IFERROR(Y163*I163,"0")</f>
        <v>875.81759999999997</v>
      </c>
      <c r="BO163" s="67">
        <f>IFERROR(X163/J163,"0")</f>
        <v>1.1666666666666667</v>
      </c>
      <c r="BP163" s="67">
        <f>IFERROR(Y163/J163,"0")</f>
        <v>1.1666666666666667</v>
      </c>
    </row>
    <row r="164" spans="1:68" x14ac:dyDescent="0.2">
      <c r="A164" s="296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97"/>
      <c r="P164" s="276" t="s">
        <v>73</v>
      </c>
      <c r="Q164" s="277"/>
      <c r="R164" s="277"/>
      <c r="S164" s="277"/>
      <c r="T164" s="277"/>
      <c r="U164" s="277"/>
      <c r="V164" s="278"/>
      <c r="W164" s="37" t="s">
        <v>70</v>
      </c>
      <c r="X164" s="270">
        <f>IFERROR(SUM(X162:X163),"0")</f>
        <v>168</v>
      </c>
      <c r="Y164" s="270">
        <f>IFERROR(SUM(Y162:Y163),"0")</f>
        <v>168</v>
      </c>
      <c r="Z164" s="270">
        <f>IFERROR(IF(Z162="",0,Z162),"0")+IFERROR(IF(Z163="",0,Z163),"0")</f>
        <v>1.45488</v>
      </c>
      <c r="AA164" s="271"/>
      <c r="AB164" s="271"/>
      <c r="AC164" s="271"/>
    </row>
    <row r="165" spans="1:68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97"/>
      <c r="P165" s="276" t="s">
        <v>73</v>
      </c>
      <c r="Q165" s="277"/>
      <c r="R165" s="277"/>
      <c r="S165" s="277"/>
      <c r="T165" s="277"/>
      <c r="U165" s="277"/>
      <c r="V165" s="278"/>
      <c r="W165" s="37" t="s">
        <v>74</v>
      </c>
      <c r="X165" s="270">
        <f>IFERROR(SUMPRODUCT(X162:X163*H162:H163),"0")</f>
        <v>840</v>
      </c>
      <c r="Y165" s="270">
        <f>IFERROR(SUMPRODUCT(Y162:Y163*H162:H163),"0")</f>
        <v>840</v>
      </c>
      <c r="Z165" s="37"/>
      <c r="AA165" s="271"/>
      <c r="AB165" s="271"/>
      <c r="AC165" s="271"/>
    </row>
    <row r="166" spans="1:68" ht="27.75" hidden="1" customHeight="1" x14ac:dyDescent="0.2">
      <c r="A166" s="324" t="s">
        <v>239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48"/>
      <c r="AB166" s="48"/>
      <c r="AC166" s="48"/>
    </row>
    <row r="167" spans="1:68" ht="16.5" hidden="1" customHeight="1" x14ac:dyDescent="0.25">
      <c r="A167" s="281" t="s">
        <v>240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63"/>
      <c r="AB167" s="263"/>
      <c r="AC167" s="263"/>
    </row>
    <row r="168" spans="1:68" ht="14.25" hidden="1" customHeight="1" x14ac:dyDescent="0.25">
      <c r="A168" s="272" t="s">
        <v>77</v>
      </c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6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97"/>
      <c r="P172" s="276" t="s">
        <v>73</v>
      </c>
      <c r="Q172" s="277"/>
      <c r="R172" s="277"/>
      <c r="S172" s="277"/>
      <c r="T172" s="277"/>
      <c r="U172" s="277"/>
      <c r="V172" s="278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97"/>
      <c r="P173" s="276" t="s">
        <v>73</v>
      </c>
      <c r="Q173" s="277"/>
      <c r="R173" s="277"/>
      <c r="S173" s="277"/>
      <c r="T173" s="277"/>
      <c r="U173" s="277"/>
      <c r="V173" s="278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hidden="1" customHeight="1" x14ac:dyDescent="0.25">
      <c r="A174" s="272" t="s">
        <v>250</v>
      </c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8" t="s">
        <v>255</v>
      </c>
      <c r="Q175" s="294"/>
      <c r="R175" s="294"/>
      <c r="S175" s="294"/>
      <c r="T175" s="295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97"/>
      <c r="P176" s="276" t="s">
        <v>73</v>
      </c>
      <c r="Q176" s="277"/>
      <c r="R176" s="277"/>
      <c r="S176" s="277"/>
      <c r="T176" s="277"/>
      <c r="U176" s="277"/>
      <c r="V176" s="27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97"/>
      <c r="P177" s="276" t="s">
        <v>73</v>
      </c>
      <c r="Q177" s="277"/>
      <c r="R177" s="277"/>
      <c r="S177" s="277"/>
      <c r="T177" s="277"/>
      <c r="U177" s="277"/>
      <c r="V177" s="27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4" t="s">
        <v>258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48"/>
      <c r="AB178" s="48"/>
      <c r="AC178" s="48"/>
    </row>
    <row r="179" spans="1:68" ht="16.5" hidden="1" customHeight="1" x14ac:dyDescent="0.25">
      <c r="A179" s="281" t="s">
        <v>259</v>
      </c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  <c r="AA179" s="263"/>
      <c r="AB179" s="263"/>
      <c r="AC179" s="263"/>
    </row>
    <row r="180" spans="1:68" ht="14.25" hidden="1" customHeight="1" x14ac:dyDescent="0.25">
      <c r="A180" s="272" t="s">
        <v>77</v>
      </c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0" t="s">
        <v>262</v>
      </c>
      <c r="Q181" s="294"/>
      <c r="R181" s="294"/>
      <c r="S181" s="294"/>
      <c r="T181" s="295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97"/>
      <c r="P182" s="276" t="s">
        <v>73</v>
      </c>
      <c r="Q182" s="277"/>
      <c r="R182" s="277"/>
      <c r="S182" s="277"/>
      <c r="T182" s="277"/>
      <c r="U182" s="277"/>
      <c r="V182" s="278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97"/>
      <c r="P183" s="276" t="s">
        <v>73</v>
      </c>
      <c r="Q183" s="277"/>
      <c r="R183" s="277"/>
      <c r="S183" s="277"/>
      <c r="T183" s="277"/>
      <c r="U183" s="277"/>
      <c r="V183" s="278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2" t="s">
        <v>125</v>
      </c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97"/>
      <c r="P189" s="276" t="s">
        <v>73</v>
      </c>
      <c r="Q189" s="277"/>
      <c r="R189" s="277"/>
      <c r="S189" s="277"/>
      <c r="T189" s="277"/>
      <c r="U189" s="277"/>
      <c r="V189" s="278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97"/>
      <c r="P190" s="276" t="s">
        <v>73</v>
      </c>
      <c r="Q190" s="277"/>
      <c r="R190" s="277"/>
      <c r="S190" s="277"/>
      <c r="T190" s="277"/>
      <c r="U190" s="277"/>
      <c r="V190" s="278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63"/>
      <c r="AB191" s="263"/>
      <c r="AC191" s="263"/>
    </row>
    <row r="192" spans="1:68" ht="14.25" hidden="1" customHeight="1" x14ac:dyDescent="0.25">
      <c r="A192" s="272" t="s">
        <v>64</v>
      </c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94"/>
      <c r="R193" s="294"/>
      <c r="S193" s="294"/>
      <c r="T193" s="29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94"/>
      <c r="R194" s="294"/>
      <c r="S194" s="294"/>
      <c r="T194" s="295"/>
      <c r="U194" s="34"/>
      <c r="V194" s="34"/>
      <c r="W194" s="35" t="s">
        <v>70</v>
      </c>
      <c r="X194" s="268">
        <v>12</v>
      </c>
      <c r="Y194" s="269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94"/>
      <c r="R195" s="294"/>
      <c r="S195" s="294"/>
      <c r="T195" s="29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05" t="s">
        <v>288</v>
      </c>
      <c r="Q196" s="294"/>
      <c r="R196" s="294"/>
      <c r="S196" s="294"/>
      <c r="T196" s="295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6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97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0">
        <f>IFERROR(SUM(X193:X196),"0")</f>
        <v>12</v>
      </c>
      <c r="Y197" s="270">
        <f>IFERROR(SUM(Y193:Y196),"0")</f>
        <v>12</v>
      </c>
      <c r="Z197" s="270">
        <f>IFERROR(IF(Z193="",0,Z193),"0")+IFERROR(IF(Z194="",0,Z194),"0")+IFERROR(IF(Z195="",0,Z195),"0")+IFERROR(IF(Z196="",0,Z196),"0")</f>
        <v>0.186</v>
      </c>
      <c r="AA197" s="271"/>
      <c r="AB197" s="271"/>
      <c r="AC197" s="271"/>
    </row>
    <row r="198" spans="1:68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97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0">
        <f>IFERROR(SUMPRODUCT(X193:X196*H193:H196),"0")</f>
        <v>86.4</v>
      </c>
      <c r="Y198" s="270">
        <f>IFERROR(SUMPRODUCT(Y193:Y196*H193:H196),"0")</f>
        <v>86.4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63"/>
      <c r="AB199" s="263"/>
      <c r="AC199" s="263"/>
    </row>
    <row r="200" spans="1:68" ht="14.25" hidden="1" customHeight="1" x14ac:dyDescent="0.25">
      <c r="A200" s="272" t="s">
        <v>64</v>
      </c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  <c r="AA200" s="264"/>
      <c r="AB200" s="264"/>
      <c r="AC200" s="264"/>
    </row>
    <row r="201" spans="1:68" ht="27" hidden="1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45" t="s">
        <v>292</v>
      </c>
      <c r="Q201" s="294"/>
      <c r="R201" s="294"/>
      <c r="S201" s="294"/>
      <c r="T201" s="295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96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97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hidden="1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97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63"/>
      <c r="AB204" s="263"/>
      <c r="AC204" s="263"/>
    </row>
    <row r="205" spans="1:68" ht="14.25" hidden="1" customHeight="1" x14ac:dyDescent="0.25">
      <c r="A205" s="272" t="s">
        <v>64</v>
      </c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64"/>
      <c r="AB205" s="264"/>
      <c r="AC205" s="264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94"/>
      <c r="R206" s="294"/>
      <c r="S206" s="294"/>
      <c r="T206" s="295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6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97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97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2" t="s">
        <v>125</v>
      </c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  <c r="AA209" s="264"/>
      <c r="AB209" s="264"/>
      <c r="AC209" s="264"/>
    </row>
    <row r="210" spans="1:68" ht="27" hidden="1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94"/>
      <c r="R210" s="294"/>
      <c r="S210" s="294"/>
      <c r="T210" s="295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94"/>
      <c r="R211" s="294"/>
      <c r="S211" s="294"/>
      <c r="T211" s="29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94"/>
      <c r="R212" s="294"/>
      <c r="S212" s="294"/>
      <c r="T212" s="295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96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97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hidden="1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97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  <c r="AA215" s="263"/>
      <c r="AB215" s="263"/>
      <c r="AC215" s="263"/>
    </row>
    <row r="216" spans="1:68" ht="14.25" hidden="1" customHeight="1" x14ac:dyDescent="0.25">
      <c r="A216" s="272" t="s">
        <v>64</v>
      </c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64"/>
      <c r="AB216" s="264"/>
      <c r="AC216" s="264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94"/>
      <c r="R217" s="294"/>
      <c r="S217" s="294"/>
      <c r="T217" s="29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94"/>
      <c r="R218" s="294"/>
      <c r="S218" s="294"/>
      <c r="T218" s="295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6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97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97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4" t="s">
        <v>312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48"/>
      <c r="AB221" s="48"/>
      <c r="AC221" s="48"/>
    </row>
    <row r="222" spans="1:68" ht="16.5" hidden="1" customHeight="1" x14ac:dyDescent="0.25">
      <c r="A222" s="281" t="s">
        <v>313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263"/>
      <c r="AB222" s="263"/>
      <c r="AC222" s="263"/>
    </row>
    <row r="223" spans="1:68" ht="14.25" hidden="1" customHeight="1" x14ac:dyDescent="0.25">
      <c r="A223" s="272" t="s">
        <v>64</v>
      </c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  <c r="AA223" s="264"/>
      <c r="AB223" s="264"/>
      <c r="AC223" s="264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94"/>
      <c r="R224" s="294"/>
      <c r="S224" s="294"/>
      <c r="T224" s="295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6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97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97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4" t="s">
        <v>317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48"/>
      <c r="AB227" s="48"/>
      <c r="AC227" s="48"/>
    </row>
    <row r="228" spans="1:68" ht="16.5" hidden="1" customHeight="1" x14ac:dyDescent="0.25">
      <c r="A228" s="281" t="s">
        <v>318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263"/>
      <c r="AB228" s="263"/>
      <c r="AC228" s="263"/>
    </row>
    <row r="229" spans="1:68" ht="14.25" hidden="1" customHeight="1" x14ac:dyDescent="0.25">
      <c r="A229" s="272" t="s">
        <v>64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94"/>
      <c r="R230" s="294"/>
      <c r="S230" s="294"/>
      <c r="T230" s="295"/>
      <c r="U230" s="34"/>
      <c r="V230" s="34"/>
      <c r="W230" s="35" t="s">
        <v>70</v>
      </c>
      <c r="X230" s="268">
        <v>12</v>
      </c>
      <c r="Y230" s="269">
        <f>IFERROR(IF(X230="","",X230),"")</f>
        <v>12</v>
      </c>
      <c r="Z230" s="36">
        <f>IFERROR(IF(X230="","",X230*0.0155),"")</f>
        <v>0.186</v>
      </c>
      <c r="AA230" s="56"/>
      <c r="AB230" s="57"/>
      <c r="AC230" s="214" t="s">
        <v>238</v>
      </c>
      <c r="AG230" s="67"/>
      <c r="AJ230" s="71" t="s">
        <v>83</v>
      </c>
      <c r="AK230" s="71">
        <v>12</v>
      </c>
      <c r="BB230" s="215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296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97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0">
        <f>IFERROR(SUM(X230:X230),"0")</f>
        <v>12</v>
      </c>
      <c r="Y231" s="270">
        <f>IFERROR(SUM(Y230:Y230),"0")</f>
        <v>12</v>
      </c>
      <c r="Z231" s="270">
        <f>IFERROR(IF(Z230="",0,Z230),"0")</f>
        <v>0.186</v>
      </c>
      <c r="AA231" s="271"/>
      <c r="AB231" s="271"/>
      <c r="AC231" s="271"/>
    </row>
    <row r="232" spans="1:68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97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0">
        <f>IFERROR(SUMPRODUCT(X230:X230*H230:H230),"0")</f>
        <v>60</v>
      </c>
      <c r="Y232" s="270">
        <f>IFERROR(SUMPRODUCT(Y230:Y230*H230:H230),"0")</f>
        <v>60</v>
      </c>
      <c r="Z232" s="37"/>
      <c r="AA232" s="271"/>
      <c r="AB232" s="271"/>
      <c r="AC232" s="271"/>
    </row>
    <row r="233" spans="1:68" ht="27.75" hidden="1" customHeight="1" x14ac:dyDescent="0.2">
      <c r="A233" s="324" t="s">
        <v>321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48"/>
      <c r="AB233" s="48"/>
      <c r="AC233" s="48"/>
    </row>
    <row r="234" spans="1:68" ht="16.5" hidden="1" customHeight="1" x14ac:dyDescent="0.25">
      <c r="A234" s="281" t="s">
        <v>322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63"/>
      <c r="AB234" s="263"/>
      <c r="AC234" s="263"/>
    </row>
    <row r="235" spans="1:68" ht="14.25" hidden="1" customHeight="1" x14ac:dyDescent="0.25">
      <c r="A235" s="272" t="s">
        <v>323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64"/>
      <c r="AB235" s="264"/>
      <c r="AC235" s="264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94"/>
      <c r="R236" s="294"/>
      <c r="S236" s="294"/>
      <c r="T236" s="295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6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97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97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2" t="s">
        <v>125</v>
      </c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64"/>
      <c r="AB239" s="264"/>
      <c r="AC239" s="264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94"/>
      <c r="R240" s="294"/>
      <c r="S240" s="294"/>
      <c r="T240" s="295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6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97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97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4" t="s">
        <v>329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48"/>
      <c r="AB243" s="48"/>
      <c r="AC243" s="48"/>
    </row>
    <row r="244" spans="1:68" ht="16.5" hidden="1" customHeight="1" x14ac:dyDescent="0.25">
      <c r="A244" s="281" t="s">
        <v>329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63"/>
      <c r="AB244" s="263"/>
      <c r="AC244" s="263"/>
    </row>
    <row r="245" spans="1:68" ht="14.25" hidden="1" customHeight="1" x14ac:dyDescent="0.25">
      <c r="A245" s="272" t="s">
        <v>64</v>
      </c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64"/>
      <c r="AB245" s="264"/>
      <c r="AC245" s="264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94"/>
      <c r="R246" s="294"/>
      <c r="S246" s="294"/>
      <c r="T246" s="29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94"/>
      <c r="R247" s="294"/>
      <c r="S247" s="294"/>
      <c r="T247" s="29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83</v>
      </c>
      <c r="AK247" s="71">
        <v>12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4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94"/>
      <c r="R248" s="294"/>
      <c r="S248" s="294"/>
      <c r="T248" s="295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97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hidden="1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97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hidden="1" customHeight="1" x14ac:dyDescent="0.25">
      <c r="A251" s="272" t="s">
        <v>77</v>
      </c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  <c r="AA251" s="264"/>
      <c r="AB251" s="264"/>
      <c r="AC251" s="264"/>
    </row>
    <row r="252" spans="1:68" ht="27" hidden="1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94"/>
      <c r="R252" s="294"/>
      <c r="S252" s="294"/>
      <c r="T252" s="295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IFERROR(IF(X252="","",X252*0.0155),"")</f>
        <v>0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2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94"/>
      <c r="R253" s="294"/>
      <c r="S253" s="294"/>
      <c r="T253" s="295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296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97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0">
        <f>IFERROR(SUM(X252:X253),"0")</f>
        <v>0</v>
      </c>
      <c r="Y254" s="270">
        <f>IFERROR(SUM(Y252:Y253),"0")</f>
        <v>0</v>
      </c>
      <c r="Z254" s="270">
        <f>IFERROR(IF(Z252="",0,Z252),"0")+IFERROR(IF(Z253="",0,Z253),"0")</f>
        <v>0</v>
      </c>
      <c r="AA254" s="271"/>
      <c r="AB254" s="271"/>
      <c r="AC254" s="271"/>
    </row>
    <row r="255" spans="1:68" hidden="1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97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0">
        <f>IFERROR(SUMPRODUCT(X252:X253*H252:H253),"0")</f>
        <v>0</v>
      </c>
      <c r="Y255" s="270">
        <f>IFERROR(SUMPRODUCT(Y252:Y253*H252:H253),"0")</f>
        <v>0</v>
      </c>
      <c r="Z255" s="37"/>
      <c r="AA255" s="271"/>
      <c r="AB255" s="271"/>
      <c r="AC255" s="271"/>
    </row>
    <row r="256" spans="1:68" ht="14.25" hidden="1" customHeight="1" x14ac:dyDescent="0.25">
      <c r="A256" s="272" t="s">
        <v>119</v>
      </c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  <c r="AA256" s="264"/>
      <c r="AB256" s="264"/>
      <c r="AC256" s="264"/>
    </row>
    <row r="257" spans="1:68" ht="27" hidden="1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94"/>
      <c r="R257" s="294"/>
      <c r="S257" s="294"/>
      <c r="T257" s="295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94"/>
      <c r="R258" s="294"/>
      <c r="S258" s="294"/>
      <c r="T258" s="295"/>
      <c r="U258" s="34"/>
      <c r="V258" s="34"/>
      <c r="W258" s="35" t="s">
        <v>70</v>
      </c>
      <c r="X258" s="268">
        <v>48</v>
      </c>
      <c r="Y258" s="269">
        <f>IFERROR(IF(X258="","",X258),"")</f>
        <v>48</v>
      </c>
      <c r="Z258" s="36">
        <f>IFERROR(IF(X258="","",X258*0.0155),"")</f>
        <v>0.74399999999999999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251.28000000000003</v>
      </c>
      <c r="BN258" s="67">
        <f>IFERROR(Y258*I258,"0")</f>
        <v>251.28000000000003</v>
      </c>
      <c r="BO258" s="67">
        <f>IFERROR(X258/J258,"0")</f>
        <v>0.5714285714285714</v>
      </c>
      <c r="BP258" s="67">
        <f>IFERROR(Y258/J258,"0")</f>
        <v>0.5714285714285714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94"/>
      <c r="R259" s="294"/>
      <c r="S259" s="294"/>
      <c r="T259" s="295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97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0">
        <f>IFERROR(SUM(X257:X259),"0")</f>
        <v>48</v>
      </c>
      <c r="Y260" s="270">
        <f>IFERROR(SUM(Y257:Y259),"0")</f>
        <v>48</v>
      </c>
      <c r="Z260" s="270">
        <f>IFERROR(IF(Z257="",0,Z257),"0")+IFERROR(IF(Z258="",0,Z258),"0")+IFERROR(IF(Z259="",0,Z259),"0")</f>
        <v>0.74399999999999999</v>
      </c>
      <c r="AA260" s="271"/>
      <c r="AB260" s="271"/>
      <c r="AC260" s="271"/>
    </row>
    <row r="261" spans="1:68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97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0">
        <f>IFERROR(SUMPRODUCT(X257:X259*H257:H259),"0")</f>
        <v>240</v>
      </c>
      <c r="Y261" s="270">
        <f>IFERROR(SUMPRODUCT(Y257:Y259*H257:H259),"0")</f>
        <v>240</v>
      </c>
      <c r="Z261" s="37"/>
      <c r="AA261" s="271"/>
      <c r="AB261" s="271"/>
      <c r="AC261" s="271"/>
    </row>
    <row r="262" spans="1:68" ht="14.25" hidden="1" customHeight="1" x14ac:dyDescent="0.25">
      <c r="A262" s="272" t="s">
        <v>125</v>
      </c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64"/>
      <c r="AB262" s="264"/>
      <c r="AC262" s="264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94"/>
      <c r="R263" s="294"/>
      <c r="S263" s="294"/>
      <c r="T263" s="295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94"/>
      <c r="R264" s="294"/>
      <c r="S264" s="294"/>
      <c r="T264" s="295"/>
      <c r="U264" s="34"/>
      <c r="V264" s="34"/>
      <c r="W264" s="35" t="s">
        <v>70</v>
      </c>
      <c r="X264" s="268">
        <v>14</v>
      </c>
      <c r="Y264" s="269">
        <f t="shared" si="6"/>
        <v>14</v>
      </c>
      <c r="Z264" s="36">
        <f>IFERROR(IF(X264="","",X264*0.00936),"")</f>
        <v>0.13103999999999999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54.488</v>
      </c>
      <c r="BN264" s="67">
        <f t="shared" si="8"/>
        <v>54.488</v>
      </c>
      <c r="BO264" s="67">
        <f t="shared" si="9"/>
        <v>0.1111111111111111</v>
      </c>
      <c r="BP264" s="67">
        <f t="shared" si="10"/>
        <v>0.1111111111111111</v>
      </c>
    </row>
    <row r="265" spans="1:68" ht="27" hidden="1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94"/>
      <c r="R265" s="294"/>
      <c r="S265" s="294"/>
      <c r="T265" s="295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94"/>
      <c r="R266" s="294"/>
      <c r="S266" s="294"/>
      <c r="T266" s="295"/>
      <c r="U266" s="34"/>
      <c r="V266" s="34"/>
      <c r="W266" s="35" t="s">
        <v>70</v>
      </c>
      <c r="X266" s="268">
        <v>14</v>
      </c>
      <c r="Y266" s="269">
        <f t="shared" si="6"/>
        <v>14</v>
      </c>
      <c r="Z266" s="36">
        <f t="shared" ref="Z266:Z271" si="11">IFERROR(IF(X266="","",X266*0.00936),"")</f>
        <v>0.13103999999999999</v>
      </c>
      <c r="AA266" s="56"/>
      <c r="AB266" s="57"/>
      <c r="AC266" s="242" t="s">
        <v>355</v>
      </c>
      <c r="AG266" s="67"/>
      <c r="AJ266" s="71" t="s">
        <v>72</v>
      </c>
      <c r="AK266" s="71">
        <v>1</v>
      </c>
      <c r="BB266" s="243" t="s">
        <v>84</v>
      </c>
      <c r="BM266" s="67">
        <f t="shared" si="7"/>
        <v>44.688000000000002</v>
      </c>
      <c r="BN266" s="67">
        <f t="shared" si="8"/>
        <v>44.688000000000002</v>
      </c>
      <c r="BO266" s="67">
        <f t="shared" si="9"/>
        <v>0.1111111111111111</v>
      </c>
      <c r="BP266" s="67">
        <f t="shared" si="10"/>
        <v>0.1111111111111111</v>
      </c>
    </row>
    <row r="267" spans="1:68" ht="27" hidden="1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94"/>
      <c r="R267" s="294"/>
      <c r="S267" s="294"/>
      <c r="T267" s="295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72</v>
      </c>
      <c r="AK267" s="71">
        <v>1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hidden="1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94"/>
      <c r="R268" s="294"/>
      <c r="S268" s="294"/>
      <c r="T268" s="295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94"/>
      <c r="R269" s="294"/>
      <c r="S269" s="294"/>
      <c r="T269" s="295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94"/>
      <c r="R270" s="294"/>
      <c r="S270" s="294"/>
      <c r="T270" s="295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94"/>
      <c r="R271" s="294"/>
      <c r="S271" s="294"/>
      <c r="T271" s="295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7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94"/>
      <c r="R272" s="294"/>
      <c r="S272" s="294"/>
      <c r="T272" s="295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94"/>
      <c r="R273" s="294"/>
      <c r="S273" s="294"/>
      <c r="T273" s="295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94"/>
      <c r="R274" s="294"/>
      <c r="S274" s="294"/>
      <c r="T274" s="295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6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97"/>
      <c r="P275" s="276" t="s">
        <v>73</v>
      </c>
      <c r="Q275" s="277"/>
      <c r="R275" s="277"/>
      <c r="S275" s="277"/>
      <c r="T275" s="277"/>
      <c r="U275" s="277"/>
      <c r="V275" s="278"/>
      <c r="W275" s="37" t="s">
        <v>70</v>
      </c>
      <c r="X275" s="270">
        <f>IFERROR(SUM(X263:X274),"0")</f>
        <v>28</v>
      </c>
      <c r="Y275" s="270">
        <f>IFERROR(SUM(Y263:Y274),"0")</f>
        <v>28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0.26207999999999998</v>
      </c>
      <c r="AA275" s="271"/>
      <c r="AB275" s="271"/>
      <c r="AC275" s="271"/>
    </row>
    <row r="276" spans="1:68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97"/>
      <c r="P276" s="276" t="s">
        <v>73</v>
      </c>
      <c r="Q276" s="277"/>
      <c r="R276" s="277"/>
      <c r="S276" s="277"/>
      <c r="T276" s="277"/>
      <c r="U276" s="277"/>
      <c r="V276" s="278"/>
      <c r="W276" s="37" t="s">
        <v>74</v>
      </c>
      <c r="X276" s="270">
        <f>IFERROR(SUMPRODUCT(X263:X274*H263:H274),"0")</f>
        <v>93.800000000000011</v>
      </c>
      <c r="Y276" s="270">
        <f>IFERROR(SUMPRODUCT(Y263:Y274*H263:H274),"0")</f>
        <v>93.800000000000011</v>
      </c>
      <c r="Z276" s="37"/>
      <c r="AA276" s="271"/>
      <c r="AB276" s="271"/>
      <c r="AC276" s="271"/>
    </row>
    <row r="277" spans="1:68" ht="15" customHeight="1" x14ac:dyDescent="0.2">
      <c r="A277" s="346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347"/>
      <c r="P277" s="318" t="s">
        <v>376</v>
      </c>
      <c r="Q277" s="319"/>
      <c r="R277" s="319"/>
      <c r="S277" s="319"/>
      <c r="T277" s="319"/>
      <c r="U277" s="319"/>
      <c r="V277" s="320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3534.44</v>
      </c>
      <c r="Y277" s="270">
        <f>IFERROR(Y24+Y31+Y38+Y46+Y51+Y55+Y59+Y64+Y70+Y76+Y81+Y87+Y97+Y103+Y112+Y116+Y120+Y126+Y132+Y138+Y143+Y148+Y153+Y158+Y165+Y173+Y177+Y183+Y190+Y198+Y203+Y208+Y214+Y220+Y226+Y232+Y238+Y242+Y250+Y255+Y261+Y276,"0")</f>
        <v>3534.44</v>
      </c>
      <c r="Z277" s="37"/>
      <c r="AA277" s="271"/>
      <c r="AB277" s="271"/>
      <c r="AC277" s="271"/>
    </row>
    <row r="278" spans="1:68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347"/>
      <c r="P278" s="318" t="s">
        <v>377</v>
      </c>
      <c r="Q278" s="319"/>
      <c r="R278" s="319"/>
      <c r="S278" s="319"/>
      <c r="T278" s="319"/>
      <c r="U278" s="319"/>
      <c r="V278" s="320"/>
      <c r="W278" s="37" t="s">
        <v>74</v>
      </c>
      <c r="X278" s="270">
        <f>IFERROR(SUM(BM22:BM274),"0")</f>
        <v>3861.3819999999992</v>
      </c>
      <c r="Y278" s="270">
        <f>IFERROR(SUM(BN22:BN274),"0")</f>
        <v>3861.3819999999992</v>
      </c>
      <c r="Z278" s="37"/>
      <c r="AA278" s="271"/>
      <c r="AB278" s="271"/>
      <c r="AC278" s="271"/>
    </row>
    <row r="279" spans="1:68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347"/>
      <c r="P279" s="318" t="s">
        <v>378</v>
      </c>
      <c r="Q279" s="319"/>
      <c r="R279" s="319"/>
      <c r="S279" s="319"/>
      <c r="T279" s="319"/>
      <c r="U279" s="319"/>
      <c r="V279" s="320"/>
      <c r="W279" s="37" t="s">
        <v>379</v>
      </c>
      <c r="X279" s="38">
        <f>ROUNDUP(SUM(BO22:BO274),0)</f>
        <v>10</v>
      </c>
      <c r="Y279" s="38">
        <f>ROUNDUP(SUM(BP22:BP274),0)</f>
        <v>10</v>
      </c>
      <c r="Z279" s="37"/>
      <c r="AA279" s="271"/>
      <c r="AB279" s="271"/>
      <c r="AC279" s="271"/>
    </row>
    <row r="280" spans="1:68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347"/>
      <c r="P280" s="318" t="s">
        <v>380</v>
      </c>
      <c r="Q280" s="319"/>
      <c r="R280" s="319"/>
      <c r="S280" s="319"/>
      <c r="T280" s="319"/>
      <c r="U280" s="319"/>
      <c r="V280" s="320"/>
      <c r="W280" s="37" t="s">
        <v>74</v>
      </c>
      <c r="X280" s="270">
        <f>GrossWeightTotal+PalletQtyTotal*25</f>
        <v>4111.3819999999996</v>
      </c>
      <c r="Y280" s="270">
        <f>GrossWeightTotalR+PalletQtyTotalR*25</f>
        <v>4111.3819999999996</v>
      </c>
      <c r="Z280" s="37"/>
      <c r="AA280" s="271"/>
      <c r="AB280" s="271"/>
      <c r="AC280" s="271"/>
    </row>
    <row r="281" spans="1:68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347"/>
      <c r="P281" s="318" t="s">
        <v>381</v>
      </c>
      <c r="Q281" s="319"/>
      <c r="R281" s="319"/>
      <c r="S281" s="319"/>
      <c r="T281" s="319"/>
      <c r="U281" s="319"/>
      <c r="V281" s="320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854</v>
      </c>
      <c r="Y281" s="270">
        <f>IFERROR(Y23+Y30+Y37+Y45+Y50+Y54+Y58+Y63+Y69+Y75+Y80+Y86+Y96+Y102+Y111+Y115+Y119+Y125+Y131+Y137+Y142+Y147+Y152+Y157+Y164+Y172+Y176+Y182+Y189+Y197+Y202+Y207+Y213+Y219+Y225+Y231+Y237+Y241+Y249+Y254+Y260+Y275,"0")</f>
        <v>854</v>
      </c>
      <c r="Z281" s="37"/>
      <c r="AA281" s="271"/>
      <c r="AB281" s="271"/>
      <c r="AC281" s="271"/>
    </row>
    <row r="282" spans="1:68" ht="14.25" hidden="1" customHeight="1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347"/>
      <c r="P282" s="318" t="s">
        <v>382</v>
      </c>
      <c r="Q282" s="319"/>
      <c r="R282" s="319"/>
      <c r="S282" s="319"/>
      <c r="T282" s="319"/>
      <c r="U282" s="319"/>
      <c r="V282" s="320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11.44042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9" t="s">
        <v>75</v>
      </c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6"/>
      <c r="U284" s="265" t="s">
        <v>230</v>
      </c>
      <c r="V284" s="265" t="s">
        <v>239</v>
      </c>
      <c r="W284" s="289" t="s">
        <v>258</v>
      </c>
      <c r="X284" s="335"/>
      <c r="Y284" s="335"/>
      <c r="Z284" s="335"/>
      <c r="AA284" s="336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81" t="s">
        <v>385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289</v>
      </c>
      <c r="Z285" s="289" t="s">
        <v>294</v>
      </c>
      <c r="AA285" s="289" t="s">
        <v>305</v>
      </c>
      <c r="AB285" s="289" t="s">
        <v>313</v>
      </c>
      <c r="AC285" s="289" t="s">
        <v>318</v>
      </c>
      <c r="AD285" s="289" t="s">
        <v>322</v>
      </c>
      <c r="AE285" s="289" t="s">
        <v>329</v>
      </c>
      <c r="AF285" s="266"/>
    </row>
    <row r="286" spans="1:68" ht="13.5" customHeight="1" thickBot="1" x14ac:dyDescent="0.25">
      <c r="A286" s="382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67.199999999999989</v>
      </c>
      <c r="E287" s="46">
        <f>IFERROR(X41*H41,"0")+IFERROR(X42*H42,"0")+IFERROR(X43*H43,"0")+IFERROR(X44*H44,"0")</f>
        <v>336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360</v>
      </c>
      <c r="H287" s="46">
        <f>IFERROR(X79*H79,"0")</f>
        <v>50.4</v>
      </c>
      <c r="I287" s="46">
        <f>IFERROR(X84*H84,"0")+IFERROR(X85*H85,"0")</f>
        <v>201.60000000000002</v>
      </c>
      <c r="J287" s="46">
        <f>IFERROR(X90*H90,"0")+IFERROR(X91*H91,"0")+IFERROR(X92*H92,"0")+IFERROR(X93*H93,"0")+IFERROR(X94*H94,"0")+IFERROR(X95*H95,"0")</f>
        <v>174.72</v>
      </c>
      <c r="K287" s="46">
        <f>IFERROR(X100*H100,"0")+IFERROR(X101*H101,"0")</f>
        <v>80.64</v>
      </c>
      <c r="L287" s="46">
        <f>IFERROR(X106*H106,"0")+IFERROR(X107*H107,"0")+IFERROR(X108*H108,"0")+IFERROR(X109*H109,"0")+IFERROR(X110*H110,"0")+IFERROR(X114*H114,"0")+IFERROR(X118*H118,"0")</f>
        <v>328.8</v>
      </c>
      <c r="M287" s="46">
        <f>IFERROR(X123*H123,"0")+IFERROR(X124*H124,"0")</f>
        <v>126</v>
      </c>
      <c r="N287" s="266"/>
      <c r="O287" s="46">
        <f>IFERROR(X129*H129,"0")+IFERROR(X130*H130,"0")</f>
        <v>42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164.64</v>
      </c>
      <c r="U287" s="46">
        <f>IFERROR(X162*H162,"0")+IFERROR(X163*H163,"0")</f>
        <v>840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</f>
        <v>86.4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60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333.8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2078.4</v>
      </c>
      <c r="B290" s="60">
        <f>SUMPRODUCT(--(BB:BB="ПГП"),--(W:W="кор"),H:H,Y:Y)+SUMPRODUCT(--(BB:BB="ПГП"),--(W:W="кг"),Y:Y)</f>
        <v>1456.04</v>
      </c>
      <c r="C290" s="60">
        <f>SUMPRODUCT(--(BB:BB="КИЗ"),--(W:W="кор"),H:H,Y:Y)+SUMPRODUCT(--(BB:BB="КИЗ"),--(W:W="кг"),Y:Y)</f>
        <v>0</v>
      </c>
    </row>
  </sheetData>
  <sheetProtection algorithmName="SHA-512" hashValue="VyzCzboVWJ9xujnc0WbotZjpGPAsvMa/XvpPeNJliCCVbUM5TdtdvsW1PfKcPwAov5IXd+wzV/xmMztKFQTHMA==" saltValue="t4WEpaZG/6xhOpgYJ0C0M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2,00"/>
        <filter val="126,00"/>
        <filter val="14,00"/>
        <filter val="164,64"/>
        <filter val="168,00"/>
        <filter val="174,72"/>
        <filter val="201,60"/>
        <filter val="210,00"/>
        <filter val="24,00"/>
        <filter val="240,00"/>
        <filter val="28,00"/>
        <filter val="3 534,44"/>
        <filter val="3 861,38"/>
        <filter val="328,80"/>
        <filter val="33,60"/>
        <filter val="336,00"/>
        <filter val="360,00"/>
        <filter val="38,64"/>
        <filter val="4 111,38"/>
        <filter val="42,00"/>
        <filter val="48,00"/>
        <filter val="50,40"/>
        <filter val="56,00"/>
        <filter val="60,00"/>
        <filter val="67,20"/>
        <filter val="70,00"/>
        <filter val="72,00"/>
        <filter val="80,64"/>
        <filter val="840,00"/>
        <filter val="854,00"/>
        <filter val="86,40"/>
        <filter val="93,80"/>
        <filter val="98,0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X285:X286"/>
    <mergeCell ref="Z285:Z286"/>
    <mergeCell ref="D271:E271"/>
    <mergeCell ref="W285:W286"/>
    <mergeCell ref="Y285:Y286"/>
    <mergeCell ref="P285:P286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P263:T263"/>
    <mergeCell ref="D171:E171"/>
    <mergeCell ref="A262:Z262"/>
    <mergeCell ref="A245:Z245"/>
    <mergeCell ref="D266:E266"/>
    <mergeCell ref="P247:T247"/>
    <mergeCell ref="D84:E84"/>
    <mergeCell ref="P41:T41"/>
    <mergeCell ref="D22:E22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P261:V261"/>
    <mergeCell ref="A65:Z65"/>
    <mergeCell ref="A45:O46"/>
    <mergeCell ref="P87:V8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4 X118 X135:X136 X146 X151 X162 X175 X185:X188 X193:X196 X206 X210:X212 X217:X218 X224 X236 X240 X246 X253 X259 X263 X266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23 X129:X130 X141 X156 X163 X169:X171 X181 X201 X230 X247:X248 X252 X257:X258 X264:X26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ux/SUQuQDodfZMN+5tC0Zwcpq5OIyXLE/nY29ziNSXJMqohEz8+CNxQA7SJ6jzgN/i9nbBX3QoWLFpBlSUSGoQ==" saltValue="gYczbUZuVrRMQ5vfoLKD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