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BE92DB-55F7-4986-A2C1-5BB0968217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P194" i="1" s="1"/>
  <c r="BO193" i="1"/>
  <c r="BM193" i="1"/>
  <c r="Z193" i="1"/>
  <c r="Y193" i="1"/>
  <c r="BP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1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279" i="1" l="1"/>
  <c r="X280" i="1" s="1"/>
  <c r="X27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1" i="1"/>
  <c r="BP181" i="1"/>
  <c r="Y182" i="1"/>
  <c r="Z189" i="1"/>
  <c r="BN185" i="1"/>
  <c r="BN187" i="1"/>
  <c r="BN201" i="1"/>
  <c r="BP201" i="1"/>
  <c r="Y202" i="1"/>
  <c r="BN206" i="1"/>
  <c r="BP206" i="1"/>
  <c r="Y207" i="1"/>
  <c r="Z213" i="1"/>
  <c r="BN210" i="1"/>
  <c r="BN212" i="1"/>
  <c r="A10" i="1"/>
  <c r="F10" i="1"/>
  <c r="F9" i="1"/>
  <c r="J9" i="1"/>
  <c r="BN22" i="1"/>
  <c r="BP22" i="1"/>
  <c r="Y23" i="1"/>
  <c r="Z30" i="1"/>
  <c r="BN28" i="1"/>
  <c r="BP28" i="1"/>
  <c r="X278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BN136" i="1"/>
  <c r="Z172" i="1"/>
  <c r="BN169" i="1"/>
  <c r="BN171" i="1"/>
  <c r="Y189" i="1"/>
  <c r="Y190" i="1"/>
  <c r="Z197" i="1"/>
  <c r="BN193" i="1"/>
  <c r="BN194" i="1"/>
  <c r="Y214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5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Z282" i="1" l="1"/>
  <c r="Y279" i="1"/>
  <c r="Y281" i="1"/>
  <c r="Y277" i="1"/>
  <c r="Y278" i="1"/>
  <c r="Y280" i="1" s="1"/>
  <c r="B290" i="1" l="1"/>
  <c r="A290" i="1"/>
  <c r="C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<sst xmlns="http://schemas.openxmlformats.org/spreadsheetml/2006/main" count="1243" uniqueCount="406">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</sst>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169" sqref="AA169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45936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Понедельник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0.41666666666666669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hidden="1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hidden="1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hidden="1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hidden="1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hidden="1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hidden="1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hidden="1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0</v>
      </c>
      <c r="Y123" s="26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0</v>
      </c>
      <c r="Y125" s="270">
        <f>IFERROR(SUM(Y123:Y124),"0")</f>
        <v>0</v>
      </c>
      <c r="Z125" s="270">
        <f>IFERROR(IF(Z123="",0,Z123),"0")+IFERROR(IF(Z124="",0,Z124),"0")</f>
        <v>0</v>
      </c>
      <c r="AA125" s="271"/>
      <c r="AB125" s="271"/>
      <c r="AC125" s="271"/>
    </row>
    <row r="126" spans="1:68" hidden="1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0</v>
      </c>
      <c r="Y126" s="270">
        <f>IFERROR(SUMPRODUCT(Y123:Y124*H123:H124),"0")</f>
        <v>0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hidden="1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hidden="1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hidden="1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hidden="1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126</v>
      </c>
      <c r="Y169" s="269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hidden="1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hidden="1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hidden="1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hidden="1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hidden="1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hidden="1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hidden="1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hidden="1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240</v>
      </c>
      <c r="Y252" s="269">
        <f>IFERROR(IF(X252="","",X252),"")</f>
        <v>240</v>
      </c>
      <c r="Z252" s="36">
        <f>IFERROR(IF(X252="","",X252*0.0155),"")</f>
        <v>3.7199999999999998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1502.3999999999999</v>
      </c>
      <c r="BN252" s="67">
        <f>IFERROR(Y252*I252,"0")</f>
        <v>1502.3999999999999</v>
      </c>
      <c r="BO252" s="67">
        <f>IFERROR(X252/J252,"0")</f>
        <v>2.8571428571428572</v>
      </c>
      <c r="BP252" s="67">
        <f>IFERROR(Y252/J252,"0")</f>
        <v>2.8571428571428572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240</v>
      </c>
      <c r="Y254" s="270">
        <f>IFERROR(SUM(Y252:Y253),"0")</f>
        <v>240</v>
      </c>
      <c r="Z254" s="270">
        <f>IFERROR(IF(Z252="",0,Z252),"0")+IFERROR(IF(Z253="",0,Z253),"0")</f>
        <v>3.7199999999999998</v>
      </c>
      <c r="AA254" s="271"/>
      <c r="AB254" s="271"/>
      <c r="AC254" s="271"/>
    </row>
    <row r="255" spans="1:68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1440</v>
      </c>
      <c r="Y255" s="270">
        <f>IFERROR(SUMPRODUCT(Y252:Y253*H252:H253),"0")</f>
        <v>1440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hidden="1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hidden="1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504</v>
      </c>
      <c r="Y264" s="269">
        <f t="shared" si="6"/>
        <v>504</v>
      </c>
      <c r="Z264" s="36">
        <f>IFERROR(IF(X264="","",X264*0.00936),"")</f>
        <v>4.7174399999999999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1961.568</v>
      </c>
      <c r="BN264" s="67">
        <f t="shared" si="8"/>
        <v>1961.568</v>
      </c>
      <c r="BO264" s="67">
        <f t="shared" si="9"/>
        <v>4</v>
      </c>
      <c r="BP264" s="67">
        <f t="shared" si="10"/>
        <v>4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204</v>
      </c>
      <c r="Y265" s="269">
        <f t="shared" si="6"/>
        <v>204</v>
      </c>
      <c r="Z265" s="36">
        <f>IFERROR(IF(X265="","",X265*0.0155),"")</f>
        <v>3.1619999999999999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1169.94</v>
      </c>
      <c r="BN265" s="67">
        <f t="shared" si="8"/>
        <v>1169.94</v>
      </c>
      <c r="BO265" s="67">
        <f t="shared" si="9"/>
        <v>2.4285714285714284</v>
      </c>
      <c r="BP265" s="67">
        <f t="shared" si="10"/>
        <v>2.4285714285714284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84</v>
      </c>
      <c r="Y266" s="269">
        <f t="shared" si="6"/>
        <v>84</v>
      </c>
      <c r="Z266" s="36">
        <f t="shared" ref="Z266:Z271" si="11">IFERROR(IF(X266="","",X266*0.00936),"")</f>
        <v>0.78624000000000005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268.12800000000004</v>
      </c>
      <c r="BN266" s="67">
        <f t="shared" si="8"/>
        <v>268.12800000000004</v>
      </c>
      <c r="BO266" s="67">
        <f t="shared" si="9"/>
        <v>0.66666666666666663</v>
      </c>
      <c r="BP266" s="67">
        <f t="shared" si="10"/>
        <v>0.66666666666666663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686</v>
      </c>
      <c r="Y267" s="269">
        <f t="shared" si="6"/>
        <v>686</v>
      </c>
      <c r="Z267" s="36">
        <f t="shared" si="11"/>
        <v>6.42096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2669.9119999999998</v>
      </c>
      <c r="BN267" s="67">
        <f t="shared" si="8"/>
        <v>2669.9119999999998</v>
      </c>
      <c r="BO267" s="67">
        <f t="shared" si="9"/>
        <v>5.4444444444444446</v>
      </c>
      <c r="BP267" s="67">
        <f t="shared" si="10"/>
        <v>5.4444444444444446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28</v>
      </c>
      <c r="Y268" s="269">
        <f t="shared" si="6"/>
        <v>28</v>
      </c>
      <c r="Z268" s="36">
        <f t="shared" si="11"/>
        <v>0.26207999999999998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108.976</v>
      </c>
      <c r="BN268" s="67">
        <f t="shared" si="8"/>
        <v>108.976</v>
      </c>
      <c r="BO268" s="67">
        <f t="shared" si="9"/>
        <v>0.22222222222222221</v>
      </c>
      <c r="BP268" s="67">
        <f t="shared" si="10"/>
        <v>0.22222222222222221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1506</v>
      </c>
      <c r="Y275" s="270">
        <f>IFERROR(SUM(Y263:Y274),"0")</f>
        <v>1506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15.348719999999998</v>
      </c>
      <c r="AA275" s="271"/>
      <c r="AB275" s="271"/>
      <c r="AC275" s="271"/>
    </row>
    <row r="276" spans="1:68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5880.6</v>
      </c>
      <c r="Y276" s="270">
        <f>IFERROR(SUMPRODUCT(Y263:Y274*H263:H274),"0")</f>
        <v>5880.6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7698.6</v>
      </c>
      <c r="Y277" s="270">
        <f>IFERROR(Y24+Y31+Y38+Y46+Y51+Y55+Y59+Y64+Y70+Y76+Y81+Y87+Y97+Y103+Y112+Y116+Y120+Y126+Y132+Y138+Y143+Y148+Y153+Y158+Y165+Y173+Y177+Y183+Y190+Y198+Y203+Y208+Y214+Y220+Y226+Y232+Y238+Y242+Y250+Y255+Y261+Y276,"0")</f>
        <v>7698.6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8107.811999999999</v>
      </c>
      <c r="Y278" s="270">
        <f>IFERROR(SUM(BN22:BN274),"0")</f>
        <v>8107.811999999999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18</v>
      </c>
      <c r="Y279" s="38">
        <f>ROUNDUP(SUM(BP22:BP274),0)</f>
        <v>18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8557.8119999999981</v>
      </c>
      <c r="Y280" s="270">
        <f>GrossWeightTotalR+PalletQtyTotalR*25</f>
        <v>8557.8119999999981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1872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1872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21.321599999999997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0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7320.6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0</v>
      </c>
      <c r="B290" s="60">
        <f>SUMPRODUCT(--(BB:BB="ПГП"),--(W:W="кор"),H:H,Y:Y)+SUMPRODUCT(--(BB:BB="ПГП"),--(W:W="кг"),Y:Y)</f>
        <v>7698.6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506,00"/>
        <filter val="1 872,00"/>
        <filter val="126,00"/>
        <filter val="18"/>
        <filter val="204,00"/>
        <filter val="240,00"/>
        <filter val="28,00"/>
        <filter val="378,00"/>
        <filter val="5 880,60"/>
        <filter val="504,00"/>
        <filter val="686,00"/>
        <filter val="7 698,60"/>
        <filter val="8 107,81"/>
        <filter val="8 557,81"/>
        <filter val="84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