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57D544-FE1A-427C-8828-03308862A8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Z260" i="1" s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BP246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O218" i="1"/>
  <c r="BM218" i="1"/>
  <c r="Z218" i="1"/>
  <c r="Y218" i="1"/>
  <c r="BP218" i="1" s="1"/>
  <c r="BO217" i="1"/>
  <c r="BM217" i="1"/>
  <c r="Z217" i="1"/>
  <c r="Z219" i="1" s="1"/>
  <c r="Y217" i="1"/>
  <c r="Y220" i="1" s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BP210" i="1" s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O194" i="1"/>
  <c r="BM194" i="1"/>
  <c r="Z194" i="1"/>
  <c r="Y194" i="1"/>
  <c r="BO193" i="1"/>
  <c r="BM193" i="1"/>
  <c r="Z193" i="1"/>
  <c r="Y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Z164" i="1" s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Z102" i="1" s="1"/>
  <c r="Y100" i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P90" i="1"/>
  <c r="X87" i="1"/>
  <c r="X86" i="1"/>
  <c r="BO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64" i="1" l="1"/>
  <c r="BN62" i="1"/>
  <c r="Z75" i="1"/>
  <c r="BN73" i="1"/>
  <c r="BN181" i="1"/>
  <c r="BP181" i="1"/>
  <c r="Y182" i="1"/>
  <c r="Z189" i="1"/>
  <c r="BN185" i="1"/>
  <c r="BN187" i="1"/>
  <c r="Z197" i="1"/>
  <c r="BN201" i="1"/>
  <c r="BP201" i="1"/>
  <c r="Y202" i="1"/>
  <c r="BN206" i="1"/>
  <c r="BP206" i="1"/>
  <c r="Y207" i="1"/>
  <c r="Z213" i="1"/>
  <c r="BN210" i="1"/>
  <c r="BN212" i="1"/>
  <c r="Y70" i="1"/>
  <c r="BP66" i="1"/>
  <c r="BN66" i="1"/>
  <c r="BP68" i="1"/>
  <c r="BN68" i="1"/>
  <c r="BP85" i="1"/>
  <c r="BN85" i="1"/>
  <c r="BP101" i="1"/>
  <c r="BN101" i="1"/>
  <c r="Y120" i="1"/>
  <c r="Y119" i="1"/>
  <c r="BP118" i="1"/>
  <c r="BN118" i="1"/>
  <c r="Y148" i="1"/>
  <c r="Y147" i="1"/>
  <c r="BP146" i="1"/>
  <c r="BN146" i="1"/>
  <c r="Y158" i="1"/>
  <c r="Y157" i="1"/>
  <c r="BP156" i="1"/>
  <c r="BN156" i="1"/>
  <c r="X279" i="1"/>
  <c r="BP29" i="1"/>
  <c r="BN29" i="1"/>
  <c r="Y45" i="1"/>
  <c r="BP41" i="1"/>
  <c r="BN41" i="1"/>
  <c r="BP43" i="1"/>
  <c r="BN43" i="1"/>
  <c r="Y125" i="1"/>
  <c r="BP123" i="1"/>
  <c r="BN123" i="1"/>
  <c r="Y143" i="1"/>
  <c r="Y142" i="1"/>
  <c r="BP141" i="1"/>
  <c r="BN141" i="1"/>
  <c r="Y153" i="1"/>
  <c r="Y152" i="1"/>
  <c r="BP151" i="1"/>
  <c r="BN151" i="1"/>
  <c r="BP163" i="1"/>
  <c r="BN163" i="1"/>
  <c r="Y197" i="1"/>
  <c r="BP193" i="1"/>
  <c r="BN193" i="1"/>
  <c r="Y198" i="1"/>
  <c r="BP194" i="1"/>
  <c r="BN194" i="1"/>
  <c r="Y261" i="1"/>
  <c r="X278" i="1"/>
  <c r="X280" i="1" s="1"/>
  <c r="X281" i="1"/>
  <c r="Y31" i="1"/>
  <c r="X277" i="1"/>
  <c r="Y38" i="1"/>
  <c r="Z45" i="1"/>
  <c r="Z63" i="1"/>
  <c r="Z69" i="1"/>
  <c r="Y75" i="1"/>
  <c r="Y87" i="1"/>
  <c r="Y96" i="1"/>
  <c r="Y103" i="1"/>
  <c r="Y112" i="1"/>
  <c r="Z125" i="1"/>
  <c r="Z131" i="1"/>
  <c r="Z137" i="1"/>
  <c r="Y173" i="1"/>
  <c r="BN217" i="1"/>
  <c r="BP217" i="1"/>
  <c r="BN218" i="1"/>
  <c r="Y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N248" i="1"/>
  <c r="BN25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BP186" i="1"/>
  <c r="BN186" i="1"/>
  <c r="BP188" i="1"/>
  <c r="BN188" i="1"/>
  <c r="BP211" i="1"/>
  <c r="BN211" i="1"/>
  <c r="Y213" i="1"/>
  <c r="BP247" i="1"/>
  <c r="BN247" i="1"/>
  <c r="Y249" i="1"/>
  <c r="BP253" i="1"/>
  <c r="BN253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BP195" i="1"/>
  <c r="BN195" i="1"/>
  <c r="BP196" i="1"/>
  <c r="BN196" i="1"/>
  <c r="Y214" i="1"/>
  <c r="Y250" i="1"/>
  <c r="Y254" i="1"/>
  <c r="Y255" i="1"/>
  <c r="Y260" i="1"/>
  <c r="BP257" i="1"/>
  <c r="BN257" i="1"/>
  <c r="BP259" i="1"/>
  <c r="BN259" i="1"/>
  <c r="Z275" i="1"/>
  <c r="Z282" i="1" s="1"/>
  <c r="Y281" i="1" l="1"/>
  <c r="Y278" i="1"/>
  <c r="Y277" i="1"/>
  <c r="Y279" i="1"/>
  <c r="C290" i="1" l="1"/>
  <c r="Y280" i="1"/>
  <c r="B290" i="1"/>
  <c r="A290" i="1"/>
</calcChain>
</file>

<file path=xl/sharedStrings.xml><?xml version="1.0" encoding="utf-8"?>
<sst xmlns="http://schemas.openxmlformats.org/spreadsheetml/2006/main" count="1243" uniqueCount="406">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</sst>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2"/>
      <c r="F1" s="292"/>
      <c r="G1" s="12" t="s">
        <v>1</v>
      </c>
      <c r="H1" s="323" t="s">
        <v>2</v>
      </c>
      <c r="I1" s="292"/>
      <c r="J1" s="292"/>
      <c r="K1" s="292"/>
      <c r="L1" s="292"/>
      <c r="M1" s="292"/>
      <c r="N1" s="292"/>
      <c r="O1" s="292"/>
      <c r="P1" s="292"/>
      <c r="Q1" s="292"/>
      <c r="R1" s="291" t="s">
        <v>3</v>
      </c>
      <c r="S1" s="292"/>
      <c r="T1" s="2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3"/>
      <c r="R2" s="273"/>
      <c r="S2" s="273"/>
      <c r="T2" s="273"/>
      <c r="U2" s="273"/>
      <c r="V2" s="273"/>
      <c r="W2" s="27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3"/>
      <c r="Q3" s="273"/>
      <c r="R3" s="273"/>
      <c r="S3" s="273"/>
      <c r="T3" s="273"/>
      <c r="U3" s="273"/>
      <c r="V3" s="273"/>
      <c r="W3" s="27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51" t="s">
        <v>8</v>
      </c>
      <c r="B5" s="319"/>
      <c r="C5" s="320"/>
      <c r="D5" s="327"/>
      <c r="E5" s="328"/>
      <c r="F5" s="434" t="s">
        <v>9</v>
      </c>
      <c r="G5" s="320"/>
      <c r="H5" s="327" t="s">
        <v>405</v>
      </c>
      <c r="I5" s="415"/>
      <c r="J5" s="415"/>
      <c r="K5" s="415"/>
      <c r="L5" s="415"/>
      <c r="M5" s="328"/>
      <c r="N5" s="61"/>
      <c r="P5" s="24" t="s">
        <v>10</v>
      </c>
      <c r="Q5" s="428">
        <v>45936</v>
      </c>
      <c r="R5" s="344"/>
      <c r="T5" s="364" t="s">
        <v>11</v>
      </c>
      <c r="U5" s="347"/>
      <c r="V5" s="365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51" t="s">
        <v>13</v>
      </c>
      <c r="B6" s="319"/>
      <c r="C6" s="320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4"/>
      <c r="N6" s="62"/>
      <c r="P6" s="24" t="s">
        <v>15</v>
      </c>
      <c r="Q6" s="443" t="str">
        <f>IF(Q5=0," ",CHOOSE(WEEKDAY(Q5,2),"Понедельник","Вторник","Среда","Четверг","Пятница","Суббота","Воскресенье"))</f>
        <v>Понедельник</v>
      </c>
      <c r="R6" s="280"/>
      <c r="T6" s="384" t="s">
        <v>16</v>
      </c>
      <c r="U6" s="347"/>
      <c r="V6" s="397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73"/>
      <c r="U7" s="347"/>
      <c r="V7" s="398"/>
      <c r="W7" s="399"/>
      <c r="AB7" s="51"/>
      <c r="AC7" s="51"/>
      <c r="AD7" s="51"/>
      <c r="AE7" s="51"/>
    </row>
    <row r="8" spans="1:32" s="262" customFormat="1" ht="25.5" customHeight="1" x14ac:dyDescent="0.2">
      <c r="A8" s="447" t="s">
        <v>18</v>
      </c>
      <c r="B8" s="277"/>
      <c r="C8" s="278"/>
      <c r="D8" s="314" t="s">
        <v>19</v>
      </c>
      <c r="E8" s="315"/>
      <c r="F8" s="315"/>
      <c r="G8" s="315"/>
      <c r="H8" s="315"/>
      <c r="I8" s="315"/>
      <c r="J8" s="315"/>
      <c r="K8" s="315"/>
      <c r="L8" s="315"/>
      <c r="M8" s="316"/>
      <c r="N8" s="64"/>
      <c r="P8" s="24" t="s">
        <v>20</v>
      </c>
      <c r="Q8" s="353">
        <v>0.5</v>
      </c>
      <c r="R8" s="306"/>
      <c r="T8" s="273"/>
      <c r="U8" s="347"/>
      <c r="V8" s="398"/>
      <c r="W8" s="399"/>
      <c r="AB8" s="51"/>
      <c r="AC8" s="51"/>
      <c r="AD8" s="51"/>
      <c r="AE8" s="51"/>
    </row>
    <row r="9" spans="1:32" s="262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3"/>
      <c r="C9" s="273"/>
      <c r="D9" s="368"/>
      <c r="E9" s="27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3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41"/>
      <c r="R9" s="342"/>
      <c r="T9" s="273"/>
      <c r="U9" s="347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3"/>
      <c r="C10" s="273"/>
      <c r="D10" s="368"/>
      <c r="E10" s="27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3"/>
      <c r="H10" s="395" t="str">
        <f>IFERROR(VLOOKUP($D$10,Proxy,2,FALSE),"")</f>
        <v/>
      </c>
      <c r="I10" s="273"/>
      <c r="J10" s="273"/>
      <c r="K10" s="273"/>
      <c r="L10" s="273"/>
      <c r="M10" s="273"/>
      <c r="N10" s="261"/>
      <c r="P10" s="26" t="s">
        <v>22</v>
      </c>
      <c r="Q10" s="385"/>
      <c r="R10" s="386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3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7" t="s">
        <v>29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20"/>
      <c r="N12" s="65"/>
      <c r="P12" s="24" t="s">
        <v>30</v>
      </c>
      <c r="Q12" s="353"/>
      <c r="R12" s="306"/>
      <c r="S12" s="23"/>
      <c r="U12" s="24"/>
      <c r="V12" s="292"/>
      <c r="W12" s="273"/>
      <c r="AB12" s="51"/>
      <c r="AC12" s="51"/>
      <c r="AD12" s="51"/>
      <c r="AE12" s="51"/>
    </row>
    <row r="13" spans="1:32" s="262" customFormat="1" ht="23.25" customHeight="1" x14ac:dyDescent="0.2">
      <c r="A13" s="377" t="s">
        <v>31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20"/>
      <c r="N13" s="65"/>
      <c r="O13" s="26"/>
      <c r="P13" s="26" t="s">
        <v>32</v>
      </c>
      <c r="Q13" s="43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7" t="s">
        <v>33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2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20"/>
      <c r="N15" s="66"/>
      <c r="P15" s="373" t="s">
        <v>35</v>
      </c>
      <c r="Q15" s="292"/>
      <c r="R15" s="292"/>
      <c r="S15" s="292"/>
      <c r="T15" s="2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4"/>
      <c r="Q16" s="374"/>
      <c r="R16" s="374"/>
      <c r="S16" s="374"/>
      <c r="T16" s="3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2" t="s">
        <v>36</v>
      </c>
      <c r="B17" s="282" t="s">
        <v>37</v>
      </c>
      <c r="C17" s="360" t="s">
        <v>38</v>
      </c>
      <c r="D17" s="282" t="s">
        <v>39</v>
      </c>
      <c r="E17" s="285"/>
      <c r="F17" s="282" t="s">
        <v>40</v>
      </c>
      <c r="G17" s="282" t="s">
        <v>41</v>
      </c>
      <c r="H17" s="282" t="s">
        <v>42</v>
      </c>
      <c r="I17" s="282" t="s">
        <v>43</v>
      </c>
      <c r="J17" s="282" t="s">
        <v>44</v>
      </c>
      <c r="K17" s="282" t="s">
        <v>45</v>
      </c>
      <c r="L17" s="282" t="s">
        <v>46</v>
      </c>
      <c r="M17" s="282" t="s">
        <v>47</v>
      </c>
      <c r="N17" s="282" t="s">
        <v>48</v>
      </c>
      <c r="O17" s="282" t="s">
        <v>49</v>
      </c>
      <c r="P17" s="282" t="s">
        <v>50</v>
      </c>
      <c r="Q17" s="284"/>
      <c r="R17" s="284"/>
      <c r="S17" s="284"/>
      <c r="T17" s="285"/>
      <c r="U17" s="358" t="s">
        <v>51</v>
      </c>
      <c r="V17" s="320"/>
      <c r="W17" s="282" t="s">
        <v>52</v>
      </c>
      <c r="X17" s="282" t="s">
        <v>53</v>
      </c>
      <c r="Y17" s="349" t="s">
        <v>54</v>
      </c>
      <c r="Z17" s="411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29"/>
      <c r="AF17" s="430"/>
      <c r="AG17" s="69"/>
      <c r="BD17" s="68" t="s">
        <v>60</v>
      </c>
    </row>
    <row r="18" spans="1:68" ht="14.25" customHeight="1" x14ac:dyDescent="0.2">
      <c r="A18" s="283"/>
      <c r="B18" s="283"/>
      <c r="C18" s="283"/>
      <c r="D18" s="286"/>
      <c r="E18" s="288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6"/>
      <c r="Q18" s="287"/>
      <c r="R18" s="287"/>
      <c r="S18" s="287"/>
      <c r="T18" s="288"/>
      <c r="U18" s="70" t="s">
        <v>61</v>
      </c>
      <c r="V18" s="70" t="s">
        <v>62</v>
      </c>
      <c r="W18" s="283"/>
      <c r="X18" s="283"/>
      <c r="Y18" s="350"/>
      <c r="Z18" s="412"/>
      <c r="AA18" s="394"/>
      <c r="AB18" s="394"/>
      <c r="AC18" s="394"/>
      <c r="AD18" s="431"/>
      <c r="AE18" s="432"/>
      <c r="AF18" s="433"/>
      <c r="AG18" s="69"/>
      <c r="BD18" s="68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8"/>
      <c r="AB19" s="48"/>
      <c r="AC19" s="48"/>
    </row>
    <row r="20" spans="1:68" ht="16.5" hidden="1" customHeight="1" x14ac:dyDescent="0.25">
      <c r="A20" s="281" t="s">
        <v>63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63"/>
      <c r="AB20" s="263"/>
      <c r="AC20" s="263"/>
    </row>
    <row r="21" spans="1:68" ht="14.25" hidden="1" customHeight="1" x14ac:dyDescent="0.25">
      <c r="A21" s="272" t="s">
        <v>64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9">
        <v>4607111035752</v>
      </c>
      <c r="E22" s="280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97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73"/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97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8"/>
      <c r="AB25" s="48"/>
      <c r="AC25" s="48"/>
    </row>
    <row r="26" spans="1:68" ht="16.5" hidden="1" customHeight="1" x14ac:dyDescent="0.25">
      <c r="A26" s="281" t="s">
        <v>76</v>
      </c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63"/>
      <c r="AB26" s="263"/>
      <c r="AC26" s="263"/>
    </row>
    <row r="27" spans="1:68" ht="14.25" hidden="1" customHeight="1" x14ac:dyDescent="0.25">
      <c r="A27" s="272" t="s">
        <v>77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9">
        <v>4607111036537</v>
      </c>
      <c r="E28" s="280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68">
        <v>154</v>
      </c>
      <c r="Y28" s="269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9">
        <v>4607111036605</v>
      </c>
      <c r="E29" s="280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68">
        <v>140</v>
      </c>
      <c r="Y29" s="26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x14ac:dyDescent="0.2">
      <c r="A30" s="296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97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294</v>
      </c>
      <c r="Y30" s="270">
        <f>IFERROR(SUM(Y28:Y29),"0")</f>
        <v>294</v>
      </c>
      <c r="Z30" s="270">
        <f>IFERROR(IF(Z28="",0,Z28),"0")+IFERROR(IF(Z29="",0,Z29),"0")</f>
        <v>2.76654</v>
      </c>
      <c r="AA30" s="271"/>
      <c r="AB30" s="271"/>
      <c r="AC30" s="271"/>
    </row>
    <row r="31" spans="1:68" x14ac:dyDescent="0.2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97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441</v>
      </c>
      <c r="Y31" s="270">
        <f>IFERROR(SUMPRODUCT(Y28:Y29*H28:H29),"0")</f>
        <v>441</v>
      </c>
      <c r="Z31" s="37"/>
      <c r="AA31" s="271"/>
      <c r="AB31" s="271"/>
      <c r="AC31" s="271"/>
    </row>
    <row r="32" spans="1:68" ht="16.5" hidden="1" customHeight="1" x14ac:dyDescent="0.25">
      <c r="A32" s="281" t="s">
        <v>87</v>
      </c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63"/>
      <c r="AB32" s="263"/>
      <c r="AC32" s="263"/>
    </row>
    <row r="33" spans="1:68" ht="14.25" hidden="1" customHeight="1" x14ac:dyDescent="0.25">
      <c r="A33" s="272" t="s">
        <v>64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9">
        <v>4620207490075</v>
      </c>
      <c r="E34" s="280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9">
        <v>4620207490174</v>
      </c>
      <c r="E35" s="280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9">
        <v>4620207490044</v>
      </c>
      <c r="E36" s="280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6"/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97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73"/>
      <c r="B38" s="273"/>
      <c r="C38" s="273"/>
      <c r="D38" s="273"/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97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hidden="1" customHeight="1" x14ac:dyDescent="0.25">
      <c r="A39" s="281" t="s">
        <v>97</v>
      </c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63"/>
      <c r="AB39" s="263"/>
      <c r="AC39" s="263"/>
    </row>
    <row r="40" spans="1:68" ht="14.25" hidden="1" customHeight="1" x14ac:dyDescent="0.25">
      <c r="A40" s="272" t="s">
        <v>64</v>
      </c>
      <c r="B40" s="273"/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9">
        <v>4607111039385</v>
      </c>
      <c r="E41" s="280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9">
        <v>4607111038982</v>
      </c>
      <c r="E42" s="280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9">
        <v>4607111039354</v>
      </c>
      <c r="E43" s="280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79">
        <v>4607111039330</v>
      </c>
      <c r="E44" s="280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97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24</v>
      </c>
      <c r="Y45" s="270">
        <f>IFERROR(SUM(Y41:Y44),"0")</f>
        <v>24</v>
      </c>
      <c r="Z45" s="270">
        <f>IFERROR(IF(Z41="",0,Z41),"0")+IFERROR(IF(Z42="",0,Z42),"0")+IFERROR(IF(Z43="",0,Z43),"0")+IFERROR(IF(Z44="",0,Z44),"0")</f>
        <v>0.372</v>
      </c>
      <c r="AA45" s="271"/>
      <c r="AB45" s="271"/>
      <c r="AC45" s="271"/>
    </row>
    <row r="46" spans="1:68" x14ac:dyDescent="0.2">
      <c r="A46" s="273"/>
      <c r="B46" s="273"/>
      <c r="C46" s="273"/>
      <c r="D46" s="273"/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97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168</v>
      </c>
      <c r="Y46" s="270">
        <f>IFERROR(SUMPRODUCT(Y41:Y44*H41:H44),"0")</f>
        <v>168</v>
      </c>
      <c r="Z46" s="37"/>
      <c r="AA46" s="271"/>
      <c r="AB46" s="271"/>
      <c r="AC46" s="271"/>
    </row>
    <row r="47" spans="1:68" ht="16.5" hidden="1" customHeight="1" x14ac:dyDescent="0.25">
      <c r="A47" s="281" t="s">
        <v>108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63"/>
      <c r="AB47" s="263"/>
      <c r="AC47" s="263"/>
    </row>
    <row r="48" spans="1:68" ht="14.25" hidden="1" customHeight="1" x14ac:dyDescent="0.25">
      <c r="A48" s="272" t="s">
        <v>64</v>
      </c>
      <c r="B48" s="273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9">
        <v>4620207490822</v>
      </c>
      <c r="E49" s="280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73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97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73"/>
      <c r="B51" s="273"/>
      <c r="C51" s="273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97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72" t="s">
        <v>112</v>
      </c>
      <c r="B52" s="273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9">
        <v>4607111039743</v>
      </c>
      <c r="E53" s="280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73"/>
      <c r="C54" s="273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97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73"/>
      <c r="B55" s="273"/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97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72" t="s">
        <v>77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79">
        <v>4607111039712</v>
      </c>
      <c r="E57" s="280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97"/>
      <c r="P58" s="276" t="s">
        <v>73</v>
      </c>
      <c r="Q58" s="277"/>
      <c r="R58" s="277"/>
      <c r="S58" s="277"/>
      <c r="T58" s="277"/>
      <c r="U58" s="277"/>
      <c r="V58" s="278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73"/>
      <c r="B59" s="273"/>
      <c r="C59" s="273"/>
      <c r="D59" s="273"/>
      <c r="E59" s="273"/>
      <c r="F59" s="273"/>
      <c r="G59" s="273"/>
      <c r="H59" s="273"/>
      <c r="I59" s="273"/>
      <c r="J59" s="273"/>
      <c r="K59" s="273"/>
      <c r="L59" s="273"/>
      <c r="M59" s="273"/>
      <c r="N59" s="273"/>
      <c r="O59" s="297"/>
      <c r="P59" s="276" t="s">
        <v>73</v>
      </c>
      <c r="Q59" s="277"/>
      <c r="R59" s="277"/>
      <c r="S59" s="277"/>
      <c r="T59" s="277"/>
      <c r="U59" s="277"/>
      <c r="V59" s="278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72" t="s">
        <v>119</v>
      </c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9">
        <v>4607111037008</v>
      </c>
      <c r="E61" s="280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9">
        <v>4607111037398</v>
      </c>
      <c r="E62" s="280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73"/>
      <c r="C63" s="273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97"/>
      <c r="P63" s="276" t="s">
        <v>73</v>
      </c>
      <c r="Q63" s="277"/>
      <c r="R63" s="277"/>
      <c r="S63" s="277"/>
      <c r="T63" s="277"/>
      <c r="U63" s="277"/>
      <c r="V63" s="278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73"/>
      <c r="B64" s="273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97"/>
      <c r="P64" s="276" t="s">
        <v>73</v>
      </c>
      <c r="Q64" s="277"/>
      <c r="R64" s="277"/>
      <c r="S64" s="277"/>
      <c r="T64" s="277"/>
      <c r="U64" s="277"/>
      <c r="V64" s="278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72" t="s">
        <v>125</v>
      </c>
      <c r="B65" s="273"/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  <c r="AA65" s="264"/>
      <c r="AB65" s="264"/>
      <c r="AC65" s="264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79">
        <v>4607111039705</v>
      </c>
      <c r="E66" s="280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79">
        <v>4607111039729</v>
      </c>
      <c r="E67" s="280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79">
        <v>4620207490228</v>
      </c>
      <c r="E68" s="280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97"/>
      <c r="P69" s="276" t="s">
        <v>73</v>
      </c>
      <c r="Q69" s="277"/>
      <c r="R69" s="277"/>
      <c r="S69" s="277"/>
      <c r="T69" s="277"/>
      <c r="U69" s="277"/>
      <c r="V69" s="278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hidden="1" x14ac:dyDescent="0.2">
      <c r="A70" s="273"/>
      <c r="B70" s="273"/>
      <c r="C70" s="273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97"/>
      <c r="P70" s="276" t="s">
        <v>73</v>
      </c>
      <c r="Q70" s="277"/>
      <c r="R70" s="277"/>
      <c r="S70" s="277"/>
      <c r="T70" s="277"/>
      <c r="U70" s="277"/>
      <c r="V70" s="278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hidden="1" customHeight="1" x14ac:dyDescent="0.25">
      <c r="A71" s="281" t="s">
        <v>133</v>
      </c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63"/>
      <c r="AB71" s="263"/>
      <c r="AC71" s="263"/>
    </row>
    <row r="72" spans="1:68" ht="14.25" hidden="1" customHeight="1" x14ac:dyDescent="0.25">
      <c r="A72" s="272" t="s">
        <v>64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64"/>
      <c r="AB72" s="264"/>
      <c r="AC72" s="264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79">
        <v>4607111037411</v>
      </c>
      <c r="E73" s="280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9">
        <v>4607111036728</v>
      </c>
      <c r="E74" s="280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68">
        <v>96</v>
      </c>
      <c r="Y74" s="26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6"/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97"/>
      <c r="P75" s="276" t="s">
        <v>73</v>
      </c>
      <c r="Q75" s="277"/>
      <c r="R75" s="277"/>
      <c r="S75" s="277"/>
      <c r="T75" s="277"/>
      <c r="U75" s="277"/>
      <c r="V75" s="278"/>
      <c r="W75" s="37" t="s">
        <v>70</v>
      </c>
      <c r="X75" s="270">
        <f>IFERROR(SUM(X73:X74),"0")</f>
        <v>96</v>
      </c>
      <c r="Y75" s="270">
        <f>IFERROR(SUM(Y73:Y74),"0")</f>
        <v>96</v>
      </c>
      <c r="Z75" s="270">
        <f>IFERROR(IF(Z73="",0,Z73),"0")+IFERROR(IF(Z74="",0,Z74),"0")</f>
        <v>0.83135999999999988</v>
      </c>
      <c r="AA75" s="271"/>
      <c r="AB75" s="271"/>
      <c r="AC75" s="271"/>
    </row>
    <row r="76" spans="1:68" x14ac:dyDescent="0.2">
      <c r="A76" s="273"/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97"/>
      <c r="P76" s="276" t="s">
        <v>73</v>
      </c>
      <c r="Q76" s="277"/>
      <c r="R76" s="277"/>
      <c r="S76" s="277"/>
      <c r="T76" s="277"/>
      <c r="U76" s="277"/>
      <c r="V76" s="278"/>
      <c r="W76" s="37" t="s">
        <v>74</v>
      </c>
      <c r="X76" s="270">
        <f>IFERROR(SUMPRODUCT(X73:X74*H73:H74),"0")</f>
        <v>480</v>
      </c>
      <c r="Y76" s="270">
        <f>IFERROR(SUMPRODUCT(Y73:Y74*H73:H74),"0")</f>
        <v>480</v>
      </c>
      <c r="Z76" s="37"/>
      <c r="AA76" s="271"/>
      <c r="AB76" s="271"/>
      <c r="AC76" s="271"/>
    </row>
    <row r="77" spans="1:68" ht="16.5" hidden="1" customHeight="1" x14ac:dyDescent="0.25">
      <c r="A77" s="281" t="s">
        <v>140</v>
      </c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63"/>
      <c r="AB77" s="263"/>
      <c r="AC77" s="263"/>
    </row>
    <row r="78" spans="1:68" ht="14.25" hidden="1" customHeight="1" x14ac:dyDescent="0.25">
      <c r="A78" s="272" t="s">
        <v>125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9">
        <v>4607111033659</v>
      </c>
      <c r="E79" s="280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97"/>
      <c r="P80" s="276" t="s">
        <v>73</v>
      </c>
      <c r="Q80" s="277"/>
      <c r="R80" s="277"/>
      <c r="S80" s="277"/>
      <c r="T80" s="277"/>
      <c r="U80" s="277"/>
      <c r="V80" s="278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97"/>
      <c r="P81" s="276" t="s">
        <v>73</v>
      </c>
      <c r="Q81" s="277"/>
      <c r="R81" s="277"/>
      <c r="S81" s="277"/>
      <c r="T81" s="277"/>
      <c r="U81" s="277"/>
      <c r="V81" s="278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hidden="1" customHeight="1" x14ac:dyDescent="0.25">
      <c r="A82" s="281" t="s">
        <v>144</v>
      </c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63"/>
      <c r="AB82" s="263"/>
      <c r="AC82" s="263"/>
    </row>
    <row r="83" spans="1:68" ht="14.25" hidden="1" customHeight="1" x14ac:dyDescent="0.25">
      <c r="A83" s="272" t="s">
        <v>145</v>
      </c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9">
        <v>4607111034120</v>
      </c>
      <c r="E84" s="280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68">
        <v>98</v>
      </c>
      <c r="Y84" s="269">
        <f>IFERROR(IF(X84="","",X84),"")</f>
        <v>98</v>
      </c>
      <c r="Z84" s="36">
        <f>IFERROR(IF(X84="","",X84*0.01788),"")</f>
        <v>1.75224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421.75280000000004</v>
      </c>
      <c r="BN84" s="67">
        <f>IFERROR(Y84*I84,"0")</f>
        <v>421.75280000000004</v>
      </c>
      <c r="BO84" s="67">
        <f>IFERROR(X84/J84,"0")</f>
        <v>1.4</v>
      </c>
      <c r="BP84" s="67">
        <f>IFERROR(Y84/J84,"0")</f>
        <v>1.4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9">
        <v>4607111034137</v>
      </c>
      <c r="E85" s="280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68">
        <v>56</v>
      </c>
      <c r="Y85" s="269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96"/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97"/>
      <c r="P86" s="276" t="s">
        <v>73</v>
      </c>
      <c r="Q86" s="277"/>
      <c r="R86" s="277"/>
      <c r="S86" s="277"/>
      <c r="T86" s="277"/>
      <c r="U86" s="277"/>
      <c r="V86" s="278"/>
      <c r="W86" s="37" t="s">
        <v>70</v>
      </c>
      <c r="X86" s="270">
        <f>IFERROR(SUM(X84:X85),"0")</f>
        <v>154</v>
      </c>
      <c r="Y86" s="270">
        <f>IFERROR(SUM(Y84:Y85),"0")</f>
        <v>154</v>
      </c>
      <c r="Z86" s="270">
        <f>IFERROR(IF(Z84="",0,Z84),"0")+IFERROR(IF(Z85="",0,Z85),"0")</f>
        <v>2.75352</v>
      </c>
      <c r="AA86" s="271"/>
      <c r="AB86" s="271"/>
      <c r="AC86" s="271"/>
    </row>
    <row r="87" spans="1:68" x14ac:dyDescent="0.2">
      <c r="A87" s="273"/>
      <c r="B87" s="273"/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97"/>
      <c r="P87" s="276" t="s">
        <v>73</v>
      </c>
      <c r="Q87" s="277"/>
      <c r="R87" s="277"/>
      <c r="S87" s="277"/>
      <c r="T87" s="277"/>
      <c r="U87" s="277"/>
      <c r="V87" s="278"/>
      <c r="W87" s="37" t="s">
        <v>74</v>
      </c>
      <c r="X87" s="270">
        <f>IFERROR(SUMPRODUCT(X84:X85*H84:H85),"0")</f>
        <v>554.4</v>
      </c>
      <c r="Y87" s="270">
        <f>IFERROR(SUMPRODUCT(Y84:Y85*H84:H85),"0")</f>
        <v>554.4</v>
      </c>
      <c r="Z87" s="37"/>
      <c r="AA87" s="271"/>
      <c r="AB87" s="271"/>
      <c r="AC87" s="271"/>
    </row>
    <row r="88" spans="1:68" ht="16.5" hidden="1" customHeight="1" x14ac:dyDescent="0.25">
      <c r="A88" s="281" t="s">
        <v>152</v>
      </c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63"/>
      <c r="AB88" s="263"/>
      <c r="AC88" s="263"/>
    </row>
    <row r="89" spans="1:68" ht="14.25" hidden="1" customHeight="1" x14ac:dyDescent="0.25">
      <c r="A89" s="272" t="s">
        <v>125</v>
      </c>
      <c r="B89" s="273"/>
      <c r="C89" s="273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9">
        <v>4620207491027</v>
      </c>
      <c r="E90" s="280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68">
        <v>56</v>
      </c>
      <c r="Y90" s="269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9">
        <v>4620207491003</v>
      </c>
      <c r="E91" s="280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68">
        <v>126</v>
      </c>
      <c r="Y91" s="269">
        <f t="shared" si="0"/>
        <v>126</v>
      </c>
      <c r="Z91" s="36">
        <f t="shared" si="1"/>
        <v>2.2528800000000002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451.53360000000004</v>
      </c>
      <c r="BN91" s="67">
        <f t="shared" si="3"/>
        <v>451.53360000000004</v>
      </c>
      <c r="BO91" s="67">
        <f t="shared" si="4"/>
        <v>1.8</v>
      </c>
      <c r="BP91" s="67">
        <f t="shared" si="5"/>
        <v>1.8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9">
        <v>4620207491034</v>
      </c>
      <c r="E92" s="280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68">
        <v>126</v>
      </c>
      <c r="Y92" s="269">
        <f t="shared" si="0"/>
        <v>126</v>
      </c>
      <c r="Z92" s="36">
        <f t="shared" si="1"/>
        <v>2.2528800000000002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451.53360000000004</v>
      </c>
      <c r="BN92" s="67">
        <f t="shared" si="3"/>
        <v>451.53360000000004</v>
      </c>
      <c r="BO92" s="67">
        <f t="shared" si="4"/>
        <v>1.8</v>
      </c>
      <c r="BP92" s="67">
        <f t="shared" si="5"/>
        <v>1.8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9">
        <v>4620207491010</v>
      </c>
      <c r="E93" s="280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68">
        <v>126</v>
      </c>
      <c r="Y93" s="269">
        <f t="shared" si="0"/>
        <v>126</v>
      </c>
      <c r="Z93" s="36">
        <f t="shared" si="1"/>
        <v>2.2528800000000002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451.53360000000004</v>
      </c>
      <c r="BN93" s="67">
        <f t="shared" si="3"/>
        <v>451.53360000000004</v>
      </c>
      <c r="BO93" s="67">
        <f t="shared" si="4"/>
        <v>1.8</v>
      </c>
      <c r="BP93" s="67">
        <f t="shared" si="5"/>
        <v>1.8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9">
        <v>4607111035028</v>
      </c>
      <c r="E94" s="280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9">
        <v>4607111036407</v>
      </c>
      <c r="E95" s="280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68">
        <v>42</v>
      </c>
      <c r="Y95" s="269">
        <f t="shared" si="0"/>
        <v>42</v>
      </c>
      <c r="Z95" s="36">
        <f t="shared" si="1"/>
        <v>0.75095999999999996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190.22640000000001</v>
      </c>
      <c r="BN95" s="67">
        <f t="shared" si="3"/>
        <v>190.22640000000001</v>
      </c>
      <c r="BO95" s="67">
        <f t="shared" si="4"/>
        <v>0.6</v>
      </c>
      <c r="BP95" s="67">
        <f t="shared" si="5"/>
        <v>0.6</v>
      </c>
    </row>
    <row r="96" spans="1:68" x14ac:dyDescent="0.2">
      <c r="A96" s="296"/>
      <c r="B96" s="273"/>
      <c r="C96" s="273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97"/>
      <c r="P96" s="276" t="s">
        <v>73</v>
      </c>
      <c r="Q96" s="277"/>
      <c r="R96" s="277"/>
      <c r="S96" s="277"/>
      <c r="T96" s="277"/>
      <c r="U96" s="277"/>
      <c r="V96" s="278"/>
      <c r="W96" s="37" t="s">
        <v>70</v>
      </c>
      <c r="X96" s="270">
        <f>IFERROR(SUM(X90:X95),"0")</f>
        <v>490</v>
      </c>
      <c r="Y96" s="270">
        <f>IFERROR(SUM(Y90:Y95),"0")</f>
        <v>490</v>
      </c>
      <c r="Z96" s="270">
        <f>IFERROR(IF(Z90="",0,Z90),"0")+IFERROR(IF(Z91="",0,Z91),"0")+IFERROR(IF(Z92="",0,Z92),"0")+IFERROR(IF(Z93="",0,Z93),"0")+IFERROR(IF(Z94="",0,Z94),"0")+IFERROR(IF(Z95="",0,Z95),"0")</f>
        <v>8.7611999999999988</v>
      </c>
      <c r="AA96" s="271"/>
      <c r="AB96" s="271"/>
      <c r="AC96" s="271"/>
    </row>
    <row r="97" spans="1:68" x14ac:dyDescent="0.2">
      <c r="A97" s="273"/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97"/>
      <c r="P97" s="276" t="s">
        <v>73</v>
      </c>
      <c r="Q97" s="277"/>
      <c r="R97" s="277"/>
      <c r="S97" s="277"/>
      <c r="T97" s="277"/>
      <c r="U97" s="277"/>
      <c r="V97" s="278"/>
      <c r="W97" s="37" t="s">
        <v>74</v>
      </c>
      <c r="X97" s="270">
        <f>IFERROR(SUMPRODUCT(X90:X95*H90:H95),"0")</f>
        <v>1480.0800000000002</v>
      </c>
      <c r="Y97" s="270">
        <f>IFERROR(SUMPRODUCT(Y90:Y95*H90:H95),"0")</f>
        <v>1480.0800000000002</v>
      </c>
      <c r="Z97" s="37"/>
      <c r="AA97" s="271"/>
      <c r="AB97" s="271"/>
      <c r="AC97" s="271"/>
    </row>
    <row r="98" spans="1:68" ht="16.5" hidden="1" customHeight="1" x14ac:dyDescent="0.25">
      <c r="A98" s="281" t="s">
        <v>167</v>
      </c>
      <c r="B98" s="273"/>
      <c r="C98" s="273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63"/>
      <c r="AB98" s="263"/>
      <c r="AC98" s="263"/>
    </row>
    <row r="99" spans="1:68" ht="14.25" hidden="1" customHeight="1" x14ac:dyDescent="0.25">
      <c r="A99" s="272" t="s">
        <v>119</v>
      </c>
      <c r="B99" s="273"/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9">
        <v>4607025784012</v>
      </c>
      <c r="E100" s="280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68">
        <v>14</v>
      </c>
      <c r="Y100" s="269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9">
        <v>4607025784319</v>
      </c>
      <c r="E101" s="280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68">
        <v>42</v>
      </c>
      <c r="Y101" s="269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96"/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97"/>
      <c r="P102" s="276" t="s">
        <v>73</v>
      </c>
      <c r="Q102" s="277"/>
      <c r="R102" s="277"/>
      <c r="S102" s="277"/>
      <c r="T102" s="277"/>
      <c r="U102" s="277"/>
      <c r="V102" s="278"/>
      <c r="W102" s="37" t="s">
        <v>70</v>
      </c>
      <c r="X102" s="270">
        <f>IFERROR(SUM(X100:X101),"0")</f>
        <v>56</v>
      </c>
      <c r="Y102" s="270">
        <f>IFERROR(SUM(Y100:Y101),"0")</f>
        <v>56</v>
      </c>
      <c r="Z102" s="270">
        <f>IFERROR(IF(Z100="",0,Z100),"0")+IFERROR(IF(Z101="",0,Z101),"0")</f>
        <v>0.8819999999999999</v>
      </c>
      <c r="AA102" s="271"/>
      <c r="AB102" s="271"/>
      <c r="AC102" s="271"/>
    </row>
    <row r="103" spans="1:68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97"/>
      <c r="P103" s="276" t="s">
        <v>73</v>
      </c>
      <c r="Q103" s="277"/>
      <c r="R103" s="277"/>
      <c r="S103" s="277"/>
      <c r="T103" s="277"/>
      <c r="U103" s="277"/>
      <c r="V103" s="278"/>
      <c r="W103" s="37" t="s">
        <v>74</v>
      </c>
      <c r="X103" s="270">
        <f>IFERROR(SUMPRODUCT(X100:X101*H100:H101),"0")</f>
        <v>181.44000000000003</v>
      </c>
      <c r="Y103" s="270">
        <f>IFERROR(SUMPRODUCT(Y100:Y101*H100:H101),"0")</f>
        <v>181.44000000000003</v>
      </c>
      <c r="Z103" s="37"/>
      <c r="AA103" s="271"/>
      <c r="AB103" s="271"/>
      <c r="AC103" s="271"/>
    </row>
    <row r="104" spans="1:68" ht="16.5" hidden="1" customHeight="1" x14ac:dyDescent="0.25">
      <c r="A104" s="281" t="s">
        <v>173</v>
      </c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63"/>
      <c r="AB104" s="263"/>
      <c r="AC104" s="263"/>
    </row>
    <row r="105" spans="1:68" ht="14.25" hidden="1" customHeight="1" x14ac:dyDescent="0.25">
      <c r="A105" s="272" t="s">
        <v>64</v>
      </c>
      <c r="B105" s="273"/>
      <c r="C105" s="273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9">
        <v>4620207491157</v>
      </c>
      <c r="E106" s="280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9">
        <v>4607111039262</v>
      </c>
      <c r="E107" s="280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68">
        <v>48</v>
      </c>
      <c r="Y107" s="269">
        <f>IFERROR(IF(X107="","",X107),"")</f>
        <v>48</v>
      </c>
      <c r="Z107" s="36">
        <f>IFERROR(IF(X107="","",X107*0.0155),"")</f>
        <v>0.74399999999999999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322.54079999999999</v>
      </c>
      <c r="BN107" s="67">
        <f>IFERROR(Y107*I107,"0")</f>
        <v>322.54079999999999</v>
      </c>
      <c r="BO107" s="67">
        <f>IFERROR(X107/J107,"0")</f>
        <v>0.5714285714285714</v>
      </c>
      <c r="BP107" s="67">
        <f>IFERROR(Y107/J107,"0")</f>
        <v>0.5714285714285714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79">
        <v>4607111039248</v>
      </c>
      <c r="E108" s="280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9">
        <v>4607111039293</v>
      </c>
      <c r="E109" s="280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68">
        <v>24</v>
      </c>
      <c r="Y109" s="26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9">
        <v>4607111039279</v>
      </c>
      <c r="E110" s="280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68">
        <v>12</v>
      </c>
      <c r="Y110" s="26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296"/>
      <c r="B111" s="273"/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97"/>
      <c r="P111" s="276" t="s">
        <v>73</v>
      </c>
      <c r="Q111" s="277"/>
      <c r="R111" s="277"/>
      <c r="S111" s="277"/>
      <c r="T111" s="277"/>
      <c r="U111" s="277"/>
      <c r="V111" s="278"/>
      <c r="W111" s="37" t="s">
        <v>70</v>
      </c>
      <c r="X111" s="270">
        <f>IFERROR(SUM(X106:X110),"0")</f>
        <v>96</v>
      </c>
      <c r="Y111" s="270">
        <f>IFERROR(SUM(Y106:Y110),"0")</f>
        <v>96</v>
      </c>
      <c r="Z111" s="270">
        <f>IFERROR(IF(Z106="",0,Z106),"0")+IFERROR(IF(Z107="",0,Z107),"0")+IFERROR(IF(Z108="",0,Z108),"0")+IFERROR(IF(Z109="",0,Z109),"0")+IFERROR(IF(Z110="",0,Z110),"0")</f>
        <v>1.488</v>
      </c>
      <c r="AA111" s="271"/>
      <c r="AB111" s="271"/>
      <c r="AC111" s="271"/>
    </row>
    <row r="112" spans="1:68" x14ac:dyDescent="0.2">
      <c r="A112" s="273"/>
      <c r="B112" s="273"/>
      <c r="C112" s="273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97"/>
      <c r="P112" s="276" t="s">
        <v>73</v>
      </c>
      <c r="Q112" s="277"/>
      <c r="R112" s="277"/>
      <c r="S112" s="277"/>
      <c r="T112" s="277"/>
      <c r="U112" s="277"/>
      <c r="V112" s="278"/>
      <c r="W112" s="37" t="s">
        <v>74</v>
      </c>
      <c r="X112" s="270">
        <f>IFERROR(SUMPRODUCT(X106:X110*H106:H110),"0")</f>
        <v>628.80000000000007</v>
      </c>
      <c r="Y112" s="270">
        <f>IFERROR(SUMPRODUCT(Y106:Y110*H106:H110),"0")</f>
        <v>628.80000000000007</v>
      </c>
      <c r="Z112" s="37"/>
      <c r="AA112" s="271"/>
      <c r="AB112" s="271"/>
      <c r="AC112" s="271"/>
    </row>
    <row r="113" spans="1:68" ht="14.25" hidden="1" customHeight="1" x14ac:dyDescent="0.25">
      <c r="A113" s="272" t="s">
        <v>125</v>
      </c>
      <c r="B113" s="273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9">
        <v>4620207490983</v>
      </c>
      <c r="E114" s="280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46" t="s">
        <v>187</v>
      </c>
      <c r="Q114" s="294"/>
      <c r="R114" s="294"/>
      <c r="S114" s="294"/>
      <c r="T114" s="295"/>
      <c r="U114" s="34"/>
      <c r="V114" s="34"/>
      <c r="W114" s="35" t="s">
        <v>70</v>
      </c>
      <c r="X114" s="268">
        <v>14</v>
      </c>
      <c r="Y114" s="26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6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97"/>
      <c r="P115" s="276" t="s">
        <v>73</v>
      </c>
      <c r="Q115" s="277"/>
      <c r="R115" s="277"/>
      <c r="S115" s="277"/>
      <c r="T115" s="277"/>
      <c r="U115" s="277"/>
      <c r="V115" s="278"/>
      <c r="W115" s="37" t="s">
        <v>70</v>
      </c>
      <c r="X115" s="270">
        <f>IFERROR(SUM(X114:X114),"0")</f>
        <v>14</v>
      </c>
      <c r="Y115" s="270">
        <f>IFERROR(SUM(Y114:Y114),"0")</f>
        <v>14</v>
      </c>
      <c r="Z115" s="270">
        <f>IFERROR(IF(Z114="",0,Z114),"0")</f>
        <v>0.25031999999999999</v>
      </c>
      <c r="AA115" s="271"/>
      <c r="AB115" s="271"/>
      <c r="AC115" s="271"/>
    </row>
    <row r="116" spans="1:68" x14ac:dyDescent="0.2">
      <c r="A116" s="273"/>
      <c r="B116" s="273"/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97"/>
      <c r="P116" s="276" t="s">
        <v>73</v>
      </c>
      <c r="Q116" s="277"/>
      <c r="R116" s="277"/>
      <c r="S116" s="277"/>
      <c r="T116" s="277"/>
      <c r="U116" s="277"/>
      <c r="V116" s="278"/>
      <c r="W116" s="37" t="s">
        <v>74</v>
      </c>
      <c r="X116" s="270">
        <f>IFERROR(SUMPRODUCT(X114:X114*H114:H114),"0")</f>
        <v>36.96</v>
      </c>
      <c r="Y116" s="270">
        <f>IFERROR(SUMPRODUCT(Y114:Y114*H114:H114),"0")</f>
        <v>36.96</v>
      </c>
      <c r="Z116" s="37"/>
      <c r="AA116" s="271"/>
      <c r="AB116" s="271"/>
      <c r="AC116" s="271"/>
    </row>
    <row r="117" spans="1:68" ht="14.25" hidden="1" customHeight="1" x14ac:dyDescent="0.25">
      <c r="A117" s="272" t="s">
        <v>189</v>
      </c>
      <c r="B117" s="273"/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  <c r="AA117" s="264"/>
      <c r="AB117" s="264"/>
      <c r="AC117" s="264"/>
    </row>
    <row r="118" spans="1:68" ht="27" hidden="1" customHeight="1" x14ac:dyDescent="0.25">
      <c r="A118" s="54" t="s">
        <v>190</v>
      </c>
      <c r="B118" s="54" t="s">
        <v>191</v>
      </c>
      <c r="C118" s="31">
        <v>4301071094</v>
      </c>
      <c r="D118" s="279">
        <v>4620207491140</v>
      </c>
      <c r="E118" s="280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2" t="s">
        <v>192</v>
      </c>
      <c r="Q118" s="294"/>
      <c r="R118" s="294"/>
      <c r="S118" s="294"/>
      <c r="T118" s="295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97"/>
      <c r="P119" s="276" t="s">
        <v>73</v>
      </c>
      <c r="Q119" s="277"/>
      <c r="R119" s="277"/>
      <c r="S119" s="277"/>
      <c r="T119" s="277"/>
      <c r="U119" s="277"/>
      <c r="V119" s="278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73"/>
      <c r="B120" s="273"/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97"/>
      <c r="P120" s="276" t="s">
        <v>73</v>
      </c>
      <c r="Q120" s="277"/>
      <c r="R120" s="277"/>
      <c r="S120" s="277"/>
      <c r="T120" s="277"/>
      <c r="U120" s="277"/>
      <c r="V120" s="278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1" t="s">
        <v>194</v>
      </c>
      <c r="B121" s="273"/>
      <c r="C121" s="273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  <c r="AA121" s="263"/>
      <c r="AB121" s="263"/>
      <c r="AC121" s="263"/>
    </row>
    <row r="122" spans="1:68" ht="14.25" hidden="1" customHeight="1" x14ac:dyDescent="0.25">
      <c r="A122" s="272" t="s">
        <v>125</v>
      </c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9">
        <v>4607111034014</v>
      </c>
      <c r="E123" s="280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68">
        <v>238</v>
      </c>
      <c r="Y123" s="269">
        <f>IFERROR(IF(X123="","",X123),"")</f>
        <v>238</v>
      </c>
      <c r="Z123" s="36">
        <f>IFERROR(IF(X123="","",X123*0.01788),"")</f>
        <v>4.2554400000000001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881.45679999999993</v>
      </c>
      <c r="BN123" s="67">
        <f>IFERROR(Y123*I123,"0")</f>
        <v>881.45679999999993</v>
      </c>
      <c r="BO123" s="67">
        <f>IFERROR(X123/J123,"0")</f>
        <v>3.4</v>
      </c>
      <c r="BP123" s="67">
        <f>IFERROR(Y123/J123,"0")</f>
        <v>3.4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9">
        <v>4607111033994</v>
      </c>
      <c r="E124" s="280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68">
        <v>224</v>
      </c>
      <c r="Y124" s="269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x14ac:dyDescent="0.2">
      <c r="A125" s="296"/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97"/>
      <c r="P125" s="276" t="s">
        <v>73</v>
      </c>
      <c r="Q125" s="277"/>
      <c r="R125" s="277"/>
      <c r="S125" s="277"/>
      <c r="T125" s="277"/>
      <c r="U125" s="277"/>
      <c r="V125" s="278"/>
      <c r="W125" s="37" t="s">
        <v>70</v>
      </c>
      <c r="X125" s="270">
        <f>IFERROR(SUM(X123:X124),"0")</f>
        <v>462</v>
      </c>
      <c r="Y125" s="270">
        <f>IFERROR(SUM(Y123:Y124),"0")</f>
        <v>462</v>
      </c>
      <c r="Z125" s="270">
        <f>IFERROR(IF(Z123="",0,Z123),"0")+IFERROR(IF(Z124="",0,Z124),"0")</f>
        <v>8.2605599999999999</v>
      </c>
      <c r="AA125" s="271"/>
      <c r="AB125" s="271"/>
      <c r="AC125" s="271"/>
    </row>
    <row r="126" spans="1:68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97"/>
      <c r="P126" s="276" t="s">
        <v>73</v>
      </c>
      <c r="Q126" s="277"/>
      <c r="R126" s="277"/>
      <c r="S126" s="277"/>
      <c r="T126" s="277"/>
      <c r="U126" s="277"/>
      <c r="V126" s="278"/>
      <c r="W126" s="37" t="s">
        <v>74</v>
      </c>
      <c r="X126" s="270">
        <f>IFERROR(SUMPRODUCT(X123:X124*H123:H124),"0")</f>
        <v>1386</v>
      </c>
      <c r="Y126" s="270">
        <f>IFERROR(SUMPRODUCT(Y123:Y124*H123:H124),"0")</f>
        <v>1386</v>
      </c>
      <c r="Z126" s="37"/>
      <c r="AA126" s="271"/>
      <c r="AB126" s="271"/>
      <c r="AC126" s="271"/>
    </row>
    <row r="127" spans="1:68" ht="16.5" hidden="1" customHeight="1" x14ac:dyDescent="0.25">
      <c r="A127" s="281" t="s">
        <v>202</v>
      </c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  <c r="AA127" s="263"/>
      <c r="AB127" s="263"/>
      <c r="AC127" s="263"/>
    </row>
    <row r="128" spans="1:68" ht="14.25" hidden="1" customHeight="1" x14ac:dyDescent="0.25">
      <c r="A128" s="272" t="s">
        <v>125</v>
      </c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9">
        <v>4607111039095</v>
      </c>
      <c r="E129" s="280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68">
        <v>28</v>
      </c>
      <c r="Y129" s="269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4301135550</v>
      </c>
      <c r="D130" s="279">
        <v>4607111034199</v>
      </c>
      <c r="E130" s="280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6"/>
      <c r="B131" s="273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97"/>
      <c r="P131" s="276" t="s">
        <v>73</v>
      </c>
      <c r="Q131" s="277"/>
      <c r="R131" s="277"/>
      <c r="S131" s="277"/>
      <c r="T131" s="277"/>
      <c r="U131" s="277"/>
      <c r="V131" s="278"/>
      <c r="W131" s="37" t="s">
        <v>70</v>
      </c>
      <c r="X131" s="270">
        <f>IFERROR(SUM(X129:X130),"0")</f>
        <v>28</v>
      </c>
      <c r="Y131" s="270">
        <f>IFERROR(SUM(Y129:Y130),"0")</f>
        <v>28</v>
      </c>
      <c r="Z131" s="270">
        <f>IFERROR(IF(Z129="",0,Z129),"0")+IFERROR(IF(Z130="",0,Z130),"0")</f>
        <v>0.50063999999999997</v>
      </c>
      <c r="AA131" s="271"/>
      <c r="AB131" s="271"/>
      <c r="AC131" s="271"/>
    </row>
    <row r="132" spans="1:68" x14ac:dyDescent="0.2">
      <c r="A132" s="273"/>
      <c r="B132" s="273"/>
      <c r="C132" s="273"/>
      <c r="D132" s="273"/>
      <c r="E132" s="273"/>
      <c r="F132" s="273"/>
      <c r="G132" s="273"/>
      <c r="H132" s="273"/>
      <c r="I132" s="273"/>
      <c r="J132" s="273"/>
      <c r="K132" s="273"/>
      <c r="L132" s="273"/>
      <c r="M132" s="273"/>
      <c r="N132" s="273"/>
      <c r="O132" s="297"/>
      <c r="P132" s="276" t="s">
        <v>73</v>
      </c>
      <c r="Q132" s="277"/>
      <c r="R132" s="277"/>
      <c r="S132" s="277"/>
      <c r="T132" s="277"/>
      <c r="U132" s="277"/>
      <c r="V132" s="278"/>
      <c r="W132" s="37" t="s">
        <v>74</v>
      </c>
      <c r="X132" s="270">
        <f>IFERROR(SUMPRODUCT(X129:X130*H129:H130),"0")</f>
        <v>84</v>
      </c>
      <c r="Y132" s="270">
        <f>IFERROR(SUMPRODUCT(Y129:Y130*H129:H130),"0")</f>
        <v>84</v>
      </c>
      <c r="Z132" s="37"/>
      <c r="AA132" s="271"/>
      <c r="AB132" s="271"/>
      <c r="AC132" s="271"/>
    </row>
    <row r="133" spans="1:68" ht="16.5" hidden="1" customHeight="1" x14ac:dyDescent="0.25">
      <c r="A133" s="281" t="s">
        <v>209</v>
      </c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3"/>
      <c r="Y133" s="273"/>
      <c r="Z133" s="273"/>
      <c r="AA133" s="263"/>
      <c r="AB133" s="263"/>
      <c r="AC133" s="263"/>
    </row>
    <row r="134" spans="1:68" ht="14.25" hidden="1" customHeight="1" x14ac:dyDescent="0.25">
      <c r="A134" s="272" t="s">
        <v>125</v>
      </c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73"/>
      <c r="T134" s="273"/>
      <c r="U134" s="273"/>
      <c r="V134" s="273"/>
      <c r="W134" s="273"/>
      <c r="X134" s="273"/>
      <c r="Y134" s="273"/>
      <c r="Z134" s="27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9">
        <v>4620207490914</v>
      </c>
      <c r="E135" s="280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2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9">
        <v>4620207490853</v>
      </c>
      <c r="E136" s="280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68">
        <v>56</v>
      </c>
      <c r="Y136" s="269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x14ac:dyDescent="0.2">
      <c r="A137" s="296"/>
      <c r="B137" s="273"/>
      <c r="C137" s="273"/>
      <c r="D137" s="273"/>
      <c r="E137" s="273"/>
      <c r="F137" s="273"/>
      <c r="G137" s="273"/>
      <c r="H137" s="273"/>
      <c r="I137" s="273"/>
      <c r="J137" s="273"/>
      <c r="K137" s="273"/>
      <c r="L137" s="273"/>
      <c r="M137" s="273"/>
      <c r="N137" s="273"/>
      <c r="O137" s="297"/>
      <c r="P137" s="276" t="s">
        <v>73</v>
      </c>
      <c r="Q137" s="277"/>
      <c r="R137" s="277"/>
      <c r="S137" s="277"/>
      <c r="T137" s="277"/>
      <c r="U137" s="277"/>
      <c r="V137" s="278"/>
      <c r="W137" s="37" t="s">
        <v>70</v>
      </c>
      <c r="X137" s="270">
        <f>IFERROR(SUM(X135:X136),"0")</f>
        <v>70</v>
      </c>
      <c r="Y137" s="270">
        <f>IFERROR(SUM(Y135:Y136),"0")</f>
        <v>70</v>
      </c>
      <c r="Z137" s="270">
        <f>IFERROR(IF(Z135="",0,Z135),"0")+IFERROR(IF(Z136="",0,Z136),"0")</f>
        <v>1.2515999999999998</v>
      </c>
      <c r="AA137" s="271"/>
      <c r="AB137" s="271"/>
      <c r="AC137" s="271"/>
    </row>
    <row r="138" spans="1:68" x14ac:dyDescent="0.2">
      <c r="A138" s="273"/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97"/>
      <c r="P138" s="276" t="s">
        <v>73</v>
      </c>
      <c r="Q138" s="277"/>
      <c r="R138" s="277"/>
      <c r="S138" s="277"/>
      <c r="T138" s="277"/>
      <c r="U138" s="277"/>
      <c r="V138" s="278"/>
      <c r="W138" s="37" t="s">
        <v>74</v>
      </c>
      <c r="X138" s="270">
        <f>IFERROR(SUMPRODUCT(X135:X136*H135:H136),"0")</f>
        <v>168</v>
      </c>
      <c r="Y138" s="270">
        <f>IFERROR(SUMPRODUCT(Y135:Y136*H135:H136),"0")</f>
        <v>168</v>
      </c>
      <c r="Z138" s="37"/>
      <c r="AA138" s="271"/>
      <c r="AB138" s="271"/>
      <c r="AC138" s="271"/>
    </row>
    <row r="139" spans="1:68" ht="16.5" hidden="1" customHeight="1" x14ac:dyDescent="0.25">
      <c r="A139" s="281" t="s">
        <v>214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273"/>
      <c r="AA139" s="263"/>
      <c r="AB139" s="263"/>
      <c r="AC139" s="263"/>
    </row>
    <row r="140" spans="1:68" ht="14.25" hidden="1" customHeight="1" x14ac:dyDescent="0.25">
      <c r="A140" s="272" t="s">
        <v>125</v>
      </c>
      <c r="B140" s="273"/>
      <c r="C140" s="273"/>
      <c r="D140" s="273"/>
      <c r="E140" s="273"/>
      <c r="F140" s="273"/>
      <c r="G140" s="273"/>
      <c r="H140" s="273"/>
      <c r="I140" s="273"/>
      <c r="J140" s="273"/>
      <c r="K140" s="273"/>
      <c r="L140" s="273"/>
      <c r="M140" s="273"/>
      <c r="N140" s="273"/>
      <c r="O140" s="273"/>
      <c r="P140" s="273"/>
      <c r="Q140" s="273"/>
      <c r="R140" s="273"/>
      <c r="S140" s="273"/>
      <c r="T140" s="273"/>
      <c r="U140" s="273"/>
      <c r="V140" s="273"/>
      <c r="W140" s="273"/>
      <c r="X140" s="273"/>
      <c r="Y140" s="273"/>
      <c r="Z140" s="27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9">
        <v>4607111035806</v>
      </c>
      <c r="E141" s="280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68">
        <v>28</v>
      </c>
      <c r="Y141" s="26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6"/>
      <c r="B142" s="273"/>
      <c r="C142" s="273"/>
      <c r="D142" s="273"/>
      <c r="E142" s="273"/>
      <c r="F142" s="273"/>
      <c r="G142" s="273"/>
      <c r="H142" s="273"/>
      <c r="I142" s="273"/>
      <c r="J142" s="273"/>
      <c r="K142" s="273"/>
      <c r="L142" s="273"/>
      <c r="M142" s="273"/>
      <c r="N142" s="273"/>
      <c r="O142" s="297"/>
      <c r="P142" s="276" t="s">
        <v>73</v>
      </c>
      <c r="Q142" s="277"/>
      <c r="R142" s="277"/>
      <c r="S142" s="277"/>
      <c r="T142" s="277"/>
      <c r="U142" s="277"/>
      <c r="V142" s="278"/>
      <c r="W142" s="37" t="s">
        <v>70</v>
      </c>
      <c r="X142" s="270">
        <f>IFERROR(SUM(X141:X141),"0")</f>
        <v>28</v>
      </c>
      <c r="Y142" s="270">
        <f>IFERROR(SUM(Y141:Y141),"0")</f>
        <v>28</v>
      </c>
      <c r="Z142" s="270">
        <f>IFERROR(IF(Z141="",0,Z141),"0")</f>
        <v>0.50063999999999997</v>
      </c>
      <c r="AA142" s="271"/>
      <c r="AB142" s="271"/>
      <c r="AC142" s="271"/>
    </row>
    <row r="143" spans="1:68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97"/>
      <c r="P143" s="276" t="s">
        <v>73</v>
      </c>
      <c r="Q143" s="277"/>
      <c r="R143" s="277"/>
      <c r="S143" s="277"/>
      <c r="T143" s="277"/>
      <c r="U143" s="277"/>
      <c r="V143" s="278"/>
      <c r="W143" s="37" t="s">
        <v>74</v>
      </c>
      <c r="X143" s="270">
        <f>IFERROR(SUMPRODUCT(X141:X141*H141:H141),"0")</f>
        <v>84</v>
      </c>
      <c r="Y143" s="270">
        <f>IFERROR(SUMPRODUCT(Y141:Y141*H141:H141),"0")</f>
        <v>84</v>
      </c>
      <c r="Z143" s="37"/>
      <c r="AA143" s="271"/>
      <c r="AB143" s="271"/>
      <c r="AC143" s="271"/>
    </row>
    <row r="144" spans="1:68" ht="16.5" hidden="1" customHeight="1" x14ac:dyDescent="0.25">
      <c r="A144" s="281" t="s">
        <v>218</v>
      </c>
      <c r="B144" s="273"/>
      <c r="C144" s="273"/>
      <c r="D144" s="273"/>
      <c r="E144" s="273"/>
      <c r="F144" s="273"/>
      <c r="G144" s="273"/>
      <c r="H144" s="273"/>
      <c r="I144" s="273"/>
      <c r="J144" s="273"/>
      <c r="K144" s="273"/>
      <c r="L144" s="273"/>
      <c r="M144" s="273"/>
      <c r="N144" s="273"/>
      <c r="O144" s="273"/>
      <c r="P144" s="273"/>
      <c r="Q144" s="273"/>
      <c r="R144" s="273"/>
      <c r="S144" s="273"/>
      <c r="T144" s="273"/>
      <c r="U144" s="273"/>
      <c r="V144" s="273"/>
      <c r="W144" s="273"/>
      <c r="X144" s="273"/>
      <c r="Y144" s="273"/>
      <c r="Z144" s="273"/>
      <c r="AA144" s="263"/>
      <c r="AB144" s="263"/>
      <c r="AC144" s="263"/>
    </row>
    <row r="145" spans="1:68" ht="14.25" hidden="1" customHeight="1" x14ac:dyDescent="0.25">
      <c r="A145" s="272" t="s">
        <v>125</v>
      </c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73"/>
      <c r="T145" s="273"/>
      <c r="U145" s="273"/>
      <c r="V145" s="273"/>
      <c r="W145" s="273"/>
      <c r="X145" s="273"/>
      <c r="Y145" s="273"/>
      <c r="Z145" s="273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9">
        <v>4607111039613</v>
      </c>
      <c r="E146" s="280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3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73"/>
      <c r="C147" s="273"/>
      <c r="D147" s="273"/>
      <c r="E147" s="273"/>
      <c r="F147" s="273"/>
      <c r="G147" s="273"/>
      <c r="H147" s="273"/>
      <c r="I147" s="273"/>
      <c r="J147" s="273"/>
      <c r="K147" s="273"/>
      <c r="L147" s="273"/>
      <c r="M147" s="273"/>
      <c r="N147" s="273"/>
      <c r="O147" s="297"/>
      <c r="P147" s="276" t="s">
        <v>73</v>
      </c>
      <c r="Q147" s="277"/>
      <c r="R147" s="277"/>
      <c r="S147" s="277"/>
      <c r="T147" s="277"/>
      <c r="U147" s="277"/>
      <c r="V147" s="278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73"/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97"/>
      <c r="P148" s="276" t="s">
        <v>73</v>
      </c>
      <c r="Q148" s="277"/>
      <c r="R148" s="277"/>
      <c r="S148" s="277"/>
      <c r="T148" s="277"/>
      <c r="U148" s="277"/>
      <c r="V148" s="278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1" t="s">
        <v>221</v>
      </c>
      <c r="B149" s="273"/>
      <c r="C149" s="273"/>
      <c r="D149" s="273"/>
      <c r="E149" s="273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  <c r="AA149" s="263"/>
      <c r="AB149" s="263"/>
      <c r="AC149" s="263"/>
    </row>
    <row r="150" spans="1:68" ht="14.25" hidden="1" customHeight="1" x14ac:dyDescent="0.25">
      <c r="A150" s="272" t="s">
        <v>189</v>
      </c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9">
        <v>4607111035646</v>
      </c>
      <c r="E151" s="280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68">
        <v>12</v>
      </c>
      <c r="Y151" s="269">
        <f>IFERROR(IF(X151="","",X151),"")</f>
        <v>12</v>
      </c>
      <c r="Z151" s="36">
        <f>IFERROR(IF(X151="","",X151*0.01157),"")</f>
        <v>0.13884000000000002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25.44</v>
      </c>
      <c r="BN151" s="67">
        <f>IFERROR(Y151*I151,"0")</f>
        <v>25.44</v>
      </c>
      <c r="BO151" s="67">
        <f>IFERROR(X151/J151,"0")</f>
        <v>0.16666666666666666</v>
      </c>
      <c r="BP151" s="67">
        <f>IFERROR(Y151/J151,"0")</f>
        <v>0.16666666666666666</v>
      </c>
    </row>
    <row r="152" spans="1:68" x14ac:dyDescent="0.2">
      <c r="A152" s="296"/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97"/>
      <c r="P152" s="276" t="s">
        <v>73</v>
      </c>
      <c r="Q152" s="277"/>
      <c r="R152" s="277"/>
      <c r="S152" s="277"/>
      <c r="T152" s="277"/>
      <c r="U152" s="277"/>
      <c r="V152" s="278"/>
      <c r="W152" s="37" t="s">
        <v>70</v>
      </c>
      <c r="X152" s="270">
        <f>IFERROR(SUM(X151:X151),"0")</f>
        <v>12</v>
      </c>
      <c r="Y152" s="270">
        <f>IFERROR(SUM(Y151:Y151),"0")</f>
        <v>12</v>
      </c>
      <c r="Z152" s="270">
        <f>IFERROR(IF(Z151="",0,Z151),"0")</f>
        <v>0.13884000000000002</v>
      </c>
      <c r="AA152" s="271"/>
      <c r="AB152" s="271"/>
      <c r="AC152" s="271"/>
    </row>
    <row r="153" spans="1:68" x14ac:dyDescent="0.2">
      <c r="A153" s="273"/>
      <c r="B153" s="273"/>
      <c r="C153" s="273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97"/>
      <c r="P153" s="276" t="s">
        <v>73</v>
      </c>
      <c r="Q153" s="277"/>
      <c r="R153" s="277"/>
      <c r="S153" s="277"/>
      <c r="T153" s="277"/>
      <c r="U153" s="277"/>
      <c r="V153" s="278"/>
      <c r="W153" s="37" t="s">
        <v>74</v>
      </c>
      <c r="X153" s="270">
        <f>IFERROR(SUMPRODUCT(X151:X151*H151:H151),"0")</f>
        <v>19.200000000000003</v>
      </c>
      <c r="Y153" s="270">
        <f>IFERROR(SUMPRODUCT(Y151:Y151*H151:H151),"0")</f>
        <v>19.200000000000003</v>
      </c>
      <c r="Z153" s="37"/>
      <c r="AA153" s="271"/>
      <c r="AB153" s="271"/>
      <c r="AC153" s="271"/>
    </row>
    <row r="154" spans="1:68" ht="16.5" hidden="1" customHeight="1" x14ac:dyDescent="0.25">
      <c r="A154" s="281" t="s">
        <v>226</v>
      </c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73"/>
      <c r="T154" s="273"/>
      <c r="U154" s="273"/>
      <c r="V154" s="273"/>
      <c r="W154" s="273"/>
      <c r="X154" s="273"/>
      <c r="Y154" s="273"/>
      <c r="Z154" s="273"/>
      <c r="AA154" s="263"/>
      <c r="AB154" s="263"/>
      <c r="AC154" s="263"/>
    </row>
    <row r="155" spans="1:68" ht="14.25" hidden="1" customHeight="1" x14ac:dyDescent="0.25">
      <c r="A155" s="272" t="s">
        <v>125</v>
      </c>
      <c r="B155" s="273"/>
      <c r="C155" s="273"/>
      <c r="D155" s="273"/>
      <c r="E155" s="273"/>
      <c r="F155" s="273"/>
      <c r="G155" s="273"/>
      <c r="H155" s="273"/>
      <c r="I155" s="273"/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273"/>
      <c r="W155" s="273"/>
      <c r="X155" s="273"/>
      <c r="Y155" s="273"/>
      <c r="Z155" s="27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9">
        <v>4607111036568</v>
      </c>
      <c r="E156" s="280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68">
        <v>70</v>
      </c>
      <c r="Y156" s="269">
        <f>IFERROR(IF(X156="","",X156),"")</f>
        <v>70</v>
      </c>
      <c r="Z156" s="36">
        <f>IFERROR(IF(X156="","",X156*0.00941),"")</f>
        <v>0.65869999999999995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147.126</v>
      </c>
      <c r="BN156" s="67">
        <f>IFERROR(Y156*I156,"0")</f>
        <v>147.126</v>
      </c>
      <c r="BO156" s="67">
        <f>IFERROR(X156/J156,"0")</f>
        <v>0.5</v>
      </c>
      <c r="BP156" s="67">
        <f>IFERROR(Y156/J156,"0")</f>
        <v>0.5</v>
      </c>
    </row>
    <row r="157" spans="1:68" x14ac:dyDescent="0.2">
      <c r="A157" s="296"/>
      <c r="B157" s="273"/>
      <c r="C157" s="273"/>
      <c r="D157" s="273"/>
      <c r="E157" s="273"/>
      <c r="F157" s="273"/>
      <c r="G157" s="273"/>
      <c r="H157" s="273"/>
      <c r="I157" s="273"/>
      <c r="J157" s="273"/>
      <c r="K157" s="273"/>
      <c r="L157" s="273"/>
      <c r="M157" s="273"/>
      <c r="N157" s="273"/>
      <c r="O157" s="297"/>
      <c r="P157" s="276" t="s">
        <v>73</v>
      </c>
      <c r="Q157" s="277"/>
      <c r="R157" s="277"/>
      <c r="S157" s="277"/>
      <c r="T157" s="277"/>
      <c r="U157" s="277"/>
      <c r="V157" s="278"/>
      <c r="W157" s="37" t="s">
        <v>70</v>
      </c>
      <c r="X157" s="270">
        <f>IFERROR(SUM(X156:X156),"0")</f>
        <v>70</v>
      </c>
      <c r="Y157" s="270">
        <f>IFERROR(SUM(Y156:Y156),"0")</f>
        <v>70</v>
      </c>
      <c r="Z157" s="270">
        <f>IFERROR(IF(Z156="",0,Z156),"0")</f>
        <v>0.65869999999999995</v>
      </c>
      <c r="AA157" s="271"/>
      <c r="AB157" s="271"/>
      <c r="AC157" s="271"/>
    </row>
    <row r="158" spans="1:68" x14ac:dyDescent="0.2">
      <c r="A158" s="273"/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97"/>
      <c r="P158" s="276" t="s">
        <v>73</v>
      </c>
      <c r="Q158" s="277"/>
      <c r="R158" s="277"/>
      <c r="S158" s="277"/>
      <c r="T158" s="277"/>
      <c r="U158" s="277"/>
      <c r="V158" s="278"/>
      <c r="W158" s="37" t="s">
        <v>74</v>
      </c>
      <c r="X158" s="270">
        <f>IFERROR(SUMPRODUCT(X156:X156*H156:H156),"0")</f>
        <v>117.6</v>
      </c>
      <c r="Y158" s="270">
        <f>IFERROR(SUMPRODUCT(Y156:Y156*H156:H156),"0")</f>
        <v>117.6</v>
      </c>
      <c r="Z158" s="37"/>
      <c r="AA158" s="271"/>
      <c r="AB158" s="271"/>
      <c r="AC158" s="271"/>
    </row>
    <row r="159" spans="1:68" ht="27.75" hidden="1" customHeight="1" x14ac:dyDescent="0.2">
      <c r="A159" s="324" t="s">
        <v>230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48"/>
      <c r="AB159" s="48"/>
      <c r="AC159" s="48"/>
    </row>
    <row r="160" spans="1:68" ht="16.5" hidden="1" customHeight="1" x14ac:dyDescent="0.25">
      <c r="A160" s="281" t="s">
        <v>231</v>
      </c>
      <c r="B160" s="273"/>
      <c r="C160" s="273"/>
      <c r="D160" s="273"/>
      <c r="E160" s="273"/>
      <c r="F160" s="273"/>
      <c r="G160" s="273"/>
      <c r="H160" s="273"/>
      <c r="I160" s="273"/>
      <c r="J160" s="273"/>
      <c r="K160" s="273"/>
      <c r="L160" s="273"/>
      <c r="M160" s="273"/>
      <c r="N160" s="273"/>
      <c r="O160" s="273"/>
      <c r="P160" s="273"/>
      <c r="Q160" s="273"/>
      <c r="R160" s="273"/>
      <c r="S160" s="273"/>
      <c r="T160" s="273"/>
      <c r="U160" s="273"/>
      <c r="V160" s="273"/>
      <c r="W160" s="273"/>
      <c r="X160" s="273"/>
      <c r="Y160" s="273"/>
      <c r="Z160" s="273"/>
      <c r="AA160" s="263"/>
      <c r="AB160" s="263"/>
      <c r="AC160" s="263"/>
    </row>
    <row r="161" spans="1:68" ht="14.25" hidden="1" customHeight="1" x14ac:dyDescent="0.25">
      <c r="A161" s="272" t="s">
        <v>64</v>
      </c>
      <c r="B161" s="273"/>
      <c r="C161" s="273"/>
      <c r="D161" s="273"/>
      <c r="E161" s="273"/>
      <c r="F161" s="273"/>
      <c r="G161" s="273"/>
      <c r="H161" s="273"/>
      <c r="I161" s="273"/>
      <c r="J161" s="273"/>
      <c r="K161" s="273"/>
      <c r="L161" s="273"/>
      <c r="M161" s="273"/>
      <c r="N161" s="273"/>
      <c r="O161" s="273"/>
      <c r="P161" s="273"/>
      <c r="Q161" s="273"/>
      <c r="R161" s="273"/>
      <c r="S161" s="273"/>
      <c r="T161" s="273"/>
      <c r="U161" s="273"/>
      <c r="V161" s="273"/>
      <c r="W161" s="273"/>
      <c r="X161" s="273"/>
      <c r="Y161" s="273"/>
      <c r="Z161" s="273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9">
        <v>4607111036384</v>
      </c>
      <c r="E162" s="280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9" t="s">
        <v>234</v>
      </c>
      <c r="Q162" s="294"/>
      <c r="R162" s="294"/>
      <c r="S162" s="294"/>
      <c r="T162" s="295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9">
        <v>4607111036216</v>
      </c>
      <c r="E163" s="280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68">
        <v>144</v>
      </c>
      <c r="Y163" s="269">
        <f>IFERROR(IF(X163="","",X163),"")</f>
        <v>144</v>
      </c>
      <c r="Z163" s="36">
        <f>IFERROR(IF(X163="","",X163*0.00866),"")</f>
        <v>1.2470399999999999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750.70079999999996</v>
      </c>
      <c r="BN163" s="67">
        <f>IFERROR(Y163*I163,"0")</f>
        <v>750.70079999999996</v>
      </c>
      <c r="BO163" s="67">
        <f>IFERROR(X163/J163,"0")</f>
        <v>1</v>
      </c>
      <c r="BP163" s="67">
        <f>IFERROR(Y163/J163,"0")</f>
        <v>1</v>
      </c>
    </row>
    <row r="164" spans="1:68" x14ac:dyDescent="0.2">
      <c r="A164" s="296"/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97"/>
      <c r="P164" s="276" t="s">
        <v>73</v>
      </c>
      <c r="Q164" s="277"/>
      <c r="R164" s="277"/>
      <c r="S164" s="277"/>
      <c r="T164" s="277"/>
      <c r="U164" s="277"/>
      <c r="V164" s="278"/>
      <c r="W164" s="37" t="s">
        <v>70</v>
      </c>
      <c r="X164" s="270">
        <f>IFERROR(SUM(X162:X163),"0")</f>
        <v>144</v>
      </c>
      <c r="Y164" s="270">
        <f>IFERROR(SUM(Y162:Y163),"0")</f>
        <v>144</v>
      </c>
      <c r="Z164" s="270">
        <f>IFERROR(IF(Z162="",0,Z162),"0")+IFERROR(IF(Z163="",0,Z163),"0")</f>
        <v>1.2470399999999999</v>
      </c>
      <c r="AA164" s="271"/>
      <c r="AB164" s="271"/>
      <c r="AC164" s="271"/>
    </row>
    <row r="165" spans="1:68" x14ac:dyDescent="0.2">
      <c r="A165" s="273"/>
      <c r="B165" s="273"/>
      <c r="C165" s="273"/>
      <c r="D165" s="273"/>
      <c r="E165" s="273"/>
      <c r="F165" s="273"/>
      <c r="G165" s="273"/>
      <c r="H165" s="273"/>
      <c r="I165" s="273"/>
      <c r="J165" s="273"/>
      <c r="K165" s="273"/>
      <c r="L165" s="273"/>
      <c r="M165" s="273"/>
      <c r="N165" s="273"/>
      <c r="O165" s="297"/>
      <c r="P165" s="276" t="s">
        <v>73</v>
      </c>
      <c r="Q165" s="277"/>
      <c r="R165" s="277"/>
      <c r="S165" s="277"/>
      <c r="T165" s="277"/>
      <c r="U165" s="277"/>
      <c r="V165" s="278"/>
      <c r="W165" s="37" t="s">
        <v>74</v>
      </c>
      <c r="X165" s="270">
        <f>IFERROR(SUMPRODUCT(X162:X163*H162:H163),"0")</f>
        <v>720</v>
      </c>
      <c r="Y165" s="270">
        <f>IFERROR(SUMPRODUCT(Y162:Y163*H162:H163),"0")</f>
        <v>720</v>
      </c>
      <c r="Z165" s="37"/>
      <c r="AA165" s="271"/>
      <c r="AB165" s="271"/>
      <c r="AC165" s="271"/>
    </row>
    <row r="166" spans="1:68" ht="27.75" hidden="1" customHeight="1" x14ac:dyDescent="0.2">
      <c r="A166" s="324" t="s">
        <v>239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48"/>
      <c r="AB166" s="48"/>
      <c r="AC166" s="48"/>
    </row>
    <row r="167" spans="1:68" ht="16.5" hidden="1" customHeight="1" x14ac:dyDescent="0.25">
      <c r="A167" s="281" t="s">
        <v>240</v>
      </c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3"/>
      <c r="Y167" s="273"/>
      <c r="Z167" s="273"/>
      <c r="AA167" s="263"/>
      <c r="AB167" s="263"/>
      <c r="AC167" s="263"/>
    </row>
    <row r="168" spans="1:68" ht="14.25" hidden="1" customHeight="1" x14ac:dyDescent="0.25">
      <c r="A168" s="272" t="s">
        <v>77</v>
      </c>
      <c r="B168" s="273"/>
      <c r="C168" s="273"/>
      <c r="D168" s="273"/>
      <c r="E168" s="273"/>
      <c r="F168" s="273"/>
      <c r="G168" s="273"/>
      <c r="H168" s="273"/>
      <c r="I168" s="273"/>
      <c r="J168" s="273"/>
      <c r="K168" s="273"/>
      <c r="L168" s="273"/>
      <c r="M168" s="273"/>
      <c r="N168" s="273"/>
      <c r="O168" s="273"/>
      <c r="P168" s="273"/>
      <c r="Q168" s="273"/>
      <c r="R168" s="273"/>
      <c r="S168" s="273"/>
      <c r="T168" s="273"/>
      <c r="U168" s="273"/>
      <c r="V168" s="273"/>
      <c r="W168" s="273"/>
      <c r="X168" s="273"/>
      <c r="Y168" s="273"/>
      <c r="Z168" s="27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9">
        <v>4607111035691</v>
      </c>
      <c r="E169" s="280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9">
        <v>4607111035721</v>
      </c>
      <c r="E170" s="280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68">
        <v>42</v>
      </c>
      <c r="Y170" s="26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9">
        <v>4607111038487</v>
      </c>
      <c r="E171" s="280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68">
        <v>42</v>
      </c>
      <c r="Y171" s="26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96"/>
      <c r="B172" s="273"/>
      <c r="C172" s="273"/>
      <c r="D172" s="273"/>
      <c r="E172" s="273"/>
      <c r="F172" s="273"/>
      <c r="G172" s="273"/>
      <c r="H172" s="273"/>
      <c r="I172" s="273"/>
      <c r="J172" s="273"/>
      <c r="K172" s="273"/>
      <c r="L172" s="273"/>
      <c r="M172" s="273"/>
      <c r="N172" s="273"/>
      <c r="O172" s="297"/>
      <c r="P172" s="276" t="s">
        <v>73</v>
      </c>
      <c r="Q172" s="277"/>
      <c r="R172" s="277"/>
      <c r="S172" s="277"/>
      <c r="T172" s="277"/>
      <c r="U172" s="277"/>
      <c r="V172" s="278"/>
      <c r="W172" s="37" t="s">
        <v>70</v>
      </c>
      <c r="X172" s="270">
        <f>IFERROR(SUM(X169:X171),"0")</f>
        <v>112</v>
      </c>
      <c r="Y172" s="270">
        <f>IFERROR(SUM(Y169:Y171),"0")</f>
        <v>112</v>
      </c>
      <c r="Z172" s="270">
        <f>IFERROR(IF(Z169="",0,Z169),"0")+IFERROR(IF(Z170="",0,Z170),"0")+IFERROR(IF(Z171="",0,Z171),"0")</f>
        <v>2.0025599999999999</v>
      </c>
      <c r="AA172" s="271"/>
      <c r="AB172" s="271"/>
      <c r="AC172" s="271"/>
    </row>
    <row r="173" spans="1:68" x14ac:dyDescent="0.2">
      <c r="A173" s="273"/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97"/>
      <c r="P173" s="276" t="s">
        <v>73</v>
      </c>
      <c r="Q173" s="277"/>
      <c r="R173" s="277"/>
      <c r="S173" s="277"/>
      <c r="T173" s="277"/>
      <c r="U173" s="277"/>
      <c r="V173" s="278"/>
      <c r="W173" s="37" t="s">
        <v>74</v>
      </c>
      <c r="X173" s="270">
        <f>IFERROR(SUMPRODUCT(X169:X171*H169:H171),"0")</f>
        <v>336</v>
      </c>
      <c r="Y173" s="270">
        <f>IFERROR(SUMPRODUCT(Y169:Y171*H169:H171),"0")</f>
        <v>336</v>
      </c>
      <c r="Z173" s="37"/>
      <c r="AA173" s="271"/>
      <c r="AB173" s="271"/>
      <c r="AC173" s="271"/>
    </row>
    <row r="174" spans="1:68" ht="14.25" hidden="1" customHeight="1" x14ac:dyDescent="0.25">
      <c r="A174" s="272" t="s">
        <v>250</v>
      </c>
      <c r="B174" s="273"/>
      <c r="C174" s="273"/>
      <c r="D174" s="273"/>
      <c r="E174" s="273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9">
        <v>4680115885875</v>
      </c>
      <c r="E175" s="280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18" t="s">
        <v>255</v>
      </c>
      <c r="Q175" s="294"/>
      <c r="R175" s="294"/>
      <c r="S175" s="294"/>
      <c r="T175" s="295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73"/>
      <c r="C176" s="273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3"/>
      <c r="O176" s="297"/>
      <c r="P176" s="276" t="s">
        <v>73</v>
      </c>
      <c r="Q176" s="277"/>
      <c r="R176" s="277"/>
      <c r="S176" s="277"/>
      <c r="T176" s="277"/>
      <c r="U176" s="277"/>
      <c r="V176" s="278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73"/>
      <c r="B177" s="273"/>
      <c r="C177" s="273"/>
      <c r="D177" s="273"/>
      <c r="E177" s="273"/>
      <c r="F177" s="273"/>
      <c r="G177" s="273"/>
      <c r="H177" s="273"/>
      <c r="I177" s="273"/>
      <c r="J177" s="273"/>
      <c r="K177" s="273"/>
      <c r="L177" s="273"/>
      <c r="M177" s="273"/>
      <c r="N177" s="273"/>
      <c r="O177" s="297"/>
      <c r="P177" s="276" t="s">
        <v>73</v>
      </c>
      <c r="Q177" s="277"/>
      <c r="R177" s="277"/>
      <c r="S177" s="277"/>
      <c r="T177" s="277"/>
      <c r="U177" s="277"/>
      <c r="V177" s="278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324" t="s">
        <v>258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48"/>
      <c r="AB178" s="48"/>
      <c r="AC178" s="48"/>
    </row>
    <row r="179" spans="1:68" ht="16.5" hidden="1" customHeight="1" x14ac:dyDescent="0.25">
      <c r="A179" s="281" t="s">
        <v>259</v>
      </c>
      <c r="B179" s="273"/>
      <c r="C179" s="273"/>
      <c r="D179" s="273"/>
      <c r="E179" s="273"/>
      <c r="F179" s="273"/>
      <c r="G179" s="273"/>
      <c r="H179" s="273"/>
      <c r="I179" s="273"/>
      <c r="J179" s="273"/>
      <c r="K179" s="273"/>
      <c r="L179" s="273"/>
      <c r="M179" s="273"/>
      <c r="N179" s="273"/>
      <c r="O179" s="273"/>
      <c r="P179" s="273"/>
      <c r="Q179" s="273"/>
      <c r="R179" s="273"/>
      <c r="S179" s="273"/>
      <c r="T179" s="273"/>
      <c r="U179" s="273"/>
      <c r="V179" s="273"/>
      <c r="W179" s="273"/>
      <c r="X179" s="273"/>
      <c r="Y179" s="273"/>
      <c r="Z179" s="273"/>
      <c r="AA179" s="263"/>
      <c r="AB179" s="263"/>
      <c r="AC179" s="263"/>
    </row>
    <row r="180" spans="1:68" ht="14.25" hidden="1" customHeight="1" x14ac:dyDescent="0.25">
      <c r="A180" s="272" t="s">
        <v>77</v>
      </c>
      <c r="B180" s="273"/>
      <c r="C180" s="273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3"/>
      <c r="O180" s="273"/>
      <c r="P180" s="273"/>
      <c r="Q180" s="273"/>
      <c r="R180" s="273"/>
      <c r="S180" s="273"/>
      <c r="T180" s="273"/>
      <c r="U180" s="273"/>
      <c r="V180" s="273"/>
      <c r="W180" s="273"/>
      <c r="X180" s="273"/>
      <c r="Y180" s="273"/>
      <c r="Z180" s="27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9">
        <v>4620207491133</v>
      </c>
      <c r="E181" s="280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0" t="s">
        <v>262</v>
      </c>
      <c r="Q181" s="294"/>
      <c r="R181" s="294"/>
      <c r="S181" s="294"/>
      <c r="T181" s="295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73"/>
      <c r="C182" s="273"/>
      <c r="D182" s="273"/>
      <c r="E182" s="273"/>
      <c r="F182" s="273"/>
      <c r="G182" s="273"/>
      <c r="H182" s="273"/>
      <c r="I182" s="273"/>
      <c r="J182" s="273"/>
      <c r="K182" s="273"/>
      <c r="L182" s="273"/>
      <c r="M182" s="273"/>
      <c r="N182" s="273"/>
      <c r="O182" s="297"/>
      <c r="P182" s="276" t="s">
        <v>73</v>
      </c>
      <c r="Q182" s="277"/>
      <c r="R182" s="277"/>
      <c r="S182" s="277"/>
      <c r="T182" s="277"/>
      <c r="U182" s="277"/>
      <c r="V182" s="278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73"/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97"/>
      <c r="P183" s="276" t="s">
        <v>73</v>
      </c>
      <c r="Q183" s="277"/>
      <c r="R183" s="277"/>
      <c r="S183" s="277"/>
      <c r="T183" s="277"/>
      <c r="U183" s="277"/>
      <c r="V183" s="278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hidden="1" customHeight="1" x14ac:dyDescent="0.25">
      <c r="A184" s="272" t="s">
        <v>125</v>
      </c>
      <c r="B184" s="273"/>
      <c r="C184" s="273"/>
      <c r="D184" s="273"/>
      <c r="E184" s="273"/>
      <c r="F184" s="273"/>
      <c r="G184" s="273"/>
      <c r="H184" s="273"/>
      <c r="I184" s="273"/>
      <c r="J184" s="273"/>
      <c r="K184" s="273"/>
      <c r="L184" s="273"/>
      <c r="M184" s="273"/>
      <c r="N184" s="273"/>
      <c r="O184" s="273"/>
      <c r="P184" s="273"/>
      <c r="Q184" s="273"/>
      <c r="R184" s="273"/>
      <c r="S184" s="273"/>
      <c r="T184" s="273"/>
      <c r="U184" s="273"/>
      <c r="V184" s="273"/>
      <c r="W184" s="273"/>
      <c r="X184" s="273"/>
      <c r="Y184" s="273"/>
      <c r="Z184" s="27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9">
        <v>4620207490198</v>
      </c>
      <c r="E185" s="280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68">
        <v>14</v>
      </c>
      <c r="Y185" s="269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43.450400000000002</v>
      </c>
      <c r="BN185" s="67">
        <f>IFERROR(Y185*I185,"0")</f>
        <v>43.450400000000002</v>
      </c>
      <c r="BO185" s="67">
        <f>IFERROR(X185/J185,"0")</f>
        <v>0.2</v>
      </c>
      <c r="BP185" s="67">
        <f>IFERROR(Y185/J185,"0")</f>
        <v>0.2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9">
        <v>4620207490235</v>
      </c>
      <c r="E186" s="280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9">
        <v>4620207490259</v>
      </c>
      <c r="E187" s="280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68">
        <v>14</v>
      </c>
      <c r="Y187" s="269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9">
        <v>4620207490143</v>
      </c>
      <c r="E188" s="280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73"/>
      <c r="C189" s="273"/>
      <c r="D189" s="273"/>
      <c r="E189" s="273"/>
      <c r="F189" s="273"/>
      <c r="G189" s="273"/>
      <c r="H189" s="273"/>
      <c r="I189" s="273"/>
      <c r="J189" s="273"/>
      <c r="K189" s="273"/>
      <c r="L189" s="273"/>
      <c r="M189" s="273"/>
      <c r="N189" s="273"/>
      <c r="O189" s="297"/>
      <c r="P189" s="276" t="s">
        <v>73</v>
      </c>
      <c r="Q189" s="277"/>
      <c r="R189" s="277"/>
      <c r="S189" s="277"/>
      <c r="T189" s="277"/>
      <c r="U189" s="277"/>
      <c r="V189" s="278"/>
      <c r="W189" s="37" t="s">
        <v>70</v>
      </c>
      <c r="X189" s="270">
        <f>IFERROR(SUM(X185:X188),"0")</f>
        <v>28</v>
      </c>
      <c r="Y189" s="270">
        <f>IFERROR(SUM(Y185:Y188),"0")</f>
        <v>28</v>
      </c>
      <c r="Z189" s="270">
        <f>IFERROR(IF(Z185="",0,Z185),"0")+IFERROR(IF(Z186="",0,Z186),"0")+IFERROR(IF(Z187="",0,Z187),"0")+IFERROR(IF(Z188="",0,Z188),"0")</f>
        <v>0.50063999999999997</v>
      </c>
      <c r="AA189" s="271"/>
      <c r="AB189" s="271"/>
      <c r="AC189" s="271"/>
    </row>
    <row r="190" spans="1:68" x14ac:dyDescent="0.2">
      <c r="A190" s="273"/>
      <c r="B190" s="273"/>
      <c r="C190" s="273"/>
      <c r="D190" s="273"/>
      <c r="E190" s="273"/>
      <c r="F190" s="273"/>
      <c r="G190" s="273"/>
      <c r="H190" s="273"/>
      <c r="I190" s="273"/>
      <c r="J190" s="273"/>
      <c r="K190" s="273"/>
      <c r="L190" s="273"/>
      <c r="M190" s="273"/>
      <c r="N190" s="273"/>
      <c r="O190" s="297"/>
      <c r="P190" s="276" t="s">
        <v>73</v>
      </c>
      <c r="Q190" s="277"/>
      <c r="R190" s="277"/>
      <c r="S190" s="277"/>
      <c r="T190" s="277"/>
      <c r="U190" s="277"/>
      <c r="V190" s="278"/>
      <c r="W190" s="37" t="s">
        <v>74</v>
      </c>
      <c r="X190" s="270">
        <f>IFERROR(SUMPRODUCT(X185:X188*H185:H188),"0")</f>
        <v>67.2</v>
      </c>
      <c r="Y190" s="270">
        <f>IFERROR(SUMPRODUCT(Y185:Y188*H185:H188),"0")</f>
        <v>67.2</v>
      </c>
      <c r="Z190" s="37"/>
      <c r="AA190" s="271"/>
      <c r="AB190" s="271"/>
      <c r="AC190" s="271"/>
    </row>
    <row r="191" spans="1:68" ht="16.5" hidden="1" customHeight="1" x14ac:dyDescent="0.25">
      <c r="A191" s="281" t="s">
        <v>275</v>
      </c>
      <c r="B191" s="273"/>
      <c r="C191" s="273"/>
      <c r="D191" s="273"/>
      <c r="E191" s="273"/>
      <c r="F191" s="273"/>
      <c r="G191" s="273"/>
      <c r="H191" s="273"/>
      <c r="I191" s="273"/>
      <c r="J191" s="273"/>
      <c r="K191" s="273"/>
      <c r="L191" s="273"/>
      <c r="M191" s="273"/>
      <c r="N191" s="273"/>
      <c r="O191" s="273"/>
      <c r="P191" s="273"/>
      <c r="Q191" s="273"/>
      <c r="R191" s="273"/>
      <c r="S191" s="273"/>
      <c r="T191" s="273"/>
      <c r="U191" s="273"/>
      <c r="V191" s="273"/>
      <c r="W191" s="273"/>
      <c r="X191" s="273"/>
      <c r="Y191" s="273"/>
      <c r="Z191" s="273"/>
      <c r="AA191" s="263"/>
      <c r="AB191" s="263"/>
      <c r="AC191" s="263"/>
    </row>
    <row r="192" spans="1:68" ht="14.25" hidden="1" customHeight="1" x14ac:dyDescent="0.25">
      <c r="A192" s="272" t="s">
        <v>64</v>
      </c>
      <c r="B192" s="273"/>
      <c r="C192" s="273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73"/>
      <c r="T192" s="273"/>
      <c r="U192" s="273"/>
      <c r="V192" s="273"/>
      <c r="W192" s="273"/>
      <c r="X192" s="273"/>
      <c r="Y192" s="273"/>
      <c r="Z192" s="273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9">
        <v>4607111035912</v>
      </c>
      <c r="E193" s="280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">
        <v>278</v>
      </c>
      <c r="Q193" s="294"/>
      <c r="R193" s="294"/>
      <c r="S193" s="294"/>
      <c r="T193" s="295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9">
        <v>4607111035929</v>
      </c>
      <c r="E194" s="280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94"/>
      <c r="R194" s="294"/>
      <c r="S194" s="294"/>
      <c r="T194" s="295"/>
      <c r="U194" s="34"/>
      <c r="V194" s="34"/>
      <c r="W194" s="35" t="s">
        <v>70</v>
      </c>
      <c r="X194" s="268">
        <v>12</v>
      </c>
      <c r="Y194" s="269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4301070915</v>
      </c>
      <c r="D195" s="279">
        <v>4607111035882</v>
      </c>
      <c r="E195" s="280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94"/>
      <c r="R195" s="294"/>
      <c r="S195" s="294"/>
      <c r="T195" s="295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9">
        <v>4607111035905</v>
      </c>
      <c r="E196" s="280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05" t="s">
        <v>288</v>
      </c>
      <c r="Q196" s="294"/>
      <c r="R196" s="294"/>
      <c r="S196" s="294"/>
      <c r="T196" s="295"/>
      <c r="U196" s="34"/>
      <c r="V196" s="34"/>
      <c r="W196" s="35" t="s">
        <v>70</v>
      </c>
      <c r="X196" s="268">
        <v>12</v>
      </c>
      <c r="Y196" s="269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96"/>
      <c r="B197" s="273"/>
      <c r="C197" s="273"/>
      <c r="D197" s="273"/>
      <c r="E197" s="273"/>
      <c r="F197" s="273"/>
      <c r="G197" s="273"/>
      <c r="H197" s="273"/>
      <c r="I197" s="273"/>
      <c r="J197" s="273"/>
      <c r="K197" s="273"/>
      <c r="L197" s="273"/>
      <c r="M197" s="273"/>
      <c r="N197" s="273"/>
      <c r="O197" s="297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0">
        <f>IFERROR(SUM(X193:X196),"0")</f>
        <v>24</v>
      </c>
      <c r="Y197" s="270">
        <f>IFERROR(SUM(Y193:Y196),"0")</f>
        <v>24</v>
      </c>
      <c r="Z197" s="270">
        <f>IFERROR(IF(Z193="",0,Z193),"0")+IFERROR(IF(Z194="",0,Z194),"0")+IFERROR(IF(Z195="",0,Z195),"0")+IFERROR(IF(Z196="",0,Z196),"0")</f>
        <v>0.372</v>
      </c>
      <c r="AA197" s="271"/>
      <c r="AB197" s="271"/>
      <c r="AC197" s="271"/>
    </row>
    <row r="198" spans="1:68" x14ac:dyDescent="0.2">
      <c r="A198" s="273"/>
      <c r="B198" s="273"/>
      <c r="C198" s="273"/>
      <c r="D198" s="273"/>
      <c r="E198" s="273"/>
      <c r="F198" s="273"/>
      <c r="G198" s="273"/>
      <c r="H198" s="273"/>
      <c r="I198" s="273"/>
      <c r="J198" s="273"/>
      <c r="K198" s="273"/>
      <c r="L198" s="273"/>
      <c r="M198" s="273"/>
      <c r="N198" s="273"/>
      <c r="O198" s="297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0">
        <f>IFERROR(SUMPRODUCT(X193:X196*H193:H196),"0")</f>
        <v>172.8</v>
      </c>
      <c r="Y198" s="270">
        <f>IFERROR(SUMPRODUCT(Y193:Y196*H193:H196),"0")</f>
        <v>172.8</v>
      </c>
      <c r="Z198" s="37"/>
      <c r="AA198" s="271"/>
      <c r="AB198" s="271"/>
      <c r="AC198" s="271"/>
    </row>
    <row r="199" spans="1:68" ht="16.5" hidden="1" customHeight="1" x14ac:dyDescent="0.25">
      <c r="A199" s="281" t="s">
        <v>289</v>
      </c>
      <c r="B199" s="273"/>
      <c r="C199" s="273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3"/>
      <c r="O199" s="273"/>
      <c r="P199" s="273"/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  <c r="AA199" s="263"/>
      <c r="AB199" s="263"/>
      <c r="AC199" s="263"/>
    </row>
    <row r="200" spans="1:68" ht="14.25" hidden="1" customHeight="1" x14ac:dyDescent="0.25">
      <c r="A200" s="272" t="s">
        <v>64</v>
      </c>
      <c r="B200" s="273"/>
      <c r="C200" s="273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3"/>
      <c r="O200" s="273"/>
      <c r="P200" s="273"/>
      <c r="Q200" s="273"/>
      <c r="R200" s="273"/>
      <c r="S200" s="273"/>
      <c r="T200" s="273"/>
      <c r="U200" s="273"/>
      <c r="V200" s="273"/>
      <c r="W200" s="273"/>
      <c r="X200" s="273"/>
      <c r="Y200" s="273"/>
      <c r="Z200" s="273"/>
      <c r="AA200" s="264"/>
      <c r="AB200" s="264"/>
      <c r="AC200" s="264"/>
    </row>
    <row r="201" spans="1:68" ht="27" customHeight="1" x14ac:dyDescent="0.25">
      <c r="A201" s="54" t="s">
        <v>290</v>
      </c>
      <c r="B201" s="54" t="s">
        <v>291</v>
      </c>
      <c r="C201" s="31">
        <v>4301071097</v>
      </c>
      <c r="D201" s="279">
        <v>4620207491096</v>
      </c>
      <c r="E201" s="280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45" t="s">
        <v>292</v>
      </c>
      <c r="Q201" s="294"/>
      <c r="R201" s="294"/>
      <c r="S201" s="294"/>
      <c r="T201" s="295"/>
      <c r="U201" s="34"/>
      <c r="V201" s="34"/>
      <c r="W201" s="35" t="s">
        <v>70</v>
      </c>
      <c r="X201" s="268">
        <v>72</v>
      </c>
      <c r="Y201" s="269">
        <f>IFERROR(IF(X201="","",X201),"")</f>
        <v>72</v>
      </c>
      <c r="Z201" s="36">
        <f>IFERROR(IF(X201="","",X201*0.0155),"")</f>
        <v>1.1160000000000001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376.56000000000006</v>
      </c>
      <c r="BN201" s="67">
        <f>IFERROR(Y201*I201,"0")</f>
        <v>376.56000000000006</v>
      </c>
      <c r="BO201" s="67">
        <f>IFERROR(X201/J201,"0")</f>
        <v>0.8571428571428571</v>
      </c>
      <c r="BP201" s="67">
        <f>IFERROR(Y201/J201,"0")</f>
        <v>0.8571428571428571</v>
      </c>
    </row>
    <row r="202" spans="1:68" x14ac:dyDescent="0.2">
      <c r="A202" s="296"/>
      <c r="B202" s="273"/>
      <c r="C202" s="273"/>
      <c r="D202" s="273"/>
      <c r="E202" s="273"/>
      <c r="F202" s="273"/>
      <c r="G202" s="273"/>
      <c r="H202" s="273"/>
      <c r="I202" s="273"/>
      <c r="J202" s="273"/>
      <c r="K202" s="273"/>
      <c r="L202" s="273"/>
      <c r="M202" s="273"/>
      <c r="N202" s="273"/>
      <c r="O202" s="297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0">
        <f>IFERROR(SUM(X201:X201),"0")</f>
        <v>72</v>
      </c>
      <c r="Y202" s="270">
        <f>IFERROR(SUM(Y201:Y201),"0")</f>
        <v>72</v>
      </c>
      <c r="Z202" s="270">
        <f>IFERROR(IF(Z201="",0,Z201),"0")</f>
        <v>1.1160000000000001</v>
      </c>
      <c r="AA202" s="271"/>
      <c r="AB202" s="271"/>
      <c r="AC202" s="271"/>
    </row>
    <row r="203" spans="1:68" x14ac:dyDescent="0.2">
      <c r="A203" s="273"/>
      <c r="B203" s="273"/>
      <c r="C203" s="273"/>
      <c r="D203" s="273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97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0">
        <f>IFERROR(SUMPRODUCT(X201:X201*H201:H201),"0")</f>
        <v>360</v>
      </c>
      <c r="Y203" s="270">
        <f>IFERROR(SUMPRODUCT(Y201:Y201*H201:H201),"0")</f>
        <v>360</v>
      </c>
      <c r="Z203" s="37"/>
      <c r="AA203" s="271"/>
      <c r="AB203" s="271"/>
      <c r="AC203" s="271"/>
    </row>
    <row r="204" spans="1:68" ht="16.5" hidden="1" customHeight="1" x14ac:dyDescent="0.25">
      <c r="A204" s="281" t="s">
        <v>294</v>
      </c>
      <c r="B204" s="273"/>
      <c r="C204" s="273"/>
      <c r="D204" s="273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  <c r="AA204" s="263"/>
      <c r="AB204" s="263"/>
      <c r="AC204" s="263"/>
    </row>
    <row r="205" spans="1:68" ht="14.25" hidden="1" customHeight="1" x14ac:dyDescent="0.25">
      <c r="A205" s="272" t="s">
        <v>64</v>
      </c>
      <c r="B205" s="273"/>
      <c r="C205" s="273"/>
      <c r="D205" s="273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  <c r="AA205" s="264"/>
      <c r="AB205" s="264"/>
      <c r="AC205" s="264"/>
    </row>
    <row r="206" spans="1:68" ht="27" hidden="1" customHeight="1" x14ac:dyDescent="0.25">
      <c r="A206" s="54" t="s">
        <v>295</v>
      </c>
      <c r="B206" s="54" t="s">
        <v>296</v>
      </c>
      <c r="C206" s="31">
        <v>4301071093</v>
      </c>
      <c r="D206" s="279">
        <v>4620207490709</v>
      </c>
      <c r="E206" s="280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6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94"/>
      <c r="R206" s="294"/>
      <c r="S206" s="294"/>
      <c r="T206" s="295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96"/>
      <c r="B207" s="273"/>
      <c r="C207" s="273"/>
      <c r="D207" s="273"/>
      <c r="E207" s="273"/>
      <c r="F207" s="273"/>
      <c r="G207" s="273"/>
      <c r="H207" s="273"/>
      <c r="I207" s="273"/>
      <c r="J207" s="273"/>
      <c r="K207" s="273"/>
      <c r="L207" s="273"/>
      <c r="M207" s="273"/>
      <c r="N207" s="273"/>
      <c r="O207" s="297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hidden="1" x14ac:dyDescent="0.2">
      <c r="A208" s="273"/>
      <c r="B208" s="273"/>
      <c r="C208" s="273"/>
      <c r="D208" s="273"/>
      <c r="E208" s="273"/>
      <c r="F208" s="273"/>
      <c r="G208" s="273"/>
      <c r="H208" s="273"/>
      <c r="I208" s="273"/>
      <c r="J208" s="273"/>
      <c r="K208" s="273"/>
      <c r="L208" s="273"/>
      <c r="M208" s="273"/>
      <c r="N208" s="273"/>
      <c r="O208" s="297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hidden="1" customHeight="1" x14ac:dyDescent="0.25">
      <c r="A209" s="272" t="s">
        <v>125</v>
      </c>
      <c r="B209" s="273"/>
      <c r="C209" s="273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3"/>
      <c r="O209" s="273"/>
      <c r="P209" s="273"/>
      <c r="Q209" s="273"/>
      <c r="R209" s="273"/>
      <c r="S209" s="273"/>
      <c r="T209" s="273"/>
      <c r="U209" s="273"/>
      <c r="V209" s="273"/>
      <c r="W209" s="273"/>
      <c r="X209" s="273"/>
      <c r="Y209" s="273"/>
      <c r="Z209" s="273"/>
      <c r="AA209" s="264"/>
      <c r="AB209" s="264"/>
      <c r="AC209" s="264"/>
    </row>
    <row r="210" spans="1:68" ht="27" customHeight="1" x14ac:dyDescent="0.25">
      <c r="A210" s="54" t="s">
        <v>298</v>
      </c>
      <c r="B210" s="54" t="s">
        <v>299</v>
      </c>
      <c r="C210" s="31">
        <v>4301135692</v>
      </c>
      <c r="D210" s="279">
        <v>4620207490570</v>
      </c>
      <c r="E210" s="280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94"/>
      <c r="R210" s="294"/>
      <c r="S210" s="294"/>
      <c r="T210" s="295"/>
      <c r="U210" s="34"/>
      <c r="V210" s="34"/>
      <c r="W210" s="35" t="s">
        <v>70</v>
      </c>
      <c r="X210" s="268">
        <v>14</v>
      </c>
      <c r="Y210" s="269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hidden="1" customHeight="1" x14ac:dyDescent="0.25">
      <c r="A211" s="54" t="s">
        <v>301</v>
      </c>
      <c r="B211" s="54" t="s">
        <v>302</v>
      </c>
      <c r="C211" s="31">
        <v>4301135691</v>
      </c>
      <c r="D211" s="279">
        <v>4620207490549</v>
      </c>
      <c r="E211" s="280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94"/>
      <c r="R211" s="294"/>
      <c r="S211" s="294"/>
      <c r="T211" s="295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303</v>
      </c>
      <c r="B212" s="54" t="s">
        <v>304</v>
      </c>
      <c r="C212" s="31">
        <v>4301135694</v>
      </c>
      <c r="D212" s="279">
        <v>4620207490501</v>
      </c>
      <c r="E212" s="280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5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94"/>
      <c r="R212" s="294"/>
      <c r="S212" s="294"/>
      <c r="T212" s="295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73"/>
      <c r="C213" s="273"/>
      <c r="D213" s="273"/>
      <c r="E213" s="273"/>
      <c r="F213" s="273"/>
      <c r="G213" s="273"/>
      <c r="H213" s="273"/>
      <c r="I213" s="273"/>
      <c r="J213" s="273"/>
      <c r="K213" s="273"/>
      <c r="L213" s="273"/>
      <c r="M213" s="273"/>
      <c r="N213" s="273"/>
      <c r="O213" s="297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0">
        <f>IFERROR(SUM(X210:X212),"0")</f>
        <v>14</v>
      </c>
      <c r="Y213" s="270">
        <f>IFERROR(SUM(Y210:Y212),"0")</f>
        <v>14</v>
      </c>
      <c r="Z213" s="270">
        <f>IFERROR(IF(Z210="",0,Z210),"0")+IFERROR(IF(Z211="",0,Z211),"0")+IFERROR(IF(Z212="",0,Z212),"0")</f>
        <v>0.25031999999999999</v>
      </c>
      <c r="AA213" s="271"/>
      <c r="AB213" s="271"/>
      <c r="AC213" s="271"/>
    </row>
    <row r="214" spans="1:68" x14ac:dyDescent="0.2">
      <c r="A214" s="273"/>
      <c r="B214" s="273"/>
      <c r="C214" s="273"/>
      <c r="D214" s="273"/>
      <c r="E214" s="273"/>
      <c r="F214" s="273"/>
      <c r="G214" s="273"/>
      <c r="H214" s="273"/>
      <c r="I214" s="273"/>
      <c r="J214" s="273"/>
      <c r="K214" s="273"/>
      <c r="L214" s="273"/>
      <c r="M214" s="273"/>
      <c r="N214" s="273"/>
      <c r="O214" s="297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0">
        <f>IFERROR(SUMPRODUCT(X210:X212*H210:H212),"0")</f>
        <v>33.6</v>
      </c>
      <c r="Y214" s="270">
        <f>IFERROR(SUMPRODUCT(Y210:Y212*H210:H212),"0")</f>
        <v>33.6</v>
      </c>
      <c r="Z214" s="37"/>
      <c r="AA214" s="271"/>
      <c r="AB214" s="271"/>
      <c r="AC214" s="271"/>
    </row>
    <row r="215" spans="1:68" ht="16.5" hidden="1" customHeight="1" x14ac:dyDescent="0.25">
      <c r="A215" s="281" t="s">
        <v>305</v>
      </c>
      <c r="B215" s="273"/>
      <c r="C215" s="273"/>
      <c r="D215" s="273"/>
      <c r="E215" s="273"/>
      <c r="F215" s="273"/>
      <c r="G215" s="273"/>
      <c r="H215" s="273"/>
      <c r="I215" s="273"/>
      <c r="J215" s="273"/>
      <c r="K215" s="273"/>
      <c r="L215" s="273"/>
      <c r="M215" s="273"/>
      <c r="N215" s="273"/>
      <c r="O215" s="273"/>
      <c r="P215" s="273"/>
      <c r="Q215" s="273"/>
      <c r="R215" s="273"/>
      <c r="S215" s="273"/>
      <c r="T215" s="273"/>
      <c r="U215" s="273"/>
      <c r="V215" s="273"/>
      <c r="W215" s="273"/>
      <c r="X215" s="273"/>
      <c r="Y215" s="273"/>
      <c r="Z215" s="273"/>
      <c r="AA215" s="263"/>
      <c r="AB215" s="263"/>
      <c r="AC215" s="263"/>
    </row>
    <row r="216" spans="1:68" ht="14.25" hidden="1" customHeight="1" x14ac:dyDescent="0.25">
      <c r="A216" s="272" t="s">
        <v>64</v>
      </c>
      <c r="B216" s="273"/>
      <c r="C216" s="273"/>
      <c r="D216" s="273"/>
      <c r="E216" s="273"/>
      <c r="F216" s="273"/>
      <c r="G216" s="273"/>
      <c r="H216" s="273"/>
      <c r="I216" s="273"/>
      <c r="J216" s="273"/>
      <c r="K216" s="273"/>
      <c r="L216" s="273"/>
      <c r="M216" s="273"/>
      <c r="N216" s="273"/>
      <c r="O216" s="273"/>
      <c r="P216" s="273"/>
      <c r="Q216" s="273"/>
      <c r="R216" s="273"/>
      <c r="S216" s="273"/>
      <c r="T216" s="273"/>
      <c r="U216" s="273"/>
      <c r="V216" s="273"/>
      <c r="W216" s="273"/>
      <c r="X216" s="273"/>
      <c r="Y216" s="273"/>
      <c r="Z216" s="273"/>
      <c r="AA216" s="264"/>
      <c r="AB216" s="264"/>
      <c r="AC216" s="264"/>
    </row>
    <row r="217" spans="1:68" ht="16.5" hidden="1" customHeight="1" x14ac:dyDescent="0.25">
      <c r="A217" s="54" t="s">
        <v>306</v>
      </c>
      <c r="B217" s="54" t="s">
        <v>307</v>
      </c>
      <c r="C217" s="31">
        <v>4301071063</v>
      </c>
      <c r="D217" s="279">
        <v>4607111039019</v>
      </c>
      <c r="E217" s="280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94"/>
      <c r="R217" s="294"/>
      <c r="S217" s="294"/>
      <c r="T217" s="295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309</v>
      </c>
      <c r="B218" s="54" t="s">
        <v>310</v>
      </c>
      <c r="C218" s="31">
        <v>4301071100</v>
      </c>
      <c r="D218" s="279">
        <v>4607111038708</v>
      </c>
      <c r="E218" s="280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0" t="s">
        <v>311</v>
      </c>
      <c r="Q218" s="294"/>
      <c r="R218" s="294"/>
      <c r="S218" s="294"/>
      <c r="T218" s="295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96"/>
      <c r="B219" s="273"/>
      <c r="C219" s="273"/>
      <c r="D219" s="273"/>
      <c r="E219" s="273"/>
      <c r="F219" s="273"/>
      <c r="G219" s="273"/>
      <c r="H219" s="273"/>
      <c r="I219" s="273"/>
      <c r="J219" s="273"/>
      <c r="K219" s="273"/>
      <c r="L219" s="273"/>
      <c r="M219" s="273"/>
      <c r="N219" s="273"/>
      <c r="O219" s="297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hidden="1" x14ac:dyDescent="0.2">
      <c r="A220" s="273"/>
      <c r="B220" s="273"/>
      <c r="C220" s="273"/>
      <c r="D220" s="273"/>
      <c r="E220" s="273"/>
      <c r="F220" s="273"/>
      <c r="G220" s="273"/>
      <c r="H220" s="273"/>
      <c r="I220" s="273"/>
      <c r="J220" s="273"/>
      <c r="K220" s="273"/>
      <c r="L220" s="273"/>
      <c r="M220" s="273"/>
      <c r="N220" s="273"/>
      <c r="O220" s="297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hidden="1" customHeight="1" x14ac:dyDescent="0.2">
      <c r="A221" s="324" t="s">
        <v>312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48"/>
      <c r="AB221" s="48"/>
      <c r="AC221" s="48"/>
    </row>
    <row r="222" spans="1:68" ht="16.5" hidden="1" customHeight="1" x14ac:dyDescent="0.25">
      <c r="A222" s="281" t="s">
        <v>313</v>
      </c>
      <c r="B222" s="273"/>
      <c r="C222" s="273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3"/>
      <c r="O222" s="273"/>
      <c r="P222" s="273"/>
      <c r="Q222" s="273"/>
      <c r="R222" s="273"/>
      <c r="S222" s="273"/>
      <c r="T222" s="273"/>
      <c r="U222" s="273"/>
      <c r="V222" s="273"/>
      <c r="W222" s="273"/>
      <c r="X222" s="273"/>
      <c r="Y222" s="273"/>
      <c r="Z222" s="273"/>
      <c r="AA222" s="263"/>
      <c r="AB222" s="263"/>
      <c r="AC222" s="263"/>
    </row>
    <row r="223" spans="1:68" ht="14.25" hidden="1" customHeight="1" x14ac:dyDescent="0.25">
      <c r="A223" s="272" t="s">
        <v>64</v>
      </c>
      <c r="B223" s="273"/>
      <c r="C223" s="273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3"/>
      <c r="O223" s="273"/>
      <c r="P223" s="273"/>
      <c r="Q223" s="273"/>
      <c r="R223" s="273"/>
      <c r="S223" s="273"/>
      <c r="T223" s="273"/>
      <c r="U223" s="273"/>
      <c r="V223" s="273"/>
      <c r="W223" s="273"/>
      <c r="X223" s="273"/>
      <c r="Y223" s="273"/>
      <c r="Z223" s="273"/>
      <c r="AA223" s="264"/>
      <c r="AB223" s="264"/>
      <c r="AC223" s="264"/>
    </row>
    <row r="224" spans="1:68" ht="27" hidden="1" customHeight="1" x14ac:dyDescent="0.25">
      <c r="A224" s="54" t="s">
        <v>314</v>
      </c>
      <c r="B224" s="54" t="s">
        <v>315</v>
      </c>
      <c r="C224" s="31">
        <v>4301071036</v>
      </c>
      <c r="D224" s="279">
        <v>4607111036162</v>
      </c>
      <c r="E224" s="280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94"/>
      <c r="R224" s="294"/>
      <c r="S224" s="294"/>
      <c r="T224" s="295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96"/>
      <c r="B225" s="273"/>
      <c r="C225" s="273"/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3"/>
      <c r="O225" s="297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hidden="1" x14ac:dyDescent="0.2">
      <c r="A226" s="273"/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97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hidden="1" customHeight="1" x14ac:dyDescent="0.2">
      <c r="A227" s="324" t="s">
        <v>317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48"/>
      <c r="AB227" s="48"/>
      <c r="AC227" s="48"/>
    </row>
    <row r="228" spans="1:68" ht="16.5" hidden="1" customHeight="1" x14ac:dyDescent="0.25">
      <c r="A228" s="281" t="s">
        <v>318</v>
      </c>
      <c r="B228" s="273"/>
      <c r="C228" s="273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3"/>
      <c r="O228" s="273"/>
      <c r="P228" s="273"/>
      <c r="Q228" s="273"/>
      <c r="R228" s="273"/>
      <c r="S228" s="273"/>
      <c r="T228" s="273"/>
      <c r="U228" s="273"/>
      <c r="V228" s="273"/>
      <c r="W228" s="273"/>
      <c r="X228" s="273"/>
      <c r="Y228" s="273"/>
      <c r="Z228" s="273"/>
      <c r="AA228" s="263"/>
      <c r="AB228" s="263"/>
      <c r="AC228" s="263"/>
    </row>
    <row r="229" spans="1:68" ht="14.25" hidden="1" customHeight="1" x14ac:dyDescent="0.25">
      <c r="A229" s="272" t="s">
        <v>64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273"/>
      <c r="AA229" s="264"/>
      <c r="AB229" s="264"/>
      <c r="AC229" s="264"/>
    </row>
    <row r="230" spans="1:68" ht="27" hidden="1" customHeight="1" x14ac:dyDescent="0.25">
      <c r="A230" s="54" t="s">
        <v>319</v>
      </c>
      <c r="B230" s="54" t="s">
        <v>320</v>
      </c>
      <c r="C230" s="31">
        <v>4301071029</v>
      </c>
      <c r="D230" s="279">
        <v>4607111035899</v>
      </c>
      <c r="E230" s="280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94"/>
      <c r="R230" s="294"/>
      <c r="S230" s="294"/>
      <c r="T230" s="295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96"/>
      <c r="B231" s="273"/>
      <c r="C231" s="273"/>
      <c r="D231" s="273"/>
      <c r="E231" s="273"/>
      <c r="F231" s="273"/>
      <c r="G231" s="273"/>
      <c r="H231" s="273"/>
      <c r="I231" s="273"/>
      <c r="J231" s="273"/>
      <c r="K231" s="273"/>
      <c r="L231" s="273"/>
      <c r="M231" s="273"/>
      <c r="N231" s="273"/>
      <c r="O231" s="297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hidden="1" x14ac:dyDescent="0.2">
      <c r="A232" s="273"/>
      <c r="B232" s="273"/>
      <c r="C232" s="273"/>
      <c r="D232" s="273"/>
      <c r="E232" s="273"/>
      <c r="F232" s="273"/>
      <c r="G232" s="273"/>
      <c r="H232" s="273"/>
      <c r="I232" s="273"/>
      <c r="J232" s="273"/>
      <c r="K232" s="273"/>
      <c r="L232" s="273"/>
      <c r="M232" s="273"/>
      <c r="N232" s="273"/>
      <c r="O232" s="297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hidden="1" customHeight="1" x14ac:dyDescent="0.2">
      <c r="A233" s="324" t="s">
        <v>321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48"/>
      <c r="AB233" s="48"/>
      <c r="AC233" s="48"/>
    </row>
    <row r="234" spans="1:68" ht="16.5" hidden="1" customHeight="1" x14ac:dyDescent="0.25">
      <c r="A234" s="281" t="s">
        <v>322</v>
      </c>
      <c r="B234" s="273"/>
      <c r="C234" s="273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3"/>
      <c r="O234" s="273"/>
      <c r="P234" s="273"/>
      <c r="Q234" s="273"/>
      <c r="R234" s="273"/>
      <c r="S234" s="273"/>
      <c r="T234" s="273"/>
      <c r="U234" s="273"/>
      <c r="V234" s="273"/>
      <c r="W234" s="273"/>
      <c r="X234" s="273"/>
      <c r="Y234" s="273"/>
      <c r="Z234" s="273"/>
      <c r="AA234" s="263"/>
      <c r="AB234" s="263"/>
      <c r="AC234" s="263"/>
    </row>
    <row r="235" spans="1:68" ht="14.25" hidden="1" customHeight="1" x14ac:dyDescent="0.25">
      <c r="A235" s="272" t="s">
        <v>323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273"/>
      <c r="AA235" s="264"/>
      <c r="AB235" s="264"/>
      <c r="AC235" s="264"/>
    </row>
    <row r="236" spans="1:68" ht="27" hidden="1" customHeight="1" x14ac:dyDescent="0.25">
      <c r="A236" s="54" t="s">
        <v>324</v>
      </c>
      <c r="B236" s="54" t="s">
        <v>325</v>
      </c>
      <c r="C236" s="31">
        <v>4301133004</v>
      </c>
      <c r="D236" s="279">
        <v>4607111039774</v>
      </c>
      <c r="E236" s="280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94"/>
      <c r="R236" s="294"/>
      <c r="S236" s="294"/>
      <c r="T236" s="295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96"/>
      <c r="B237" s="273"/>
      <c r="C237" s="273"/>
      <c r="D237" s="273"/>
      <c r="E237" s="273"/>
      <c r="F237" s="273"/>
      <c r="G237" s="273"/>
      <c r="H237" s="273"/>
      <c r="I237" s="273"/>
      <c r="J237" s="273"/>
      <c r="K237" s="273"/>
      <c r="L237" s="273"/>
      <c r="M237" s="273"/>
      <c r="N237" s="273"/>
      <c r="O237" s="297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hidden="1" x14ac:dyDescent="0.2">
      <c r="A238" s="273"/>
      <c r="B238" s="273"/>
      <c r="C238" s="273"/>
      <c r="D238" s="273"/>
      <c r="E238" s="273"/>
      <c r="F238" s="273"/>
      <c r="G238" s="273"/>
      <c r="H238" s="273"/>
      <c r="I238" s="273"/>
      <c r="J238" s="273"/>
      <c r="K238" s="273"/>
      <c r="L238" s="273"/>
      <c r="M238" s="273"/>
      <c r="N238" s="273"/>
      <c r="O238" s="297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hidden="1" customHeight="1" x14ac:dyDescent="0.25">
      <c r="A239" s="272" t="s">
        <v>125</v>
      </c>
      <c r="B239" s="273"/>
      <c r="C239" s="273"/>
      <c r="D239" s="273"/>
      <c r="E239" s="273"/>
      <c r="F239" s="273"/>
      <c r="G239" s="273"/>
      <c r="H239" s="273"/>
      <c r="I239" s="273"/>
      <c r="J239" s="273"/>
      <c r="K239" s="273"/>
      <c r="L239" s="273"/>
      <c r="M239" s="273"/>
      <c r="N239" s="273"/>
      <c r="O239" s="273"/>
      <c r="P239" s="273"/>
      <c r="Q239" s="273"/>
      <c r="R239" s="273"/>
      <c r="S239" s="273"/>
      <c r="T239" s="273"/>
      <c r="U239" s="273"/>
      <c r="V239" s="273"/>
      <c r="W239" s="273"/>
      <c r="X239" s="273"/>
      <c r="Y239" s="273"/>
      <c r="Z239" s="273"/>
      <c r="AA239" s="264"/>
      <c r="AB239" s="264"/>
      <c r="AC239" s="264"/>
    </row>
    <row r="240" spans="1:68" ht="37.5" hidden="1" customHeight="1" x14ac:dyDescent="0.25">
      <c r="A240" s="54" t="s">
        <v>327</v>
      </c>
      <c r="B240" s="54" t="s">
        <v>328</v>
      </c>
      <c r="C240" s="31">
        <v>4301135400</v>
      </c>
      <c r="D240" s="279">
        <v>4607111039361</v>
      </c>
      <c r="E240" s="280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3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94"/>
      <c r="R240" s="294"/>
      <c r="S240" s="294"/>
      <c r="T240" s="295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96"/>
      <c r="B241" s="273"/>
      <c r="C241" s="273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3"/>
      <c r="O241" s="297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hidden="1" x14ac:dyDescent="0.2">
      <c r="A242" s="273"/>
      <c r="B242" s="273"/>
      <c r="C242" s="273"/>
      <c r="D242" s="273"/>
      <c r="E242" s="273"/>
      <c r="F242" s="273"/>
      <c r="G242" s="273"/>
      <c r="H242" s="273"/>
      <c r="I242" s="273"/>
      <c r="J242" s="273"/>
      <c r="K242" s="273"/>
      <c r="L242" s="273"/>
      <c r="M242" s="273"/>
      <c r="N242" s="273"/>
      <c r="O242" s="297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hidden="1" customHeight="1" x14ac:dyDescent="0.2">
      <c r="A243" s="324" t="s">
        <v>329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48"/>
      <c r="AB243" s="48"/>
      <c r="AC243" s="48"/>
    </row>
    <row r="244" spans="1:68" ht="16.5" hidden="1" customHeight="1" x14ac:dyDescent="0.25">
      <c r="A244" s="281" t="s">
        <v>329</v>
      </c>
      <c r="B244" s="273"/>
      <c r="C244" s="273"/>
      <c r="D244" s="273"/>
      <c r="E244" s="273"/>
      <c r="F244" s="273"/>
      <c r="G244" s="273"/>
      <c r="H244" s="273"/>
      <c r="I244" s="273"/>
      <c r="J244" s="273"/>
      <c r="K244" s="273"/>
      <c r="L244" s="273"/>
      <c r="M244" s="273"/>
      <c r="N244" s="273"/>
      <c r="O244" s="273"/>
      <c r="P244" s="273"/>
      <c r="Q244" s="273"/>
      <c r="R244" s="273"/>
      <c r="S244" s="273"/>
      <c r="T244" s="273"/>
      <c r="U244" s="273"/>
      <c r="V244" s="273"/>
      <c r="W244" s="273"/>
      <c r="X244" s="273"/>
      <c r="Y244" s="273"/>
      <c r="Z244" s="273"/>
      <c r="AA244" s="263"/>
      <c r="AB244" s="263"/>
      <c r="AC244" s="263"/>
    </row>
    <row r="245" spans="1:68" ht="14.25" hidden="1" customHeight="1" x14ac:dyDescent="0.25">
      <c r="A245" s="272" t="s">
        <v>64</v>
      </c>
      <c r="B245" s="273"/>
      <c r="C245" s="273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3"/>
      <c r="O245" s="273"/>
      <c r="P245" s="273"/>
      <c r="Q245" s="273"/>
      <c r="R245" s="273"/>
      <c r="S245" s="273"/>
      <c r="T245" s="273"/>
      <c r="U245" s="273"/>
      <c r="V245" s="273"/>
      <c r="W245" s="273"/>
      <c r="X245" s="273"/>
      <c r="Y245" s="273"/>
      <c r="Z245" s="273"/>
      <c r="AA245" s="264"/>
      <c r="AB245" s="264"/>
      <c r="AC245" s="264"/>
    </row>
    <row r="246" spans="1:68" ht="27" hidden="1" customHeight="1" x14ac:dyDescent="0.25">
      <c r="A246" s="54" t="s">
        <v>330</v>
      </c>
      <c r="B246" s="54" t="s">
        <v>331</v>
      </c>
      <c r="C246" s="31">
        <v>4301071014</v>
      </c>
      <c r="D246" s="279">
        <v>4640242181264</v>
      </c>
      <c r="E246" s="280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94"/>
      <c r="R246" s="294"/>
      <c r="S246" s="294"/>
      <c r="T246" s="295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4301071021</v>
      </c>
      <c r="D247" s="279">
        <v>4640242181325</v>
      </c>
      <c r="E247" s="280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5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94"/>
      <c r="R247" s="294"/>
      <c r="S247" s="294"/>
      <c r="T247" s="295"/>
      <c r="U247" s="34"/>
      <c r="V247" s="34"/>
      <c r="W247" s="35" t="s">
        <v>70</v>
      </c>
      <c r="X247" s="268">
        <v>12</v>
      </c>
      <c r="Y247" s="269">
        <f>IFERROR(IF(X247="","",X247),"")</f>
        <v>12</v>
      </c>
      <c r="Z247" s="36">
        <f>IFERROR(IF(X247="","",X247*0.0155),"")</f>
        <v>0.186</v>
      </c>
      <c r="AA247" s="56"/>
      <c r="AB247" s="57"/>
      <c r="AC247" s="222" t="s">
        <v>332</v>
      </c>
      <c r="AG247" s="67"/>
      <c r="AJ247" s="71" t="s">
        <v>83</v>
      </c>
      <c r="AK247" s="71">
        <v>12</v>
      </c>
      <c r="BB247" s="223" t="s">
        <v>1</v>
      </c>
      <c r="BM247" s="67">
        <f>IFERROR(X247*I247,"0")</f>
        <v>87.36</v>
      </c>
      <c r="BN247" s="67">
        <f>IFERROR(Y247*I247,"0")</f>
        <v>87.36</v>
      </c>
      <c r="BO247" s="67">
        <f>IFERROR(X247/J247,"0")</f>
        <v>0.14285714285714285</v>
      </c>
      <c r="BP247" s="67">
        <f>IFERROR(Y247/J247,"0")</f>
        <v>0.14285714285714285</v>
      </c>
    </row>
    <row r="248" spans="1:68" ht="27" hidden="1" customHeight="1" x14ac:dyDescent="0.25">
      <c r="A248" s="54" t="s">
        <v>335</v>
      </c>
      <c r="B248" s="54" t="s">
        <v>336</v>
      </c>
      <c r="C248" s="31">
        <v>4301070993</v>
      </c>
      <c r="D248" s="279">
        <v>4640242180670</v>
      </c>
      <c r="E248" s="280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4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94"/>
      <c r="R248" s="294"/>
      <c r="S248" s="294"/>
      <c r="T248" s="295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6"/>
      <c r="B249" s="273"/>
      <c r="C249" s="273"/>
      <c r="D249" s="273"/>
      <c r="E249" s="273"/>
      <c r="F249" s="273"/>
      <c r="G249" s="273"/>
      <c r="H249" s="273"/>
      <c r="I249" s="273"/>
      <c r="J249" s="273"/>
      <c r="K249" s="273"/>
      <c r="L249" s="273"/>
      <c r="M249" s="273"/>
      <c r="N249" s="273"/>
      <c r="O249" s="297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0">
        <f>IFERROR(SUM(X246:X248),"0")</f>
        <v>12</v>
      </c>
      <c r="Y249" s="270">
        <f>IFERROR(SUM(Y246:Y248),"0")</f>
        <v>12</v>
      </c>
      <c r="Z249" s="270">
        <f>IFERROR(IF(Z246="",0,Z246),"0")+IFERROR(IF(Z247="",0,Z247),"0")+IFERROR(IF(Z248="",0,Z248),"0")</f>
        <v>0.186</v>
      </c>
      <c r="AA249" s="271"/>
      <c r="AB249" s="271"/>
      <c r="AC249" s="271"/>
    </row>
    <row r="250" spans="1:68" x14ac:dyDescent="0.2">
      <c r="A250" s="273"/>
      <c r="B250" s="273"/>
      <c r="C250" s="273"/>
      <c r="D250" s="273"/>
      <c r="E250" s="273"/>
      <c r="F250" s="273"/>
      <c r="G250" s="273"/>
      <c r="H250" s="273"/>
      <c r="I250" s="273"/>
      <c r="J250" s="273"/>
      <c r="K250" s="273"/>
      <c r="L250" s="273"/>
      <c r="M250" s="273"/>
      <c r="N250" s="273"/>
      <c r="O250" s="297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0">
        <f>IFERROR(SUMPRODUCT(X246:X248*H246:H248),"0")</f>
        <v>84</v>
      </c>
      <c r="Y250" s="270">
        <f>IFERROR(SUMPRODUCT(Y246:Y248*H246:H248),"0")</f>
        <v>84</v>
      </c>
      <c r="Z250" s="37"/>
      <c r="AA250" s="271"/>
      <c r="AB250" s="271"/>
      <c r="AC250" s="271"/>
    </row>
    <row r="251" spans="1:68" ht="14.25" hidden="1" customHeight="1" x14ac:dyDescent="0.25">
      <c r="A251" s="272" t="s">
        <v>77</v>
      </c>
      <c r="B251" s="273"/>
      <c r="C251" s="273"/>
      <c r="D251" s="273"/>
      <c r="E251" s="273"/>
      <c r="F251" s="273"/>
      <c r="G251" s="273"/>
      <c r="H251" s="273"/>
      <c r="I251" s="273"/>
      <c r="J251" s="273"/>
      <c r="K251" s="273"/>
      <c r="L251" s="273"/>
      <c r="M251" s="273"/>
      <c r="N251" s="273"/>
      <c r="O251" s="273"/>
      <c r="P251" s="273"/>
      <c r="Q251" s="273"/>
      <c r="R251" s="273"/>
      <c r="S251" s="273"/>
      <c r="T251" s="273"/>
      <c r="U251" s="273"/>
      <c r="V251" s="273"/>
      <c r="W251" s="273"/>
      <c r="X251" s="273"/>
      <c r="Y251" s="273"/>
      <c r="Z251" s="273"/>
      <c r="AA251" s="264"/>
      <c r="AB251" s="264"/>
      <c r="AC251" s="264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9">
        <v>4640242180397</v>
      </c>
      <c r="E252" s="280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94"/>
      <c r="R252" s="294"/>
      <c r="S252" s="294"/>
      <c r="T252" s="295"/>
      <c r="U252" s="34"/>
      <c r="V252" s="34"/>
      <c r="W252" s="35" t="s">
        <v>70</v>
      </c>
      <c r="X252" s="268">
        <v>96</v>
      </c>
      <c r="Y252" s="269">
        <f>IFERROR(IF(X252="","",X252),"")</f>
        <v>96</v>
      </c>
      <c r="Z252" s="36">
        <f>IFERROR(IF(X252="","",X252*0.0155),"")</f>
        <v>1.488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600.96</v>
      </c>
      <c r="BN252" s="67">
        <f>IFERROR(Y252*I252,"0")</f>
        <v>600.96</v>
      </c>
      <c r="BO252" s="67">
        <f>IFERROR(X252/J252,"0")</f>
        <v>1.1428571428571428</v>
      </c>
      <c r="BP252" s="67">
        <f>IFERROR(Y252/J252,"0")</f>
        <v>1.1428571428571428</v>
      </c>
    </row>
    <row r="253" spans="1:68" ht="27" hidden="1" customHeight="1" x14ac:dyDescent="0.25">
      <c r="A253" s="54" t="s">
        <v>341</v>
      </c>
      <c r="B253" s="54" t="s">
        <v>342</v>
      </c>
      <c r="C253" s="31">
        <v>4301132104</v>
      </c>
      <c r="D253" s="279">
        <v>4640242181219</v>
      </c>
      <c r="E253" s="280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2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94"/>
      <c r="R253" s="294"/>
      <c r="S253" s="294"/>
      <c r="T253" s="295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96"/>
      <c r="B254" s="273"/>
      <c r="C254" s="273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3"/>
      <c r="O254" s="297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0">
        <f>IFERROR(SUM(X252:X253),"0")</f>
        <v>96</v>
      </c>
      <c r="Y254" s="270">
        <f>IFERROR(SUM(Y252:Y253),"0")</f>
        <v>96</v>
      </c>
      <c r="Z254" s="270">
        <f>IFERROR(IF(Z252="",0,Z252),"0")+IFERROR(IF(Z253="",0,Z253),"0")</f>
        <v>1.488</v>
      </c>
      <c r="AA254" s="271"/>
      <c r="AB254" s="271"/>
      <c r="AC254" s="271"/>
    </row>
    <row r="255" spans="1:68" x14ac:dyDescent="0.2">
      <c r="A255" s="273"/>
      <c r="B255" s="273"/>
      <c r="C255" s="273"/>
      <c r="D255" s="273"/>
      <c r="E255" s="273"/>
      <c r="F255" s="273"/>
      <c r="G255" s="273"/>
      <c r="H255" s="273"/>
      <c r="I255" s="273"/>
      <c r="J255" s="273"/>
      <c r="K255" s="273"/>
      <c r="L255" s="273"/>
      <c r="M255" s="273"/>
      <c r="N255" s="273"/>
      <c r="O255" s="297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0">
        <f>IFERROR(SUMPRODUCT(X252:X253*H252:H253),"0")</f>
        <v>576</v>
      </c>
      <c r="Y255" s="270">
        <f>IFERROR(SUMPRODUCT(Y252:Y253*H252:H253),"0")</f>
        <v>576</v>
      </c>
      <c r="Z255" s="37"/>
      <c r="AA255" s="271"/>
      <c r="AB255" s="271"/>
      <c r="AC255" s="271"/>
    </row>
    <row r="256" spans="1:68" ht="14.25" hidden="1" customHeight="1" x14ac:dyDescent="0.25">
      <c r="A256" s="272" t="s">
        <v>119</v>
      </c>
      <c r="B256" s="273"/>
      <c r="C256" s="273"/>
      <c r="D256" s="273"/>
      <c r="E256" s="273"/>
      <c r="F256" s="273"/>
      <c r="G256" s="273"/>
      <c r="H256" s="273"/>
      <c r="I256" s="273"/>
      <c r="J256" s="273"/>
      <c r="K256" s="273"/>
      <c r="L256" s="273"/>
      <c r="M256" s="273"/>
      <c r="N256" s="273"/>
      <c r="O256" s="273"/>
      <c r="P256" s="273"/>
      <c r="Q256" s="273"/>
      <c r="R256" s="273"/>
      <c r="S256" s="273"/>
      <c r="T256" s="273"/>
      <c r="U256" s="273"/>
      <c r="V256" s="273"/>
      <c r="W256" s="273"/>
      <c r="X256" s="273"/>
      <c r="Y256" s="273"/>
      <c r="Z256" s="273"/>
      <c r="AA256" s="264"/>
      <c r="AB256" s="264"/>
      <c r="AC256" s="264"/>
    </row>
    <row r="257" spans="1:68" ht="27" customHeight="1" x14ac:dyDescent="0.25">
      <c r="A257" s="54" t="s">
        <v>343</v>
      </c>
      <c r="B257" s="54" t="s">
        <v>344</v>
      </c>
      <c r="C257" s="31">
        <v>4301136051</v>
      </c>
      <c r="D257" s="279">
        <v>4640242180304</v>
      </c>
      <c r="E257" s="280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94"/>
      <c r="R257" s="294"/>
      <c r="S257" s="294"/>
      <c r="T257" s="295"/>
      <c r="U257" s="34"/>
      <c r="V257" s="34"/>
      <c r="W257" s="35" t="s">
        <v>70</v>
      </c>
      <c r="X257" s="268">
        <v>42</v>
      </c>
      <c r="Y257" s="269">
        <f>IFERROR(IF(X257="","",X257),"")</f>
        <v>42</v>
      </c>
      <c r="Z257" s="36">
        <f>IFERROR(IF(X257="","",X257*0.00936),"")</f>
        <v>0.39312000000000002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121.40520000000001</v>
      </c>
      <c r="BN257" s="67">
        <f>IFERROR(Y257*I257,"0")</f>
        <v>121.40520000000001</v>
      </c>
      <c r="BO257" s="67">
        <f>IFERROR(X257/J257,"0")</f>
        <v>0.33333333333333331</v>
      </c>
      <c r="BP257" s="67">
        <f>IFERROR(Y257/J257,"0")</f>
        <v>0.33333333333333331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9">
        <v>4640242180236</v>
      </c>
      <c r="E258" s="280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94"/>
      <c r="R258" s="294"/>
      <c r="S258" s="294"/>
      <c r="T258" s="295"/>
      <c r="U258" s="34"/>
      <c r="V258" s="34"/>
      <c r="W258" s="35" t="s">
        <v>70</v>
      </c>
      <c r="X258" s="268">
        <v>48</v>
      </c>
      <c r="Y258" s="269">
        <f>IFERROR(IF(X258="","",X258),"")</f>
        <v>48</v>
      </c>
      <c r="Z258" s="36">
        <f>IFERROR(IF(X258="","",X258*0.0155),"")</f>
        <v>0.74399999999999999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251.28000000000003</v>
      </c>
      <c r="BN258" s="67">
        <f>IFERROR(Y258*I258,"0")</f>
        <v>251.28000000000003</v>
      </c>
      <c r="BO258" s="67">
        <f>IFERROR(X258/J258,"0")</f>
        <v>0.5714285714285714</v>
      </c>
      <c r="BP258" s="67">
        <f>IFERROR(Y258/J258,"0")</f>
        <v>0.5714285714285714</v>
      </c>
    </row>
    <row r="259" spans="1:68" ht="27" hidden="1" customHeight="1" x14ac:dyDescent="0.25">
      <c r="A259" s="54" t="s">
        <v>348</v>
      </c>
      <c r="B259" s="54" t="s">
        <v>349</v>
      </c>
      <c r="C259" s="31">
        <v>4301136052</v>
      </c>
      <c r="D259" s="279">
        <v>4640242180410</v>
      </c>
      <c r="E259" s="280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94"/>
      <c r="R259" s="294"/>
      <c r="S259" s="294"/>
      <c r="T259" s="295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73"/>
      <c r="C260" s="273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97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0">
        <f>IFERROR(SUM(X257:X259),"0")</f>
        <v>90</v>
      </c>
      <c r="Y260" s="270">
        <f>IFERROR(SUM(Y257:Y259),"0")</f>
        <v>90</v>
      </c>
      <c r="Z260" s="270">
        <f>IFERROR(IF(Z257="",0,Z257),"0")+IFERROR(IF(Z258="",0,Z258),"0")+IFERROR(IF(Z259="",0,Z259),"0")</f>
        <v>1.1371199999999999</v>
      </c>
      <c r="AA260" s="271"/>
      <c r="AB260" s="271"/>
      <c r="AC260" s="271"/>
    </row>
    <row r="261" spans="1:68" x14ac:dyDescent="0.2">
      <c r="A261" s="273"/>
      <c r="B261" s="273"/>
      <c r="C261" s="273"/>
      <c r="D261" s="273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97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0">
        <f>IFERROR(SUMPRODUCT(X257:X259*H257:H259),"0")</f>
        <v>353.4</v>
      </c>
      <c r="Y261" s="270">
        <f>IFERROR(SUMPRODUCT(Y257:Y259*H257:H259),"0")</f>
        <v>353.4</v>
      </c>
      <c r="Z261" s="37"/>
      <c r="AA261" s="271"/>
      <c r="AB261" s="271"/>
      <c r="AC261" s="271"/>
    </row>
    <row r="262" spans="1:68" ht="14.25" hidden="1" customHeight="1" x14ac:dyDescent="0.25">
      <c r="A262" s="272" t="s">
        <v>125</v>
      </c>
      <c r="B262" s="273"/>
      <c r="C262" s="273"/>
      <c r="D262" s="273"/>
      <c r="E262" s="273"/>
      <c r="F262" s="273"/>
      <c r="G262" s="273"/>
      <c r="H262" s="273"/>
      <c r="I262" s="273"/>
      <c r="J262" s="273"/>
      <c r="K262" s="273"/>
      <c r="L262" s="273"/>
      <c r="M262" s="273"/>
      <c r="N262" s="273"/>
      <c r="O262" s="273"/>
      <c r="P262" s="273"/>
      <c r="Q262" s="273"/>
      <c r="R262" s="273"/>
      <c r="S262" s="273"/>
      <c r="T262" s="273"/>
      <c r="U262" s="273"/>
      <c r="V262" s="273"/>
      <c r="W262" s="273"/>
      <c r="X262" s="273"/>
      <c r="Y262" s="273"/>
      <c r="Z262" s="273"/>
      <c r="AA262" s="264"/>
      <c r="AB262" s="264"/>
      <c r="AC262" s="264"/>
    </row>
    <row r="263" spans="1:68" ht="37.5" hidden="1" customHeight="1" x14ac:dyDescent="0.25">
      <c r="A263" s="54" t="s">
        <v>350</v>
      </c>
      <c r="B263" s="54" t="s">
        <v>351</v>
      </c>
      <c r="C263" s="31">
        <v>4301135504</v>
      </c>
      <c r="D263" s="279">
        <v>4640242181554</v>
      </c>
      <c r="E263" s="280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94"/>
      <c r="R263" s="294"/>
      <c r="S263" s="294"/>
      <c r="T263" s="295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9">
        <v>4640242181561</v>
      </c>
      <c r="E264" s="280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94"/>
      <c r="R264" s="294"/>
      <c r="S264" s="294"/>
      <c r="T264" s="295"/>
      <c r="U264" s="34"/>
      <c r="V264" s="34"/>
      <c r="W264" s="35" t="s">
        <v>70</v>
      </c>
      <c r="X264" s="268">
        <v>14</v>
      </c>
      <c r="Y264" s="269">
        <f t="shared" si="6"/>
        <v>14</v>
      </c>
      <c r="Z264" s="36">
        <f>IFERROR(IF(X264="","",X264*0.00936),"")</f>
        <v>0.13103999999999999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54.488</v>
      </c>
      <c r="BN264" s="67">
        <f t="shared" si="8"/>
        <v>54.488</v>
      </c>
      <c r="BO264" s="67">
        <f t="shared" si="9"/>
        <v>0.1111111111111111</v>
      </c>
      <c r="BP264" s="67">
        <f t="shared" si="10"/>
        <v>0.1111111111111111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9">
        <v>4640242181424</v>
      </c>
      <c r="E265" s="280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94"/>
      <c r="R265" s="294"/>
      <c r="S265" s="294"/>
      <c r="T265" s="295"/>
      <c r="U265" s="34"/>
      <c r="V265" s="34"/>
      <c r="W265" s="35" t="s">
        <v>70</v>
      </c>
      <c r="X265" s="268">
        <v>72</v>
      </c>
      <c r="Y265" s="269">
        <f t="shared" si="6"/>
        <v>72</v>
      </c>
      <c r="Z265" s="36">
        <f>IFERROR(IF(X265="","",X265*0.0155),"")</f>
        <v>1.1160000000000001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412.92</v>
      </c>
      <c r="BN265" s="67">
        <f t="shared" si="8"/>
        <v>412.92</v>
      </c>
      <c r="BO265" s="67">
        <f t="shared" si="9"/>
        <v>0.8571428571428571</v>
      </c>
      <c r="BP265" s="67">
        <f t="shared" si="10"/>
        <v>0.8571428571428571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9">
        <v>4640242181523</v>
      </c>
      <c r="E266" s="280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94"/>
      <c r="R266" s="294"/>
      <c r="S266" s="294"/>
      <c r="T266" s="295"/>
      <c r="U266" s="34"/>
      <c r="V266" s="34"/>
      <c r="W266" s="35" t="s">
        <v>70</v>
      </c>
      <c r="X266" s="268">
        <v>14</v>
      </c>
      <c r="Y266" s="269">
        <f t="shared" si="6"/>
        <v>14</v>
      </c>
      <c r="Z266" s="36">
        <f t="shared" ref="Z266:Z271" si="11">IFERROR(IF(X266="","",X266*0.00936),"")</f>
        <v>0.13103999999999999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44.688000000000002</v>
      </c>
      <c r="BN266" s="67">
        <f t="shared" si="8"/>
        <v>44.688000000000002</v>
      </c>
      <c r="BO266" s="67">
        <f t="shared" si="9"/>
        <v>0.1111111111111111</v>
      </c>
      <c r="BP266" s="67">
        <f t="shared" si="10"/>
        <v>0.1111111111111111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9">
        <v>4640242181486</v>
      </c>
      <c r="E267" s="280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8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94"/>
      <c r="R267" s="294"/>
      <c r="S267" s="294"/>
      <c r="T267" s="295"/>
      <c r="U267" s="34"/>
      <c r="V267" s="34"/>
      <c r="W267" s="35" t="s">
        <v>70</v>
      </c>
      <c r="X267" s="268">
        <v>98</v>
      </c>
      <c r="Y267" s="269">
        <f t="shared" si="6"/>
        <v>98</v>
      </c>
      <c r="Z267" s="36">
        <f t="shared" si="11"/>
        <v>0.91727999999999998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381.416</v>
      </c>
      <c r="BN267" s="67">
        <f t="shared" si="8"/>
        <v>381.416</v>
      </c>
      <c r="BO267" s="67">
        <f t="shared" si="9"/>
        <v>0.77777777777777779</v>
      </c>
      <c r="BP267" s="67">
        <f t="shared" si="10"/>
        <v>0.77777777777777779</v>
      </c>
    </row>
    <row r="268" spans="1:68" ht="37.5" hidden="1" customHeight="1" x14ac:dyDescent="0.25">
      <c r="A268" s="54" t="s">
        <v>362</v>
      </c>
      <c r="B268" s="54" t="s">
        <v>363</v>
      </c>
      <c r="C268" s="31">
        <v>4301135402</v>
      </c>
      <c r="D268" s="279">
        <v>4640242181493</v>
      </c>
      <c r="E268" s="280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94"/>
      <c r="R268" s="294"/>
      <c r="S268" s="294"/>
      <c r="T268" s="295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72</v>
      </c>
      <c r="AK268" s="71">
        <v>1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364</v>
      </c>
      <c r="B269" s="54" t="s">
        <v>365</v>
      </c>
      <c r="C269" s="31">
        <v>4301135403</v>
      </c>
      <c r="D269" s="279">
        <v>4640242181509</v>
      </c>
      <c r="E269" s="280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94"/>
      <c r="R269" s="294"/>
      <c r="S269" s="294"/>
      <c r="T269" s="295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4301135304</v>
      </c>
      <c r="D270" s="279">
        <v>4640242181240</v>
      </c>
      <c r="E270" s="280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5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94"/>
      <c r="R270" s="294"/>
      <c r="S270" s="294"/>
      <c r="T270" s="295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368</v>
      </c>
      <c r="B271" s="54" t="s">
        <v>369</v>
      </c>
      <c r="C271" s="31">
        <v>4301135610</v>
      </c>
      <c r="D271" s="279">
        <v>4640242181318</v>
      </c>
      <c r="E271" s="280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94"/>
      <c r="R271" s="294"/>
      <c r="S271" s="294"/>
      <c r="T271" s="295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4301135306</v>
      </c>
      <c r="D272" s="279">
        <v>4640242181387</v>
      </c>
      <c r="E272" s="280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7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94"/>
      <c r="R272" s="294"/>
      <c r="S272" s="294"/>
      <c r="T272" s="295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4301135309</v>
      </c>
      <c r="D273" s="279">
        <v>4640242181332</v>
      </c>
      <c r="E273" s="280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94"/>
      <c r="R273" s="294"/>
      <c r="S273" s="294"/>
      <c r="T273" s="295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374</v>
      </c>
      <c r="B274" s="54" t="s">
        <v>375</v>
      </c>
      <c r="C274" s="31">
        <v>4301135308</v>
      </c>
      <c r="D274" s="279">
        <v>4640242181349</v>
      </c>
      <c r="E274" s="280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4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94"/>
      <c r="R274" s="294"/>
      <c r="S274" s="294"/>
      <c r="T274" s="295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96"/>
      <c r="B275" s="273"/>
      <c r="C275" s="273"/>
      <c r="D275" s="273"/>
      <c r="E275" s="273"/>
      <c r="F275" s="273"/>
      <c r="G275" s="273"/>
      <c r="H275" s="273"/>
      <c r="I275" s="273"/>
      <c r="J275" s="273"/>
      <c r="K275" s="273"/>
      <c r="L275" s="273"/>
      <c r="M275" s="273"/>
      <c r="N275" s="273"/>
      <c r="O275" s="297"/>
      <c r="P275" s="276" t="s">
        <v>73</v>
      </c>
      <c r="Q275" s="277"/>
      <c r="R275" s="277"/>
      <c r="S275" s="277"/>
      <c r="T275" s="277"/>
      <c r="U275" s="277"/>
      <c r="V275" s="278"/>
      <c r="W275" s="37" t="s">
        <v>70</v>
      </c>
      <c r="X275" s="270">
        <f>IFERROR(SUM(X263:X274),"0")</f>
        <v>198</v>
      </c>
      <c r="Y275" s="270">
        <f>IFERROR(SUM(Y263:Y274),"0")</f>
        <v>198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2.2953600000000001</v>
      </c>
      <c r="AA275" s="271"/>
      <c r="AB275" s="271"/>
      <c r="AC275" s="271"/>
    </row>
    <row r="276" spans="1:68" x14ac:dyDescent="0.2">
      <c r="A276" s="273"/>
      <c r="B276" s="273"/>
      <c r="C276" s="273"/>
      <c r="D276" s="273"/>
      <c r="E276" s="273"/>
      <c r="F276" s="273"/>
      <c r="G276" s="273"/>
      <c r="H276" s="273"/>
      <c r="I276" s="273"/>
      <c r="J276" s="273"/>
      <c r="K276" s="273"/>
      <c r="L276" s="273"/>
      <c r="M276" s="273"/>
      <c r="N276" s="273"/>
      <c r="O276" s="297"/>
      <c r="P276" s="276" t="s">
        <v>73</v>
      </c>
      <c r="Q276" s="277"/>
      <c r="R276" s="277"/>
      <c r="S276" s="277"/>
      <c r="T276" s="277"/>
      <c r="U276" s="277"/>
      <c r="V276" s="278"/>
      <c r="W276" s="37" t="s">
        <v>74</v>
      </c>
      <c r="X276" s="270">
        <f>IFERROR(SUMPRODUCT(X263:X274*H263:H274),"0")</f>
        <v>852.40000000000009</v>
      </c>
      <c r="Y276" s="270">
        <f>IFERROR(SUMPRODUCT(Y263:Y274*H263:H274),"0")</f>
        <v>852.40000000000009</v>
      </c>
      <c r="Z276" s="37"/>
      <c r="AA276" s="271"/>
      <c r="AB276" s="271"/>
      <c r="AC276" s="271"/>
    </row>
    <row r="277" spans="1:68" ht="15" customHeight="1" x14ac:dyDescent="0.2">
      <c r="A277" s="346"/>
      <c r="B277" s="273"/>
      <c r="C277" s="273"/>
      <c r="D277" s="273"/>
      <c r="E277" s="273"/>
      <c r="F277" s="273"/>
      <c r="G277" s="273"/>
      <c r="H277" s="273"/>
      <c r="I277" s="273"/>
      <c r="J277" s="273"/>
      <c r="K277" s="273"/>
      <c r="L277" s="273"/>
      <c r="M277" s="273"/>
      <c r="N277" s="273"/>
      <c r="O277" s="347"/>
      <c r="P277" s="318" t="s">
        <v>376</v>
      </c>
      <c r="Q277" s="319"/>
      <c r="R277" s="319"/>
      <c r="S277" s="319"/>
      <c r="T277" s="319"/>
      <c r="U277" s="319"/>
      <c r="V277" s="320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9675.52</v>
      </c>
      <c r="Y277" s="270">
        <f>IFERROR(Y24+Y31+Y38+Y46+Y51+Y55+Y59+Y64+Y70+Y76+Y81+Y87+Y97+Y103+Y112+Y116+Y120+Y126+Y132+Y138+Y143+Y148+Y153+Y158+Y165+Y173+Y177+Y183+Y190+Y198+Y203+Y208+Y214+Y220+Y226+Y232+Y238+Y242+Y250+Y255+Y261+Y276,"0")</f>
        <v>9675.52</v>
      </c>
      <c r="Z277" s="37"/>
      <c r="AA277" s="271"/>
      <c r="AB277" s="271"/>
      <c r="AC277" s="271"/>
    </row>
    <row r="278" spans="1:68" x14ac:dyDescent="0.2">
      <c r="A278" s="273"/>
      <c r="B278" s="273"/>
      <c r="C278" s="273"/>
      <c r="D278" s="273"/>
      <c r="E278" s="273"/>
      <c r="F278" s="273"/>
      <c r="G278" s="273"/>
      <c r="H278" s="273"/>
      <c r="I278" s="273"/>
      <c r="J278" s="273"/>
      <c r="K278" s="273"/>
      <c r="L278" s="273"/>
      <c r="M278" s="273"/>
      <c r="N278" s="273"/>
      <c r="O278" s="347"/>
      <c r="P278" s="318" t="s">
        <v>377</v>
      </c>
      <c r="Q278" s="319"/>
      <c r="R278" s="319"/>
      <c r="S278" s="319"/>
      <c r="T278" s="319"/>
      <c r="U278" s="319"/>
      <c r="V278" s="320"/>
      <c r="W278" s="37" t="s">
        <v>74</v>
      </c>
      <c r="X278" s="270">
        <f>IFERROR(SUM(BM22:BM274),"0")</f>
        <v>11008.238799999996</v>
      </c>
      <c r="Y278" s="270">
        <f>IFERROR(SUM(BN22:BN274),"0")</f>
        <v>11008.238799999996</v>
      </c>
      <c r="Z278" s="37"/>
      <c r="AA278" s="271"/>
      <c r="AB278" s="271"/>
      <c r="AC278" s="271"/>
    </row>
    <row r="279" spans="1:68" x14ac:dyDescent="0.2">
      <c r="A279" s="273"/>
      <c r="B279" s="273"/>
      <c r="C279" s="273"/>
      <c r="D279" s="273"/>
      <c r="E279" s="273"/>
      <c r="F279" s="273"/>
      <c r="G279" s="273"/>
      <c r="H279" s="273"/>
      <c r="I279" s="273"/>
      <c r="J279" s="273"/>
      <c r="K279" s="273"/>
      <c r="L279" s="273"/>
      <c r="M279" s="273"/>
      <c r="N279" s="273"/>
      <c r="O279" s="347"/>
      <c r="P279" s="318" t="s">
        <v>378</v>
      </c>
      <c r="Q279" s="319"/>
      <c r="R279" s="319"/>
      <c r="S279" s="319"/>
      <c r="T279" s="319"/>
      <c r="U279" s="319"/>
      <c r="V279" s="320"/>
      <c r="W279" s="37" t="s">
        <v>379</v>
      </c>
      <c r="X279" s="38">
        <f>ROUNDUP(SUM(BO22:BO274),0)</f>
        <v>33</v>
      </c>
      <c r="Y279" s="38">
        <f>ROUNDUP(SUM(BP22:BP274),0)</f>
        <v>33</v>
      </c>
      <c r="Z279" s="37"/>
      <c r="AA279" s="271"/>
      <c r="AB279" s="271"/>
      <c r="AC279" s="271"/>
    </row>
    <row r="280" spans="1:68" x14ac:dyDescent="0.2">
      <c r="A280" s="273"/>
      <c r="B280" s="273"/>
      <c r="C280" s="273"/>
      <c r="D280" s="273"/>
      <c r="E280" s="273"/>
      <c r="F280" s="273"/>
      <c r="G280" s="273"/>
      <c r="H280" s="273"/>
      <c r="I280" s="273"/>
      <c r="J280" s="273"/>
      <c r="K280" s="273"/>
      <c r="L280" s="273"/>
      <c r="M280" s="273"/>
      <c r="N280" s="273"/>
      <c r="O280" s="347"/>
      <c r="P280" s="318" t="s">
        <v>380</v>
      </c>
      <c r="Q280" s="319"/>
      <c r="R280" s="319"/>
      <c r="S280" s="319"/>
      <c r="T280" s="319"/>
      <c r="U280" s="319"/>
      <c r="V280" s="320"/>
      <c r="W280" s="37" t="s">
        <v>74</v>
      </c>
      <c r="X280" s="270">
        <f>GrossWeightTotal+PalletQtyTotal*25</f>
        <v>11833.238799999996</v>
      </c>
      <c r="Y280" s="270">
        <f>GrossWeightTotalR+PalletQtyTotalR*25</f>
        <v>11833.238799999996</v>
      </c>
      <c r="Z280" s="37"/>
      <c r="AA280" s="271"/>
      <c r="AB280" s="271"/>
      <c r="AC280" s="271"/>
    </row>
    <row r="281" spans="1:68" x14ac:dyDescent="0.2">
      <c r="A281" s="273"/>
      <c r="B281" s="273"/>
      <c r="C281" s="273"/>
      <c r="D281" s="273"/>
      <c r="E281" s="273"/>
      <c r="F281" s="273"/>
      <c r="G281" s="273"/>
      <c r="H281" s="273"/>
      <c r="I281" s="273"/>
      <c r="J281" s="273"/>
      <c r="K281" s="273"/>
      <c r="L281" s="273"/>
      <c r="M281" s="273"/>
      <c r="N281" s="273"/>
      <c r="O281" s="347"/>
      <c r="P281" s="318" t="s">
        <v>381</v>
      </c>
      <c r="Q281" s="319"/>
      <c r="R281" s="319"/>
      <c r="S281" s="319"/>
      <c r="T281" s="319"/>
      <c r="U281" s="319"/>
      <c r="V281" s="320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2748</v>
      </c>
      <c r="Y281" s="270">
        <f>IFERROR(Y23+Y30+Y37+Y45+Y50+Y54+Y58+Y63+Y69+Y75+Y80+Y86+Y96+Y102+Y111+Y115+Y119+Y125+Y131+Y137+Y142+Y147+Y152+Y157+Y164+Y172+Y176+Y182+Y189+Y197+Y202+Y207+Y213+Y219+Y225+Y231+Y237+Y241+Y249+Y254+Y260+Y275,"0")</f>
        <v>2748</v>
      </c>
      <c r="Z281" s="37"/>
      <c r="AA281" s="271"/>
      <c r="AB281" s="271"/>
      <c r="AC281" s="271"/>
    </row>
    <row r="282" spans="1:68" ht="14.25" hidden="1" customHeight="1" x14ac:dyDescent="0.2">
      <c r="A282" s="273"/>
      <c r="B282" s="273"/>
      <c r="C282" s="273"/>
      <c r="D282" s="273"/>
      <c r="E282" s="273"/>
      <c r="F282" s="273"/>
      <c r="G282" s="273"/>
      <c r="H282" s="273"/>
      <c r="I282" s="273"/>
      <c r="J282" s="273"/>
      <c r="K282" s="273"/>
      <c r="L282" s="273"/>
      <c r="M282" s="273"/>
      <c r="N282" s="273"/>
      <c r="O282" s="347"/>
      <c r="P282" s="318" t="s">
        <v>382</v>
      </c>
      <c r="Q282" s="319"/>
      <c r="R282" s="319"/>
      <c r="S282" s="319"/>
      <c r="T282" s="319"/>
      <c r="U282" s="319"/>
      <c r="V282" s="320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41.069600000000001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9" t="s">
        <v>75</v>
      </c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6"/>
      <c r="U284" s="265" t="s">
        <v>230</v>
      </c>
      <c r="V284" s="265" t="s">
        <v>239</v>
      </c>
      <c r="W284" s="289" t="s">
        <v>258</v>
      </c>
      <c r="X284" s="335"/>
      <c r="Y284" s="335"/>
      <c r="Z284" s="335"/>
      <c r="AA284" s="336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81" t="s">
        <v>385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289</v>
      </c>
      <c r="Z285" s="289" t="s">
        <v>294</v>
      </c>
      <c r="AA285" s="289" t="s">
        <v>305</v>
      </c>
      <c r="AB285" s="289" t="s">
        <v>313</v>
      </c>
      <c r="AC285" s="289" t="s">
        <v>318</v>
      </c>
      <c r="AD285" s="289" t="s">
        <v>322</v>
      </c>
      <c r="AE285" s="289" t="s">
        <v>329</v>
      </c>
      <c r="AF285" s="266"/>
    </row>
    <row r="286" spans="1:68" ht="13.5" customHeight="1" thickBot="1" x14ac:dyDescent="0.25">
      <c r="A286" s="382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441</v>
      </c>
      <c r="D287" s="46">
        <f>IFERROR(X34*H34,"0")+IFERROR(X35*H35,"0")+IFERROR(X36*H36,"0")</f>
        <v>201.59999999999997</v>
      </c>
      <c r="E287" s="46">
        <f>IFERROR(X41*H41,"0")+IFERROR(X42*H42,"0")+IFERROR(X43*H43,"0")+IFERROR(X44*H44,"0")</f>
        <v>168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480</v>
      </c>
      <c r="H287" s="46">
        <f>IFERROR(X79*H79,"0")</f>
        <v>50.4</v>
      </c>
      <c r="I287" s="46">
        <f>IFERROR(X84*H84,"0")+IFERROR(X85*H85,"0")</f>
        <v>554.4</v>
      </c>
      <c r="J287" s="46">
        <f>IFERROR(X90*H90,"0")+IFERROR(X91*H91,"0")+IFERROR(X92*H92,"0")+IFERROR(X93*H93,"0")+IFERROR(X94*H94,"0")+IFERROR(X95*H95,"0")</f>
        <v>1480.0800000000002</v>
      </c>
      <c r="K287" s="46">
        <f>IFERROR(X100*H100,"0")+IFERROR(X101*H101,"0")</f>
        <v>181.44000000000003</v>
      </c>
      <c r="L287" s="46">
        <f>IFERROR(X106*H106,"0")+IFERROR(X107*H107,"0")+IFERROR(X108*H108,"0")+IFERROR(X109*H109,"0")+IFERROR(X110*H110,"0")+IFERROR(X114*H114,"0")+IFERROR(X118*H118,"0")</f>
        <v>665.7600000000001</v>
      </c>
      <c r="M287" s="46">
        <f>IFERROR(X123*H123,"0")+IFERROR(X124*H124,"0")</f>
        <v>1386</v>
      </c>
      <c r="N287" s="266"/>
      <c r="O287" s="46">
        <f>IFERROR(X129*H129,"0")+IFERROR(X130*H130,"0")</f>
        <v>84</v>
      </c>
      <c r="P287" s="46">
        <f>IFERROR(X135*H135,"0")+IFERROR(X136*H136,"0")</f>
        <v>168</v>
      </c>
      <c r="Q287" s="46">
        <f>IFERROR(X141*H141,"0")</f>
        <v>84</v>
      </c>
      <c r="R287" s="46">
        <f>IFERROR(X146*H146,"0")</f>
        <v>0</v>
      </c>
      <c r="S287" s="46">
        <f>IFERROR(X151*H151,"0")</f>
        <v>19.200000000000003</v>
      </c>
      <c r="T287" s="46">
        <f>IFERROR(X156*H156,"0")</f>
        <v>117.6</v>
      </c>
      <c r="U287" s="46">
        <f>IFERROR(X162*H162,"0")+IFERROR(X163*H163,"0")</f>
        <v>720</v>
      </c>
      <c r="V287" s="46">
        <f>IFERROR(X169*H169,"0")+IFERROR(X170*H170,"0")+IFERROR(X171*H171,"0")+IFERROR(X175*H175,"0")</f>
        <v>336</v>
      </c>
      <c r="W287" s="46">
        <f>IFERROR(X181*H181,"0")+IFERROR(X185*H185,"0")+IFERROR(X186*H186,"0")+IFERROR(X187*H187,"0")+IFERROR(X188*H188,"0")</f>
        <v>105.84</v>
      </c>
      <c r="X287" s="46">
        <f>IFERROR(X193*H193,"0")+IFERROR(X194*H194,"0")+IFERROR(X195*H195,"0")+IFERROR(X196*H196,"0")</f>
        <v>172.8</v>
      </c>
      <c r="Y287" s="46">
        <f>IFERROR(X201*H201,"0")</f>
        <v>360</v>
      </c>
      <c r="Z287" s="46">
        <f>IFERROR(X206*H206,"0")+IFERROR(X210*H210,"0")+IFERROR(X211*H211,"0")+IFERROR(X212*H212,"0")</f>
        <v>33.6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1865.8000000000002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2815.2000000000003</v>
      </c>
      <c r="B290" s="60">
        <f>SUMPRODUCT(--(BB:BB="ПГП"),--(W:W="кор"),H:H,Y:Y)+SUMPRODUCT(--(BB:BB="ПГП"),--(W:W="кг"),Y:Y)</f>
        <v>6860.3200000000024</v>
      </c>
      <c r="C290" s="60">
        <f>SUMPRODUCT(--(BB:BB="КИЗ"),--(W:W="кор"),H:H,Y:Y)+SUMPRODUCT(--(BB:BB="КИЗ"),--(W:W="кг"),Y:Y)</f>
        <v>0</v>
      </c>
    </row>
  </sheetData>
  <sheetProtection algorithmName="SHA-512" hashValue="RkMG/6NjZsmvABUQ54WayM1pAZ3muOpczcd48CMAwOoiU3Lz6wlPjvWftPa6w9z5BjZ+Gz+jNvZSXJeBLYiBaA==" saltValue="h7kN9cbj2sqrWMGDJOsezg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6,00"/>
        <filter val="1 480,08"/>
        <filter val="11 008,24"/>
        <filter val="11 833,24"/>
        <filter val="112,00"/>
        <filter val="117,60"/>
        <filter val="12,00"/>
        <filter val="126,00"/>
        <filter val="14,00"/>
        <filter val="140,00"/>
        <filter val="144,00"/>
        <filter val="154,00"/>
        <filter val="168,00"/>
        <filter val="172,80"/>
        <filter val="181,44"/>
        <filter val="19,20"/>
        <filter val="198,00"/>
        <filter val="2 748,00"/>
        <filter val="201,60"/>
        <filter val="224,00"/>
        <filter val="238,00"/>
        <filter val="24,00"/>
        <filter val="28,00"/>
        <filter val="294,00"/>
        <filter val="33"/>
        <filter val="33,60"/>
        <filter val="336,00"/>
        <filter val="353,40"/>
        <filter val="36,00"/>
        <filter val="36,96"/>
        <filter val="360,00"/>
        <filter val="38,64"/>
        <filter val="42,00"/>
        <filter val="441,00"/>
        <filter val="462,00"/>
        <filter val="48,00"/>
        <filter val="480,00"/>
        <filter val="490,00"/>
        <filter val="50,40"/>
        <filter val="554,40"/>
        <filter val="56,00"/>
        <filter val="576,00"/>
        <filter val="628,80"/>
        <filter val="67,20"/>
        <filter val="70,00"/>
        <filter val="72,00"/>
        <filter val="720,00"/>
        <filter val="84,00"/>
        <filter val="852,40"/>
        <filter val="9 675,52"/>
        <filter val="90,00"/>
        <filter val="96,00"/>
        <filter val="98,00"/>
      </filters>
    </filterColumn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X285:X286"/>
    <mergeCell ref="Z285:Z286"/>
    <mergeCell ref="D271:E271"/>
    <mergeCell ref="W285:W286"/>
    <mergeCell ref="Y285:Y286"/>
    <mergeCell ref="P285:P286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P263:T263"/>
    <mergeCell ref="D171:E171"/>
    <mergeCell ref="A262:Z262"/>
    <mergeCell ref="A245:Z245"/>
    <mergeCell ref="D266:E266"/>
    <mergeCell ref="P247:T247"/>
    <mergeCell ref="D84:E84"/>
    <mergeCell ref="P41:T41"/>
    <mergeCell ref="D22:E22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V12:W12"/>
    <mergeCell ref="A39:Z39"/>
    <mergeCell ref="P85:T85"/>
    <mergeCell ref="A142:O143"/>
    <mergeCell ref="A202:O203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P261:V261"/>
    <mergeCell ref="A65:Z65"/>
    <mergeCell ref="A45:O46"/>
    <mergeCell ref="P87:V8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4 X118 X135 X162 X175 X186 X188 X193:X196 X206 X210:X212 X217:X218 X224 X230 X236 X240 X246 X248 X253 X259 X263 X268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23 X129:X130 X136 X141 X146 X151 X156 X163 X169:X171 X181 X185 X187 X201 X247 X252 X257:X258 X264:X26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n4o8EEf3XAroyq9mKtMTiYzRGVg1WOKzm7LEosqn4opesXtOcnzpjrKroiasy2i5To2j/k3ugQ7COWWrvHpBmg==" saltValue="iNXxfHSprAGZqAsgXCUX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