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8F9F77-6A3C-4F0D-BD51-4EBE334372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O193" i="1"/>
  <c r="BM193" i="1"/>
  <c r="Z193" i="1"/>
  <c r="Y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Z164" i="1" s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9" i="1" l="1"/>
  <c r="Y64" i="1"/>
  <c r="BN62" i="1"/>
  <c r="Z75" i="1"/>
  <c r="BN73" i="1"/>
  <c r="BN181" i="1"/>
  <c r="BP181" i="1"/>
  <c r="Y182" i="1"/>
  <c r="Z189" i="1"/>
  <c r="BN185" i="1"/>
  <c r="BN187" i="1"/>
  <c r="Z197" i="1"/>
  <c r="BN201" i="1"/>
  <c r="BP201" i="1"/>
  <c r="Y202" i="1"/>
  <c r="BN206" i="1"/>
  <c r="BP206" i="1"/>
  <c r="Y207" i="1"/>
  <c r="Z213" i="1"/>
  <c r="BN210" i="1"/>
  <c r="BN212" i="1"/>
  <c r="BP29" i="1"/>
  <c r="BN29" i="1"/>
  <c r="Y45" i="1"/>
  <c r="BP41" i="1"/>
  <c r="BN41" i="1"/>
  <c r="BP43" i="1"/>
  <c r="BN43" i="1"/>
  <c r="Y125" i="1"/>
  <c r="BP123" i="1"/>
  <c r="BN123" i="1"/>
  <c r="Y143" i="1"/>
  <c r="Y142" i="1"/>
  <c r="BP141" i="1"/>
  <c r="BN141" i="1"/>
  <c r="Y153" i="1"/>
  <c r="Y152" i="1"/>
  <c r="BP151" i="1"/>
  <c r="BN151" i="1"/>
  <c r="BP163" i="1"/>
  <c r="BN163" i="1"/>
  <c r="Y197" i="1"/>
  <c r="BP193" i="1"/>
  <c r="BN193" i="1"/>
  <c r="Y198" i="1"/>
  <c r="BP194" i="1"/>
  <c r="BN194" i="1"/>
  <c r="Y70" i="1"/>
  <c r="BP66" i="1"/>
  <c r="BN66" i="1"/>
  <c r="BP68" i="1"/>
  <c r="BN68" i="1"/>
  <c r="BP85" i="1"/>
  <c r="BN85" i="1"/>
  <c r="BP101" i="1"/>
  <c r="BN101" i="1"/>
  <c r="Y120" i="1"/>
  <c r="Y119" i="1"/>
  <c r="BP118" i="1"/>
  <c r="BN118" i="1"/>
  <c r="Y148" i="1"/>
  <c r="Y147" i="1"/>
  <c r="BP146" i="1"/>
  <c r="BN146" i="1"/>
  <c r="Y158" i="1"/>
  <c r="Y157" i="1"/>
  <c r="BP156" i="1"/>
  <c r="BN156" i="1"/>
  <c r="Y261" i="1"/>
  <c r="X278" i="1"/>
  <c r="X280" i="1" s="1"/>
  <c r="X281" i="1"/>
  <c r="Y31" i="1"/>
  <c r="X277" i="1"/>
  <c r="Y38" i="1"/>
  <c r="Z45" i="1"/>
  <c r="Z63" i="1"/>
  <c r="Z69" i="1"/>
  <c r="Y75" i="1"/>
  <c r="Y87" i="1"/>
  <c r="Y96" i="1"/>
  <c r="Y103" i="1"/>
  <c r="Y112" i="1"/>
  <c r="Z125" i="1"/>
  <c r="Z131" i="1"/>
  <c r="Z137" i="1"/>
  <c r="Y173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BP186" i="1"/>
  <c r="BN186" i="1"/>
  <c r="BP188" i="1"/>
  <c r="BN188" i="1"/>
  <c r="BP211" i="1"/>
  <c r="BN211" i="1"/>
  <c r="Y213" i="1"/>
  <c r="BP247" i="1"/>
  <c r="BN247" i="1"/>
  <c r="Y249" i="1"/>
  <c r="BP253" i="1"/>
  <c r="BN253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BP195" i="1"/>
  <c r="BN195" i="1"/>
  <c r="BP196" i="1"/>
  <c r="BN196" i="1"/>
  <c r="Y214" i="1"/>
  <c r="Y250" i="1"/>
  <c r="Y254" i="1"/>
  <c r="Y255" i="1"/>
  <c r="Y260" i="1"/>
  <c r="BP257" i="1"/>
  <c r="BN257" i="1"/>
  <c r="BP259" i="1"/>
  <c r="BN259" i="1"/>
  <c r="Z275" i="1"/>
  <c r="Z282" i="1" l="1"/>
  <c r="Y281" i="1"/>
  <c r="Y279" i="1"/>
  <c r="Y278" i="1"/>
  <c r="Y280" i="1" s="1"/>
  <c r="Y277" i="1"/>
  <c r="A290" i="1"/>
  <c r="B290" i="1" l="1"/>
  <c r="C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<sst xmlns="http://schemas.openxmlformats.org/spreadsheetml/2006/main" count="1243" uniqueCount="406">
  <si>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</si>
  <si>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</si>
  <si>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</si>
  <si>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</si>
  <si>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</si>
  <si>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</si>
  <si>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</si>
  <si>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</si>
  <si>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</si>
  <si>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</si>
  <si>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</si>
  <si>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</si>
  <si>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</si>
  <si>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</si>
  <si>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</si>
  <si>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</si>
  <si>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</si>
  <si>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</si>
  <si>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</si>
  <si>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</si>
  <si>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</si>
  <si>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</si>
  <si>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</si>
  <si>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</si>
  <si>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</si>
  <si>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</si>
  <si>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</si>
  <si>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</si>
  <si>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</si>
  <si>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</si>
  <si>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</si>
  <si>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</si>
  <si>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</si>
  <si>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</si>
  <si>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</si>
  <si>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</si>
  <si>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</si>
  <si>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</si>
  <si>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</si>
  <si>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</si>
  <si>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</si>
  <si>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</si>
  <si>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</si>
  <si>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</si>
  <si>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</si>
  <si>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</si>
  <si>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</si>
  <si>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</si>
  <si>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</si>
  <si>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</si>
  <si>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</si>
  <si>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</si>
  <si>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</si>
  <si>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</si>
  <si>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</si>
  <si>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</si>
  <si>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</si>
  <si>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</si>
  <si>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</si>
  <si>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</si>
  <si>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</si>
  <si>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</si>
  <si>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</si>
  <si>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</si>
  <si>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</si>
  <si>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</si>
  <si>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</si>
  <si>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</si>
  <si>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</si>
  <si>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</si>
  <si>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</si>
  <si>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</si>
  <si>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</si>
  <si>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</si>
  <si>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</si>
  <si>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</si>
  <si>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</si>
  <si>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</si>
  <si>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</si>
  <si>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</si>
  <si>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</si>
  <si>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</si>
  <si>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</si>
  <si>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</si>
  <si>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</si>
  <si>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</si>
  <si>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</si>
  <si>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</si>
  <si>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</si>
  <si>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</si>
  <si>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</si>
  <si>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</si>
  <si>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</si>
  <si>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</si>
  <si>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</si>
  <si>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</si>
  <si>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</si>
  <si>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</si>
  <si>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</si>
  <si>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</si>
  <si>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</si>
  <si>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</si>
  <si>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</si>
  <si>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</si>
  <si>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</si>
  <si>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</si>
  <si>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</si>
  <si>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</si>
  <si>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</si>
  <si>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</si>
  <si>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</si>
  <si>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</si>
  <si>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</si>
  <si>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</si>
  <si>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</si>
  <si>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</si>
  <si>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</si>
  <si>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</si>
  <si>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</si>
  <si>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</si>
  <si>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</si>
  <si>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</si>
  <si>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</si>
  <si>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</si>
  <si>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</si>
  <si>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</si>
  <si>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</si>
  <si>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</si>
  <si>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</si>
  <si>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</si>
  <si>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</si>
  <si>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</si>
  <si>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</si>
  <si>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</si>
  <si>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</si>
  <si>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</si>
  <si>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</si>
  <si>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</si>
  <si>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</si>
  <si>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</si>
  <si>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</si>
  <si>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</si>
  <si>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</si>
  <si>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</si>
  <si>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</si>
  <si>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</si>
  <si>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</si>
  <si>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</si>
  <si>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</si>
  <si>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</si>
  <si>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</si>
  <si>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</si>
  <si>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</si>
  <si>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</si>
  <si>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</si>
  <si>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</si>
  <si>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</si>
  <si>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</si>
  <si>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</si>
  <si>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</si>
  <si>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</si>
  <si>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</si>
  <si>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</si>
  <si>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</si>
  <si>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</si>
  <si>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</si>
  <si>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</si>
  <si>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</si>
  <si>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</si>
  <si>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</si>
  <si>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</si>
  <si>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</si>
  <si>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</si>
  <si>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</si>
  <si>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</si>
  <si>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</si>
  <si>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</si>
  <si>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</si>
  <si>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</si>
  <si>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</si>
  <si>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</si>
  <si>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</si>
  <si>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</si>
  <si>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</si>
  <si>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</si>
  <si>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</si>
  <si>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</si>
  <si>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</si>
  <si>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</si>
  <si>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</si>
  <si>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</si>
  <si>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</si>
  <si>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</si>
  <si>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</si>
  <si>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</si>
  <si>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</si>
  <si>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</si>
  <si>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</si>
  <si>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</si>
  <si>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</si>
  <si>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</si>
  <si>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</si>
  <si>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</si>
  <si>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</si>
  <si>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</si>
  <si>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</si>
  <si>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</si>
  <si>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</si>
  <si>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</si>
  <si>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</si>
  <si>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</si>
  <si>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</si>
  <si>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</si>
  <si>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</si>
  <si>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</si>
  <si>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</si>
  <si>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</si>
  <si>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</si>
  <si>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</si>
  <si>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</si>
  <si>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</si>
  <si>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</si>
  <si>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</si>
  <si>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</si>
  <si>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</si>
  <si>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</si>
  <si>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</si>
  <si>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</si>
  <si>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</si>
  <si>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</si>
  <si>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</si>
  <si>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</si>
  <si>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</si>
  <si>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</si>
  <si>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</si>
  <si>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</si>
  <si>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</si>
  <si>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</si>
  <si>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</si>
  <si>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</si>
  <si>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</si>
  <si>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</si>
  <si>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</si>
  <si>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</si>
  <si>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</si>
  <si>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</si>
  <si>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</si>
  <si>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</si>
  <si>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</si>
  <si>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</si>
  <si>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</si>
  <si>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</si>
  <si>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</si>
  <si>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</si>
  <si>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</si>
  <si>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</si>
  <si>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</si>
  <si>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</si>
  <si>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</si>
  <si>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</si>
  <si>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</si>
  <si>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</si>
  <si>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</si>
  <si>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</si>
  <si>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</si>
  <si>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</si>
  <si>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</si>
  <si>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</si>
  <si>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</si>
  <si>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</si>
  <si>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</si>
  <si>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</si>
  <si>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</si>
  <si>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</si>
  <si>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</si>
  <si>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</si>
  <si>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</si>
  <si>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</si>
  <si>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</si>
  <si>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</si>
  <si>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</si>
  <si>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</si>
  <si>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</si>
  <si>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</si>
  <si>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</si>
  <si>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</si>
  <si>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</si>
  <si>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</si>
  <si>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</si>
  <si>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</si>
  <si>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</si>
  <si>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</si>
  <si>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</si>
  <si>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</si>
  <si>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</si>
  <si>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</si>
  <si>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</si>
  <si>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</si>
  <si>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</si>
  <si>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</si>
  <si>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</si>
  <si>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</si>
  <si>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</si>
  <si>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</si>
  <si>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</si>
  <si>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</si>
  <si>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</si>
  <si>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</si>
  <si>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</si>
  <si>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</si>
  <si>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</si>
  <si>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</si>
  <si>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</si>
  <si>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</si>
  <si>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</si>
  <si>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</si>
  <si>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</si>
  <si>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</si>
  <si>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</si>
  <si>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</si>
  <si>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</si>
  <si>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</si>
  <si>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</si>
  <si>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</si>
  <si>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</si>
  <si>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</si>
  <si>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</si>
  <si>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</si>
  <si>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</si>
  <si>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</si>
  <si>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</si>
  <si>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</si>
  <si>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</si>
  <si>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</si>
  <si>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</si>
  <si>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</si>
  <si>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</si>
  <si>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</si>
  <si>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</si>
  <si>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</si>
  <si>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</si>
  <si>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</si>
  <si>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</si>
  <si>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</si>
  <si>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</si>
  <si>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</si>
  <si>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</si>
  <si>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</si>
  <si>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</si>
  <si>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</si>
  <si>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</si>
  <si>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</si>
  <si>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</si>
  <si>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</si>
  <si>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</si>
  <si>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</si>
  <si>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</si>
  <si>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</si>
  <si>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</si>
  <si>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</si>
  <si>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</si>
  <si>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</si>
  <si>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</si>
  <si>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</si>
  <si>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</si>
  <si>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</si>
  <si>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</si>
  <si>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</si>
  <si>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</si>
  <si>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</si>
  <si>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</si>
  <si>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</si>
  <si>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</si>
  <si>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</si>
  <si>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</si>
  <si>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</si>
  <si>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</si>
  <si>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</si>
  <si>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</si>
  <si>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</si>
  <si>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</si>
  <si>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</si>
  <si>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</si>
  <si>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</si>
  <si>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</si>
  <si>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</si>
  <si>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</si>
  <si>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</si>
  <si>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</si>
  <si>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</si>
  <si>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</si>
  <si>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</si>
  <si>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</si>
  <si>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</si>
  <si>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</si>
  <si>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</si>
  <si>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</si>
  <si>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</si>
  <si>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</si>
  <si>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</si>
  <si>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</si>
  <si>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</si>
  <si>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</si>
  <si>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</si>
  <si>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</si>
  <si>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19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</si>
</sst>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0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1" customWidth="1"/>
    <col min="19" max="19" width="6.140625" style="2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1" customWidth="1"/>
    <col min="25" max="25" width="11" style="261" customWidth="1"/>
    <col min="26" max="26" width="10" style="261" customWidth="1"/>
    <col min="27" max="27" width="11.5703125" style="261" customWidth="1"/>
    <col min="28" max="28" width="10.42578125" style="261" customWidth="1"/>
    <col min="29" max="29" width="30" style="2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1" customWidth="1"/>
    <col min="34" max="34" width="9.140625" style="261" customWidth="1"/>
    <col min="35" max="16384" width="9.140625" style="261"/>
  </cols>
  <sheetData>
    <row r="1" spans="1:32" s="265" customFormat="1" ht="45" customHeight="1" x14ac:dyDescent="0.2">
      <c r="A1" s="41"/>
      <c r="B1" s="41"/>
      <c r="C1" s="41"/>
      <c r="D1" s="319" t="s">
        <v>0</v>
      </c>
      <c r="E1" s="290"/>
      <c r="F1" s="290"/>
      <c r="G1" s="12" t="s">
        <v>1</v>
      </c>
      <c r="H1" s="319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5" customFormat="1" ht="23.45" customHeight="1" x14ac:dyDescent="0.2">
      <c r="A5" s="349" t="s">
        <v>8</v>
      </c>
      <c r="B5" s="315"/>
      <c r="C5" s="316"/>
      <c r="D5" s="323"/>
      <c r="E5" s="324"/>
      <c r="F5" s="432" t="s">
        <v>9</v>
      </c>
      <c r="G5" s="316"/>
      <c r="H5" s="323" t="s">
        <v>405</v>
      </c>
      <c r="I5" s="414"/>
      <c r="J5" s="414"/>
      <c r="K5" s="414"/>
      <c r="L5" s="414"/>
      <c r="M5" s="324"/>
      <c r="N5" s="61"/>
      <c r="P5" s="24" t="s">
        <v>10</v>
      </c>
      <c r="Q5" s="425">
        <v>45936</v>
      </c>
      <c r="R5" s="345"/>
      <c r="T5" s="368" t="s">
        <v>11</v>
      </c>
      <c r="U5" s="369"/>
      <c r="V5" s="370" t="s">
        <v>12</v>
      </c>
      <c r="W5" s="345"/>
      <c r="AB5" s="51"/>
      <c r="AC5" s="51"/>
      <c r="AD5" s="51"/>
      <c r="AE5" s="51"/>
    </row>
    <row r="6" spans="1:32" s="265" customFormat="1" ht="24" customHeight="1" x14ac:dyDescent="0.2">
      <c r="A6" s="349" t="s">
        <v>13</v>
      </c>
      <c r="B6" s="315"/>
      <c r="C6" s="316"/>
      <c r="D6" s="415" t="s">
        <v>14</v>
      </c>
      <c r="E6" s="416"/>
      <c r="F6" s="416"/>
      <c r="G6" s="416"/>
      <c r="H6" s="416"/>
      <c r="I6" s="416"/>
      <c r="J6" s="416"/>
      <c r="K6" s="416"/>
      <c r="L6" s="416"/>
      <c r="M6" s="345"/>
      <c r="N6" s="62"/>
      <c r="P6" s="24" t="s">
        <v>15</v>
      </c>
      <c r="Q6" s="440" t="str">
        <f>IF(Q5=0," ",CHOOSE(WEEKDAY(Q5,2),"Понедельник","Вторник","Среда","Четверг","Пятница","Суббота","Воскресенье"))</f>
        <v>Понедельник</v>
      </c>
      <c r="R6" s="280"/>
      <c r="T6" s="372" t="s">
        <v>16</v>
      </c>
      <c r="U6" s="369"/>
      <c r="V6" s="385" t="s">
        <v>17</v>
      </c>
      <c r="W6" s="296"/>
      <c r="AB6" s="51"/>
      <c r="AC6" s="51"/>
      <c r="AD6" s="51"/>
      <c r="AE6" s="51"/>
    </row>
    <row r="7" spans="1:32" s="265" customFormat="1" ht="21.75" hidden="1" customHeight="1" x14ac:dyDescent="0.2">
      <c r="A7" s="55"/>
      <c r="B7" s="55"/>
      <c r="C7" s="55"/>
      <c r="D7" s="300" t="str">
        <f>IFERROR(VLOOKUP(DeliveryAddress,Table,3,0),1)</f>
        <v>1</v>
      </c>
      <c r="E7" s="301"/>
      <c r="F7" s="301"/>
      <c r="G7" s="301"/>
      <c r="H7" s="301"/>
      <c r="I7" s="301"/>
      <c r="J7" s="301"/>
      <c r="K7" s="301"/>
      <c r="L7" s="301"/>
      <c r="M7" s="302"/>
      <c r="N7" s="63"/>
      <c r="P7" s="24"/>
      <c r="Q7" s="42"/>
      <c r="R7" s="42"/>
      <c r="T7" s="278"/>
      <c r="U7" s="369"/>
      <c r="V7" s="386"/>
      <c r="W7" s="387"/>
      <c r="AB7" s="51"/>
      <c r="AC7" s="51"/>
      <c r="AD7" s="51"/>
      <c r="AE7" s="51"/>
    </row>
    <row r="8" spans="1:32" s="265" customFormat="1" ht="25.5" customHeight="1" x14ac:dyDescent="0.2">
      <c r="A8" s="447" t="s">
        <v>18</v>
      </c>
      <c r="B8" s="275"/>
      <c r="C8" s="276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51">
        <v>0.45833333333333331</v>
      </c>
      <c r="R8" s="302"/>
      <c r="T8" s="278"/>
      <c r="U8" s="369"/>
      <c r="V8" s="386"/>
      <c r="W8" s="387"/>
      <c r="AB8" s="51"/>
      <c r="AC8" s="51"/>
      <c r="AD8" s="51"/>
      <c r="AE8" s="51"/>
    </row>
    <row r="9" spans="1:32" s="26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62"/>
      <c r="E9" s="273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272" t="str">
        <f>IF(AND($A$9="Тип доверенности/получателя при получении в адресе перегруза:",$D$9="Разовая доверенность"),"Введите ФИО","")</f>
        <v/>
      </c>
      <c r="I9" s="273"/>
      <c r="J9" s="2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3"/>
      <c r="L9" s="273"/>
      <c r="M9" s="273"/>
      <c r="N9" s="266"/>
      <c r="P9" s="26" t="s">
        <v>21</v>
      </c>
      <c r="Q9" s="342"/>
      <c r="R9" s="343"/>
      <c r="T9" s="278"/>
      <c r="U9" s="369"/>
      <c r="V9" s="388"/>
      <c r="W9" s="389"/>
      <c r="X9" s="43"/>
      <c r="Y9" s="43"/>
      <c r="Z9" s="43"/>
      <c r="AA9" s="43"/>
      <c r="AB9" s="51"/>
      <c r="AC9" s="51"/>
      <c r="AD9" s="51"/>
      <c r="AE9" s="51"/>
    </row>
    <row r="10" spans="1:32" s="26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62"/>
      <c r="E10" s="273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76" t="str">
        <f>IFERROR(VLOOKUP($D$10,Proxy,2,FALSE),"")</f>
        <v/>
      </c>
      <c r="I10" s="278"/>
      <c r="J10" s="278"/>
      <c r="K10" s="278"/>
      <c r="L10" s="278"/>
      <c r="M10" s="278"/>
      <c r="N10" s="264"/>
      <c r="P10" s="26" t="s">
        <v>22</v>
      </c>
      <c r="Q10" s="373"/>
      <c r="R10" s="374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4"/>
      <c r="R11" s="345"/>
      <c r="U11" s="24" t="s">
        <v>27</v>
      </c>
      <c r="V11" s="394" t="s">
        <v>28</v>
      </c>
      <c r="W11" s="343"/>
      <c r="X11" s="45"/>
      <c r="Y11" s="45"/>
      <c r="Z11" s="45"/>
      <c r="AA11" s="45"/>
      <c r="AB11" s="51"/>
      <c r="AC11" s="51"/>
      <c r="AD11" s="51"/>
      <c r="AE11" s="51"/>
    </row>
    <row r="12" spans="1:32" s="265" customFormat="1" ht="18.600000000000001" customHeight="1" x14ac:dyDescent="0.2">
      <c r="A12" s="357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51"/>
      <c r="R12" s="302"/>
      <c r="S12" s="23"/>
      <c r="U12" s="24"/>
      <c r="V12" s="290"/>
      <c r="W12" s="278"/>
      <c r="AB12" s="51"/>
      <c r="AC12" s="51"/>
      <c r="AD12" s="51"/>
      <c r="AE12" s="51"/>
    </row>
    <row r="13" spans="1:32" s="265" customFormat="1" ht="23.25" customHeight="1" x14ac:dyDescent="0.2">
      <c r="A13" s="357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394"/>
      <c r="R13" s="3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5" customFormat="1" ht="18.600000000000001" customHeight="1" x14ac:dyDescent="0.2">
      <c r="A14" s="357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5" customFormat="1" ht="22.5" customHeight="1" x14ac:dyDescent="0.2">
      <c r="A15" s="379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66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334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333"/>
      <c r="R17" s="333"/>
      <c r="S17" s="333"/>
      <c r="T17" s="334"/>
      <c r="U17" s="380" t="s">
        <v>51</v>
      </c>
      <c r="V17" s="316"/>
      <c r="W17" s="282" t="s">
        <v>52</v>
      </c>
      <c r="X17" s="282" t="s">
        <v>53</v>
      </c>
      <c r="Y17" s="453" t="s">
        <v>54</v>
      </c>
      <c r="Z17" s="410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27"/>
      <c r="AF17" s="428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335"/>
      <c r="E18" s="337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335"/>
      <c r="Q18" s="336"/>
      <c r="R18" s="336"/>
      <c r="S18" s="336"/>
      <c r="T18" s="337"/>
      <c r="U18" s="70" t="s">
        <v>61</v>
      </c>
      <c r="V18" s="70" t="s">
        <v>62</v>
      </c>
      <c r="W18" s="283"/>
      <c r="X18" s="283"/>
      <c r="Y18" s="454"/>
      <c r="Z18" s="411"/>
      <c r="AA18" s="393"/>
      <c r="AB18" s="393"/>
      <c r="AC18" s="393"/>
      <c r="AD18" s="429"/>
      <c r="AE18" s="430"/>
      <c r="AF18" s="431"/>
      <c r="AG18" s="69"/>
      <c r="BD18" s="68"/>
    </row>
    <row r="19" spans="1:68" ht="27.75" hidden="1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hidden="1" customHeight="1" x14ac:dyDescent="0.25">
      <c r="A20" s="281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3"/>
      <c r="AB20" s="263"/>
      <c r="AC20" s="263"/>
    </row>
    <row r="21" spans="1:68" ht="14.25" hidden="1" customHeight="1" x14ac:dyDescent="0.25">
      <c r="A21" s="277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2"/>
      <c r="AB21" s="262"/>
      <c r="AC21" s="26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2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93"/>
      <c r="P23" s="274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93"/>
      <c r="P24" s="274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hidden="1" customHeight="1" x14ac:dyDescent="0.25">
      <c r="A26" s="281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3"/>
      <c r="AB26" s="263"/>
      <c r="AC26" s="263"/>
    </row>
    <row r="27" spans="1:68" ht="14.25" hidden="1" customHeight="1" x14ac:dyDescent="0.25">
      <c r="A27" s="277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2"/>
      <c r="AB27" s="262"/>
      <c r="AC27" s="26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68">
        <v>42</v>
      </c>
      <c r="Y28" s="26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2"/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93"/>
      <c r="P30" s="274" t="s">
        <v>73</v>
      </c>
      <c r="Q30" s="275"/>
      <c r="R30" s="275"/>
      <c r="S30" s="275"/>
      <c r="T30" s="275"/>
      <c r="U30" s="275"/>
      <c r="V30" s="276"/>
      <c r="W30" s="37" t="s">
        <v>70</v>
      </c>
      <c r="X30" s="270">
        <f>IFERROR(SUM(X28:X29),"0")</f>
        <v>42</v>
      </c>
      <c r="Y30" s="270">
        <f>IFERROR(SUM(Y28:Y29),"0")</f>
        <v>42</v>
      </c>
      <c r="Z30" s="270">
        <f>IFERROR(IF(Z28="",0,Z28),"0")+IFERROR(IF(Z29="",0,Z29),"0")</f>
        <v>0.39522000000000002</v>
      </c>
      <c r="AA30" s="271"/>
      <c r="AB30" s="271"/>
      <c r="AC30" s="271"/>
    </row>
    <row r="31" spans="1:68" x14ac:dyDescent="0.2">
      <c r="A31" s="278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93"/>
      <c r="P31" s="274" t="s">
        <v>73</v>
      </c>
      <c r="Q31" s="275"/>
      <c r="R31" s="275"/>
      <c r="S31" s="275"/>
      <c r="T31" s="275"/>
      <c r="U31" s="275"/>
      <c r="V31" s="276"/>
      <c r="W31" s="37" t="s">
        <v>74</v>
      </c>
      <c r="X31" s="270">
        <f>IFERROR(SUMPRODUCT(X28:X29*H28:H29),"0")</f>
        <v>63</v>
      </c>
      <c r="Y31" s="270">
        <f>IFERROR(SUMPRODUCT(Y28:Y29*H28:H29),"0")</f>
        <v>63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63"/>
      <c r="AB32" s="263"/>
      <c r="AC32" s="263"/>
    </row>
    <row r="33" spans="1:68" ht="14.25" hidden="1" customHeight="1" x14ac:dyDescent="0.25">
      <c r="A33" s="277" t="s">
        <v>64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2"/>
      <c r="AB33" s="262"/>
      <c r="AC33" s="26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2"/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93"/>
      <c r="P37" s="274" t="s">
        <v>73</v>
      </c>
      <c r="Q37" s="275"/>
      <c r="R37" s="275"/>
      <c r="S37" s="275"/>
      <c r="T37" s="275"/>
      <c r="U37" s="275"/>
      <c r="V37" s="276"/>
      <c r="W37" s="37" t="s">
        <v>70</v>
      </c>
      <c r="X37" s="270">
        <f>IFERROR(SUM(X34:X36),"0")</f>
        <v>12</v>
      </c>
      <c r="Y37" s="270">
        <f>IFERROR(SUM(Y34:Y36),"0")</f>
        <v>12</v>
      </c>
      <c r="Z37" s="270">
        <f>IFERROR(IF(Z34="",0,Z34),"0")+IFERROR(IF(Z35="",0,Z35),"0")+IFERROR(IF(Z36="",0,Z36),"0")</f>
        <v>0.186</v>
      </c>
      <c r="AA37" s="271"/>
      <c r="AB37" s="271"/>
      <c r="AC37" s="271"/>
    </row>
    <row r="38" spans="1:68" x14ac:dyDescent="0.2">
      <c r="A38" s="278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93"/>
      <c r="P38" s="274" t="s">
        <v>73</v>
      </c>
      <c r="Q38" s="275"/>
      <c r="R38" s="275"/>
      <c r="S38" s="275"/>
      <c r="T38" s="275"/>
      <c r="U38" s="275"/>
      <c r="V38" s="276"/>
      <c r="W38" s="37" t="s">
        <v>74</v>
      </c>
      <c r="X38" s="270">
        <f>IFERROR(SUMPRODUCT(X34:X36*H34:H36),"0")</f>
        <v>67.199999999999989</v>
      </c>
      <c r="Y38" s="270">
        <f>IFERROR(SUMPRODUCT(Y34:Y36*H34:H36),"0")</f>
        <v>67.199999999999989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63"/>
      <c r="AB39" s="263"/>
      <c r="AC39" s="263"/>
    </row>
    <row r="40" spans="1:68" ht="14.25" hidden="1" customHeight="1" x14ac:dyDescent="0.25">
      <c r="A40" s="277" t="s">
        <v>64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2"/>
      <c r="AB40" s="262"/>
      <c r="AC40" s="262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68">
        <v>36</v>
      </c>
      <c r="Y42" s="26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68">
        <v>12</v>
      </c>
      <c r="Y44" s="26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2"/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93"/>
      <c r="P45" s="274" t="s">
        <v>73</v>
      </c>
      <c r="Q45" s="275"/>
      <c r="R45" s="275"/>
      <c r="S45" s="275"/>
      <c r="T45" s="275"/>
      <c r="U45" s="275"/>
      <c r="V45" s="276"/>
      <c r="W45" s="37" t="s">
        <v>70</v>
      </c>
      <c r="X45" s="270">
        <f>IFERROR(SUM(X41:X44),"0")</f>
        <v>48</v>
      </c>
      <c r="Y45" s="270">
        <f>IFERROR(SUM(Y41:Y44),"0")</f>
        <v>48</v>
      </c>
      <c r="Z45" s="270">
        <f>IFERROR(IF(Z41="",0,Z41),"0")+IFERROR(IF(Z42="",0,Z42),"0")+IFERROR(IF(Z43="",0,Z43),"0")+IFERROR(IF(Z44="",0,Z44),"0")</f>
        <v>0.74399999999999999</v>
      </c>
      <c r="AA45" s="271"/>
      <c r="AB45" s="271"/>
      <c r="AC45" s="271"/>
    </row>
    <row r="46" spans="1:68" x14ac:dyDescent="0.2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93"/>
      <c r="P46" s="274" t="s">
        <v>73</v>
      </c>
      <c r="Q46" s="275"/>
      <c r="R46" s="275"/>
      <c r="S46" s="275"/>
      <c r="T46" s="275"/>
      <c r="U46" s="275"/>
      <c r="V46" s="276"/>
      <c r="W46" s="37" t="s">
        <v>74</v>
      </c>
      <c r="X46" s="270">
        <f>IFERROR(SUMPRODUCT(X41:X44*H41:H44),"0")</f>
        <v>336</v>
      </c>
      <c r="Y46" s="270">
        <f>IFERROR(SUMPRODUCT(Y41:Y44*H41:H44),"0")</f>
        <v>336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63"/>
      <c r="AB47" s="263"/>
      <c r="AC47" s="263"/>
    </row>
    <row r="48" spans="1:68" ht="14.25" hidden="1" customHeight="1" x14ac:dyDescent="0.25">
      <c r="A48" s="277" t="s">
        <v>64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2"/>
      <c r="AB48" s="262"/>
      <c r="AC48" s="262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2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93"/>
      <c r="P50" s="274" t="s">
        <v>73</v>
      </c>
      <c r="Q50" s="275"/>
      <c r="R50" s="275"/>
      <c r="S50" s="275"/>
      <c r="T50" s="275"/>
      <c r="U50" s="275"/>
      <c r="V50" s="276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8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93"/>
      <c r="P51" s="274" t="s">
        <v>73</v>
      </c>
      <c r="Q51" s="275"/>
      <c r="R51" s="275"/>
      <c r="S51" s="275"/>
      <c r="T51" s="275"/>
      <c r="U51" s="275"/>
      <c r="V51" s="276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7" t="s">
        <v>112</v>
      </c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62"/>
      <c r="AB52" s="262"/>
      <c r="AC52" s="262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2"/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93"/>
      <c r="P54" s="274" t="s">
        <v>73</v>
      </c>
      <c r="Q54" s="275"/>
      <c r="R54" s="275"/>
      <c r="S54" s="275"/>
      <c r="T54" s="275"/>
      <c r="U54" s="275"/>
      <c r="V54" s="276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8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93"/>
      <c r="P55" s="274" t="s">
        <v>73</v>
      </c>
      <c r="Q55" s="275"/>
      <c r="R55" s="275"/>
      <c r="S55" s="275"/>
      <c r="T55" s="275"/>
      <c r="U55" s="275"/>
      <c r="V55" s="276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7" t="s">
        <v>77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62"/>
      <c r="AB56" s="262"/>
      <c r="AC56" s="262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3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2"/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93"/>
      <c r="P58" s="274" t="s">
        <v>73</v>
      </c>
      <c r="Q58" s="275"/>
      <c r="R58" s="275"/>
      <c r="S58" s="275"/>
      <c r="T58" s="275"/>
      <c r="U58" s="275"/>
      <c r="V58" s="276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8"/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93"/>
      <c r="P59" s="274" t="s">
        <v>73</v>
      </c>
      <c r="Q59" s="275"/>
      <c r="R59" s="275"/>
      <c r="S59" s="275"/>
      <c r="T59" s="275"/>
      <c r="U59" s="275"/>
      <c r="V59" s="276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7" t="s">
        <v>119</v>
      </c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62"/>
      <c r="AB60" s="262"/>
      <c r="AC60" s="262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2"/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93"/>
      <c r="P63" s="274" t="s">
        <v>73</v>
      </c>
      <c r="Q63" s="275"/>
      <c r="R63" s="275"/>
      <c r="S63" s="275"/>
      <c r="T63" s="275"/>
      <c r="U63" s="275"/>
      <c r="V63" s="276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8"/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93"/>
      <c r="P64" s="274" t="s">
        <v>73</v>
      </c>
      <c r="Q64" s="275"/>
      <c r="R64" s="275"/>
      <c r="S64" s="275"/>
      <c r="T64" s="275"/>
      <c r="U64" s="275"/>
      <c r="V64" s="276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7" t="s">
        <v>125</v>
      </c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62"/>
      <c r="AB65" s="262"/>
      <c r="AC65" s="262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2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93"/>
      <c r="P69" s="274" t="s">
        <v>73</v>
      </c>
      <c r="Q69" s="275"/>
      <c r="R69" s="275"/>
      <c r="S69" s="275"/>
      <c r="T69" s="275"/>
      <c r="U69" s="275"/>
      <c r="V69" s="276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8"/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93"/>
      <c r="P70" s="274" t="s">
        <v>73</v>
      </c>
      <c r="Q70" s="275"/>
      <c r="R70" s="275"/>
      <c r="S70" s="275"/>
      <c r="T70" s="275"/>
      <c r="U70" s="275"/>
      <c r="V70" s="276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135</v>
      </c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63"/>
      <c r="AB71" s="263"/>
      <c r="AC71" s="263"/>
    </row>
    <row r="72" spans="1:68" ht="14.25" hidden="1" customHeight="1" x14ac:dyDescent="0.25">
      <c r="A72" s="277" t="s">
        <v>64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62"/>
      <c r="AB72" s="262"/>
      <c r="AC72" s="262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68">
        <v>264</v>
      </c>
      <c r="Y74" s="269">
        <f>IFERROR(IF(X74="","",X74),"")</f>
        <v>264</v>
      </c>
      <c r="Z74" s="36">
        <f>IFERROR(IF(X74="","",X74*0.00866),"")</f>
        <v>2.2862399999999998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1376.2847999999999</v>
      </c>
      <c r="BN74" s="67">
        <f>IFERROR(Y74*I74,"0")</f>
        <v>1376.2847999999999</v>
      </c>
      <c r="BO74" s="67">
        <f>IFERROR(X74/J74,"0")</f>
        <v>1.8333333333333333</v>
      </c>
      <c r="BP74" s="67">
        <f>IFERROR(Y74/J74,"0")</f>
        <v>1.8333333333333333</v>
      </c>
    </row>
    <row r="75" spans="1:68" x14ac:dyDescent="0.2">
      <c r="A75" s="292"/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93"/>
      <c r="P75" s="274" t="s">
        <v>73</v>
      </c>
      <c r="Q75" s="275"/>
      <c r="R75" s="275"/>
      <c r="S75" s="275"/>
      <c r="T75" s="275"/>
      <c r="U75" s="275"/>
      <c r="V75" s="276"/>
      <c r="W75" s="37" t="s">
        <v>70</v>
      </c>
      <c r="X75" s="270">
        <f>IFERROR(SUM(X73:X74),"0")</f>
        <v>264</v>
      </c>
      <c r="Y75" s="270">
        <f>IFERROR(SUM(Y73:Y74),"0")</f>
        <v>264</v>
      </c>
      <c r="Z75" s="270">
        <f>IFERROR(IF(Z73="",0,Z73),"0")+IFERROR(IF(Z74="",0,Z74),"0")</f>
        <v>2.2862399999999998</v>
      </c>
      <c r="AA75" s="271"/>
      <c r="AB75" s="271"/>
      <c r="AC75" s="271"/>
    </row>
    <row r="76" spans="1:68" x14ac:dyDescent="0.2">
      <c r="A76" s="278"/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93"/>
      <c r="P76" s="274" t="s">
        <v>73</v>
      </c>
      <c r="Q76" s="275"/>
      <c r="R76" s="275"/>
      <c r="S76" s="275"/>
      <c r="T76" s="275"/>
      <c r="U76" s="275"/>
      <c r="V76" s="276"/>
      <c r="W76" s="37" t="s">
        <v>74</v>
      </c>
      <c r="X76" s="270">
        <f>IFERROR(SUMPRODUCT(X73:X74*H73:H74),"0")</f>
        <v>1320</v>
      </c>
      <c r="Y76" s="270">
        <f>IFERROR(SUMPRODUCT(Y73:Y74*H73:H74),"0")</f>
        <v>1320</v>
      </c>
      <c r="Z76" s="37"/>
      <c r="AA76" s="271"/>
      <c r="AB76" s="271"/>
      <c r="AC76" s="271"/>
    </row>
    <row r="77" spans="1:68" ht="16.5" hidden="1" customHeight="1" x14ac:dyDescent="0.25">
      <c r="A77" s="281" t="s">
        <v>142</v>
      </c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63"/>
      <c r="AB77" s="263"/>
      <c r="AC77" s="263"/>
    </row>
    <row r="78" spans="1:68" ht="14.25" hidden="1" customHeight="1" x14ac:dyDescent="0.25">
      <c r="A78" s="277" t="s">
        <v>125</v>
      </c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62"/>
      <c r="AB78" s="262"/>
      <c r="AC78" s="26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2"/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93"/>
      <c r="P80" s="274" t="s">
        <v>73</v>
      </c>
      <c r="Q80" s="275"/>
      <c r="R80" s="275"/>
      <c r="S80" s="275"/>
      <c r="T80" s="275"/>
      <c r="U80" s="275"/>
      <c r="V80" s="276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8"/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93"/>
      <c r="P81" s="274" t="s">
        <v>73</v>
      </c>
      <c r="Q81" s="275"/>
      <c r="R81" s="275"/>
      <c r="S81" s="275"/>
      <c r="T81" s="275"/>
      <c r="U81" s="275"/>
      <c r="V81" s="276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81" t="s">
        <v>146</v>
      </c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63"/>
      <c r="AB82" s="263"/>
      <c r="AC82" s="263"/>
    </row>
    <row r="83" spans="1:68" ht="14.25" hidden="1" customHeight="1" x14ac:dyDescent="0.25">
      <c r="A83" s="277" t="s">
        <v>147</v>
      </c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62"/>
      <c r="AB83" s="262"/>
      <c r="AC83" s="26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68">
        <v>42</v>
      </c>
      <c r="Y84" s="26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68">
        <v>42</v>
      </c>
      <c r="Y85" s="26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2"/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93"/>
      <c r="P86" s="274" t="s">
        <v>73</v>
      </c>
      <c r="Q86" s="275"/>
      <c r="R86" s="275"/>
      <c r="S86" s="275"/>
      <c r="T86" s="275"/>
      <c r="U86" s="275"/>
      <c r="V86" s="276"/>
      <c r="W86" s="37" t="s">
        <v>70</v>
      </c>
      <c r="X86" s="270">
        <f>IFERROR(SUM(X84:X85),"0")</f>
        <v>84</v>
      </c>
      <c r="Y86" s="270">
        <f>IFERROR(SUM(Y84:Y85),"0")</f>
        <v>84</v>
      </c>
      <c r="Z86" s="270">
        <f>IFERROR(IF(Z84="",0,Z84),"0")+IFERROR(IF(Z85="",0,Z85),"0")</f>
        <v>1.5019199999999999</v>
      </c>
      <c r="AA86" s="271"/>
      <c r="AB86" s="271"/>
      <c r="AC86" s="271"/>
    </row>
    <row r="87" spans="1:68" x14ac:dyDescent="0.2">
      <c r="A87" s="278"/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93"/>
      <c r="P87" s="274" t="s">
        <v>73</v>
      </c>
      <c r="Q87" s="275"/>
      <c r="R87" s="275"/>
      <c r="S87" s="275"/>
      <c r="T87" s="275"/>
      <c r="U87" s="275"/>
      <c r="V87" s="276"/>
      <c r="W87" s="37" t="s">
        <v>74</v>
      </c>
      <c r="X87" s="270">
        <f>IFERROR(SUMPRODUCT(X84:X85*H84:H85),"0")</f>
        <v>302.40000000000003</v>
      </c>
      <c r="Y87" s="270">
        <f>IFERROR(SUMPRODUCT(Y84:Y85*H84:H85),"0")</f>
        <v>302.40000000000003</v>
      </c>
      <c r="Z87" s="37"/>
      <c r="AA87" s="271"/>
      <c r="AB87" s="271"/>
      <c r="AC87" s="271"/>
    </row>
    <row r="88" spans="1:68" ht="16.5" hidden="1" customHeight="1" x14ac:dyDescent="0.25">
      <c r="A88" s="281" t="s">
        <v>154</v>
      </c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63"/>
      <c r="AB88" s="263"/>
      <c r="AC88" s="263"/>
    </row>
    <row r="89" spans="1:68" ht="14.25" hidden="1" customHeight="1" x14ac:dyDescent="0.25">
      <c r="A89" s="277" t="s">
        <v>125</v>
      </c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62"/>
      <c r="AB89" s="262"/>
      <c r="AC89" s="262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157</v>
      </c>
      <c r="B91" s="54" t="s">
        <v>158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0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2"/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93"/>
      <c r="P96" s="274" t="s">
        <v>73</v>
      </c>
      <c r="Q96" s="275"/>
      <c r="R96" s="275"/>
      <c r="S96" s="275"/>
      <c r="T96" s="275"/>
      <c r="U96" s="275"/>
      <c r="V96" s="276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hidden="1" x14ac:dyDescent="0.2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93"/>
      <c r="P97" s="274" t="s">
        <v>73</v>
      </c>
      <c r="Q97" s="275"/>
      <c r="R97" s="275"/>
      <c r="S97" s="275"/>
      <c r="T97" s="275"/>
      <c r="U97" s="275"/>
      <c r="V97" s="276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hidden="1" customHeight="1" x14ac:dyDescent="0.25">
      <c r="A98" s="281" t="s">
        <v>169</v>
      </c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63"/>
      <c r="AB98" s="263"/>
      <c r="AC98" s="263"/>
    </row>
    <row r="99" spans="1:68" ht="14.25" hidden="1" customHeight="1" x14ac:dyDescent="0.25">
      <c r="A99" s="277" t="s">
        <v>119</v>
      </c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62"/>
      <c r="AB99" s="262"/>
      <c r="AC99" s="262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68">
        <v>56</v>
      </c>
      <c r="Y101" s="269">
        <f>IFERROR(IF(X101="","",X101),"")</f>
        <v>56</v>
      </c>
      <c r="Z101" s="36">
        <f>IFERROR(IF(X101="","",X101*0.01788),"")</f>
        <v>1.0012799999999999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237.66399999999999</v>
      </c>
      <c r="BN101" s="67">
        <f>IFERROR(Y101*I101,"0")</f>
        <v>237.66399999999999</v>
      </c>
      <c r="BO101" s="67">
        <f>IFERROR(X101/J101,"0")</f>
        <v>0.8</v>
      </c>
      <c r="BP101" s="67">
        <f>IFERROR(Y101/J101,"0")</f>
        <v>0.8</v>
      </c>
    </row>
    <row r="102" spans="1:68" x14ac:dyDescent="0.2">
      <c r="A102" s="292"/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93"/>
      <c r="P102" s="274" t="s">
        <v>73</v>
      </c>
      <c r="Q102" s="275"/>
      <c r="R102" s="275"/>
      <c r="S102" s="275"/>
      <c r="T102" s="275"/>
      <c r="U102" s="275"/>
      <c r="V102" s="276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1.0012799999999999</v>
      </c>
      <c r="AA102" s="271"/>
      <c r="AB102" s="271"/>
      <c r="AC102" s="271"/>
    </row>
    <row r="103" spans="1:68" x14ac:dyDescent="0.2">
      <c r="A103" s="278"/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93"/>
      <c r="P103" s="274" t="s">
        <v>73</v>
      </c>
      <c r="Q103" s="275"/>
      <c r="R103" s="275"/>
      <c r="S103" s="275"/>
      <c r="T103" s="275"/>
      <c r="U103" s="275"/>
      <c r="V103" s="276"/>
      <c r="W103" s="37" t="s">
        <v>74</v>
      </c>
      <c r="X103" s="270">
        <f>IFERROR(SUMPRODUCT(X100:X101*H100:H101),"0")</f>
        <v>201.6</v>
      </c>
      <c r="Y103" s="270">
        <f>IFERROR(SUMPRODUCT(Y100:Y101*H100:H101),"0")</f>
        <v>201.6</v>
      </c>
      <c r="Z103" s="37"/>
      <c r="AA103" s="271"/>
      <c r="AB103" s="271"/>
      <c r="AC103" s="271"/>
    </row>
    <row r="104" spans="1:68" ht="16.5" hidden="1" customHeight="1" x14ac:dyDescent="0.25">
      <c r="A104" s="281" t="s">
        <v>175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63"/>
      <c r="AB104" s="263"/>
      <c r="AC104" s="263"/>
    </row>
    <row r="105" spans="1:68" ht="14.25" hidden="1" customHeight="1" x14ac:dyDescent="0.25">
      <c r="A105" s="277" t="s">
        <v>64</v>
      </c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62"/>
      <c r="AB105" s="262"/>
      <c r="AC105" s="26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2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93"/>
      <c r="P111" s="274" t="s">
        <v>73</v>
      </c>
      <c r="Q111" s="275"/>
      <c r="R111" s="275"/>
      <c r="S111" s="275"/>
      <c r="T111" s="275"/>
      <c r="U111" s="275"/>
      <c r="V111" s="276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hidden="1" x14ac:dyDescent="0.2">
      <c r="A112" s="278"/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93"/>
      <c r="P112" s="274" t="s">
        <v>73</v>
      </c>
      <c r="Q112" s="275"/>
      <c r="R112" s="275"/>
      <c r="S112" s="275"/>
      <c r="T112" s="275"/>
      <c r="U112" s="275"/>
      <c r="V112" s="276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hidden="1" customHeight="1" x14ac:dyDescent="0.25">
      <c r="A113" s="277" t="s">
        <v>125</v>
      </c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62"/>
      <c r="AB113" s="262"/>
      <c r="AC113" s="262"/>
    </row>
    <row r="114" spans="1:68" ht="27" hidden="1" customHeight="1" x14ac:dyDescent="0.25">
      <c r="A114" s="54" t="s">
        <v>187</v>
      </c>
      <c r="B114" s="54" t="s">
        <v>188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95" t="s">
        <v>189</v>
      </c>
      <c r="Q114" s="285"/>
      <c r="R114" s="285"/>
      <c r="S114" s="285"/>
      <c r="T114" s="286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2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93"/>
      <c r="P115" s="274" t="s">
        <v>73</v>
      </c>
      <c r="Q115" s="275"/>
      <c r="R115" s="275"/>
      <c r="S115" s="275"/>
      <c r="T115" s="275"/>
      <c r="U115" s="275"/>
      <c r="V115" s="276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78"/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93"/>
      <c r="P116" s="274" t="s">
        <v>73</v>
      </c>
      <c r="Q116" s="275"/>
      <c r="R116" s="275"/>
      <c r="S116" s="275"/>
      <c r="T116" s="275"/>
      <c r="U116" s="275"/>
      <c r="V116" s="276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77" t="s">
        <v>191</v>
      </c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62"/>
      <c r="AB117" s="262"/>
      <c r="AC117" s="262"/>
    </row>
    <row r="118" spans="1:68" ht="27" hidden="1" customHeight="1" x14ac:dyDescent="0.25">
      <c r="A118" s="54" t="s">
        <v>192</v>
      </c>
      <c r="B118" s="54" t="s">
        <v>193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0" t="s">
        <v>194</v>
      </c>
      <c r="Q118" s="285"/>
      <c r="R118" s="285"/>
      <c r="S118" s="285"/>
      <c r="T118" s="286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2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93"/>
      <c r="P119" s="274" t="s">
        <v>73</v>
      </c>
      <c r="Q119" s="275"/>
      <c r="R119" s="275"/>
      <c r="S119" s="275"/>
      <c r="T119" s="275"/>
      <c r="U119" s="275"/>
      <c r="V119" s="276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8"/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93"/>
      <c r="P120" s="274" t="s">
        <v>73</v>
      </c>
      <c r="Q120" s="275"/>
      <c r="R120" s="275"/>
      <c r="S120" s="275"/>
      <c r="T120" s="275"/>
      <c r="U120" s="275"/>
      <c r="V120" s="276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196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3"/>
      <c r="AB121" s="263"/>
      <c r="AC121" s="263"/>
    </row>
    <row r="122" spans="1:68" ht="14.25" hidden="1" customHeight="1" x14ac:dyDescent="0.25">
      <c r="A122" s="277" t="s">
        <v>125</v>
      </c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62"/>
      <c r="AB122" s="262"/>
      <c r="AC122" s="262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5"/>
      <c r="R123" s="285"/>
      <c r="S123" s="285"/>
      <c r="T123" s="286"/>
      <c r="U123" s="34"/>
      <c r="V123" s="34"/>
      <c r="W123" s="35" t="s">
        <v>70</v>
      </c>
      <c r="X123" s="268">
        <v>98</v>
      </c>
      <c r="Y123" s="269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2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93"/>
      <c r="P125" s="274" t="s">
        <v>73</v>
      </c>
      <c r="Q125" s="275"/>
      <c r="R125" s="275"/>
      <c r="S125" s="275"/>
      <c r="T125" s="275"/>
      <c r="U125" s="275"/>
      <c r="V125" s="276"/>
      <c r="W125" s="37" t="s">
        <v>70</v>
      </c>
      <c r="X125" s="270">
        <f>IFERROR(SUM(X123:X124),"0")</f>
        <v>154</v>
      </c>
      <c r="Y125" s="270">
        <f>IFERROR(SUM(Y123:Y124),"0")</f>
        <v>154</v>
      </c>
      <c r="Z125" s="270">
        <f>IFERROR(IF(Z123="",0,Z123),"0")+IFERROR(IF(Z124="",0,Z124),"0")</f>
        <v>2.75352</v>
      </c>
      <c r="AA125" s="271"/>
      <c r="AB125" s="271"/>
      <c r="AC125" s="271"/>
    </row>
    <row r="126" spans="1:68" x14ac:dyDescent="0.2">
      <c r="A126" s="278"/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93"/>
      <c r="P126" s="274" t="s">
        <v>73</v>
      </c>
      <c r="Q126" s="275"/>
      <c r="R126" s="275"/>
      <c r="S126" s="275"/>
      <c r="T126" s="275"/>
      <c r="U126" s="275"/>
      <c r="V126" s="276"/>
      <c r="W126" s="37" t="s">
        <v>74</v>
      </c>
      <c r="X126" s="270">
        <f>IFERROR(SUMPRODUCT(X123:X124*H123:H124),"0")</f>
        <v>462</v>
      </c>
      <c r="Y126" s="270">
        <f>IFERROR(SUMPRODUCT(Y123:Y124*H123:H124),"0")</f>
        <v>462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3"/>
      <c r="AB127" s="263"/>
      <c r="AC127" s="263"/>
    </row>
    <row r="128" spans="1:68" ht="14.25" hidden="1" customHeight="1" x14ac:dyDescent="0.25">
      <c r="A128" s="277" t="s">
        <v>125</v>
      </c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62"/>
      <c r="AB128" s="262"/>
      <c r="AC128" s="262"/>
    </row>
    <row r="129" spans="1:68" ht="27" hidden="1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5"/>
      <c r="R129" s="285"/>
      <c r="S129" s="285"/>
      <c r="T129" s="286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0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68">
        <v>112</v>
      </c>
      <c r="Y130" s="269">
        <f>IFERROR(IF(X130="","",X130),"")</f>
        <v>112</v>
      </c>
      <c r="Z130" s="36">
        <f>IFERROR(IF(X130="","",X130*0.01788),"")</f>
        <v>2.0025599999999999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414.80319999999995</v>
      </c>
      <c r="BN130" s="67">
        <f>IFERROR(Y130*I130,"0")</f>
        <v>414.80319999999995</v>
      </c>
      <c r="BO130" s="67">
        <f>IFERROR(X130/J130,"0")</f>
        <v>1.6</v>
      </c>
      <c r="BP130" s="67">
        <f>IFERROR(Y130/J130,"0")</f>
        <v>1.6</v>
      </c>
    </row>
    <row r="131" spans="1:68" x14ac:dyDescent="0.2">
      <c r="A131" s="292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93"/>
      <c r="P131" s="274" t="s">
        <v>73</v>
      </c>
      <c r="Q131" s="275"/>
      <c r="R131" s="275"/>
      <c r="S131" s="275"/>
      <c r="T131" s="275"/>
      <c r="U131" s="275"/>
      <c r="V131" s="276"/>
      <c r="W131" s="37" t="s">
        <v>70</v>
      </c>
      <c r="X131" s="270">
        <f>IFERROR(SUM(X129:X130),"0")</f>
        <v>112</v>
      </c>
      <c r="Y131" s="270">
        <f>IFERROR(SUM(Y129:Y130),"0")</f>
        <v>112</v>
      </c>
      <c r="Z131" s="270">
        <f>IFERROR(IF(Z129="",0,Z129),"0")+IFERROR(IF(Z130="",0,Z130),"0")</f>
        <v>2.0025599999999999</v>
      </c>
      <c r="AA131" s="271"/>
      <c r="AB131" s="271"/>
      <c r="AC131" s="271"/>
    </row>
    <row r="132" spans="1:68" x14ac:dyDescent="0.2">
      <c r="A132" s="278"/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93"/>
      <c r="P132" s="274" t="s">
        <v>73</v>
      </c>
      <c r="Q132" s="275"/>
      <c r="R132" s="275"/>
      <c r="S132" s="275"/>
      <c r="T132" s="275"/>
      <c r="U132" s="275"/>
      <c r="V132" s="276"/>
      <c r="W132" s="37" t="s">
        <v>74</v>
      </c>
      <c r="X132" s="270">
        <f>IFERROR(SUMPRODUCT(X129:X130*H129:H130),"0")</f>
        <v>336</v>
      </c>
      <c r="Y132" s="270">
        <f>IFERROR(SUMPRODUCT(Y129:Y130*H129:H130),"0")</f>
        <v>336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3"/>
      <c r="AB133" s="263"/>
      <c r="AC133" s="263"/>
    </row>
    <row r="134" spans="1:68" ht="14.25" hidden="1" customHeight="1" x14ac:dyDescent="0.25">
      <c r="A134" s="277" t="s">
        <v>125</v>
      </c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62"/>
      <c r="AB134" s="262"/>
      <c r="AC134" s="262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5"/>
      <c r="R135" s="285"/>
      <c r="S135" s="285"/>
      <c r="T135" s="286"/>
      <c r="U135" s="34"/>
      <c r="V135" s="34"/>
      <c r="W135" s="35" t="s">
        <v>70</v>
      </c>
      <c r="X135" s="268">
        <v>98</v>
      </c>
      <c r="Y135" s="269">
        <f>IFERROR(IF(X135="","",X135),"")</f>
        <v>98</v>
      </c>
      <c r="Z135" s="36">
        <f>IFERROR(IF(X135="","",X135*0.01788),"")</f>
        <v>1.75224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262.64000000000004</v>
      </c>
      <c r="BN135" s="67">
        <f>IFERROR(Y135*I135,"0")</f>
        <v>262.64000000000004</v>
      </c>
      <c r="BO135" s="67">
        <f>IFERROR(X135/J135,"0")</f>
        <v>1.4</v>
      </c>
      <c r="BP135" s="67">
        <f>IFERROR(Y135/J135,"0")</f>
        <v>1.4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2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93"/>
      <c r="P137" s="274" t="s">
        <v>73</v>
      </c>
      <c r="Q137" s="275"/>
      <c r="R137" s="275"/>
      <c r="S137" s="275"/>
      <c r="T137" s="275"/>
      <c r="U137" s="275"/>
      <c r="V137" s="276"/>
      <c r="W137" s="37" t="s">
        <v>70</v>
      </c>
      <c r="X137" s="270">
        <f>IFERROR(SUM(X135:X136),"0")</f>
        <v>98</v>
      </c>
      <c r="Y137" s="270">
        <f>IFERROR(SUM(Y135:Y136),"0")</f>
        <v>98</v>
      </c>
      <c r="Z137" s="270">
        <f>IFERROR(IF(Z135="",0,Z135),"0")+IFERROR(IF(Z136="",0,Z136),"0")</f>
        <v>1.75224</v>
      </c>
      <c r="AA137" s="271"/>
      <c r="AB137" s="271"/>
      <c r="AC137" s="271"/>
    </row>
    <row r="138" spans="1:68" x14ac:dyDescent="0.2">
      <c r="A138" s="278"/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93"/>
      <c r="P138" s="274" t="s">
        <v>73</v>
      </c>
      <c r="Q138" s="275"/>
      <c r="R138" s="275"/>
      <c r="S138" s="275"/>
      <c r="T138" s="275"/>
      <c r="U138" s="275"/>
      <c r="V138" s="276"/>
      <c r="W138" s="37" t="s">
        <v>74</v>
      </c>
      <c r="X138" s="270">
        <f>IFERROR(SUMPRODUCT(X135:X136*H135:H136),"0")</f>
        <v>235.2</v>
      </c>
      <c r="Y138" s="270">
        <f>IFERROR(SUMPRODUCT(Y135:Y136*H135:H136),"0")</f>
        <v>235.2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3"/>
      <c r="AB139" s="263"/>
      <c r="AC139" s="263"/>
    </row>
    <row r="140" spans="1:68" ht="14.25" hidden="1" customHeight="1" x14ac:dyDescent="0.25">
      <c r="A140" s="277" t="s">
        <v>125</v>
      </c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62"/>
      <c r="AB140" s="262"/>
      <c r="AC140" s="262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9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5"/>
      <c r="R141" s="285"/>
      <c r="S141" s="285"/>
      <c r="T141" s="286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2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93"/>
      <c r="P142" s="274" t="s">
        <v>73</v>
      </c>
      <c r="Q142" s="275"/>
      <c r="R142" s="275"/>
      <c r="S142" s="275"/>
      <c r="T142" s="275"/>
      <c r="U142" s="275"/>
      <c r="V142" s="276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78"/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93"/>
      <c r="P143" s="274" t="s">
        <v>73</v>
      </c>
      <c r="Q143" s="275"/>
      <c r="R143" s="275"/>
      <c r="S143" s="275"/>
      <c r="T143" s="275"/>
      <c r="U143" s="275"/>
      <c r="V143" s="276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3"/>
      <c r="AB144" s="263"/>
      <c r="AC144" s="263"/>
    </row>
    <row r="145" spans="1:68" ht="14.25" hidden="1" customHeight="1" x14ac:dyDescent="0.25">
      <c r="A145" s="277" t="s">
        <v>125</v>
      </c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62"/>
      <c r="AB145" s="262"/>
      <c r="AC145" s="262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3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5"/>
      <c r="R146" s="285"/>
      <c r="S146" s="285"/>
      <c r="T146" s="286"/>
      <c r="U146" s="34"/>
      <c r="V146" s="34"/>
      <c r="W146" s="35" t="s">
        <v>70</v>
      </c>
      <c r="X146" s="268">
        <v>14</v>
      </c>
      <c r="Y146" s="269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92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93"/>
      <c r="P147" s="274" t="s">
        <v>73</v>
      </c>
      <c r="Q147" s="275"/>
      <c r="R147" s="275"/>
      <c r="S147" s="275"/>
      <c r="T147" s="275"/>
      <c r="U147" s="275"/>
      <c r="V147" s="276"/>
      <c r="W147" s="37" t="s">
        <v>70</v>
      </c>
      <c r="X147" s="270">
        <f>IFERROR(SUM(X146:X146),"0")</f>
        <v>14</v>
      </c>
      <c r="Y147" s="270">
        <f>IFERROR(SUM(Y146:Y146),"0")</f>
        <v>14</v>
      </c>
      <c r="Z147" s="270">
        <f>IFERROR(IF(Z146="",0,Z146),"0")</f>
        <v>0.13103999999999999</v>
      </c>
      <c r="AA147" s="271"/>
      <c r="AB147" s="271"/>
      <c r="AC147" s="271"/>
    </row>
    <row r="148" spans="1:68" x14ac:dyDescent="0.2">
      <c r="A148" s="278"/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93"/>
      <c r="P148" s="274" t="s">
        <v>73</v>
      </c>
      <c r="Q148" s="275"/>
      <c r="R148" s="275"/>
      <c r="S148" s="275"/>
      <c r="T148" s="275"/>
      <c r="U148" s="275"/>
      <c r="V148" s="276"/>
      <c r="W148" s="37" t="s">
        <v>74</v>
      </c>
      <c r="X148" s="270">
        <f>IFERROR(SUMPRODUCT(X146:X146*H146:H146),"0")</f>
        <v>37.800000000000004</v>
      </c>
      <c r="Y148" s="270">
        <f>IFERROR(SUMPRODUCT(Y146:Y146*H146:H146),"0")</f>
        <v>37.800000000000004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3"/>
      <c r="AB149" s="263"/>
      <c r="AC149" s="263"/>
    </row>
    <row r="150" spans="1:68" ht="14.25" hidden="1" customHeight="1" x14ac:dyDescent="0.25">
      <c r="A150" s="277" t="s">
        <v>191</v>
      </c>
      <c r="B150" s="278"/>
      <c r="C150" s="278"/>
      <c r="D150" s="278"/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62"/>
      <c r="AB150" s="262"/>
      <c r="AC150" s="262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5"/>
      <c r="R151" s="285"/>
      <c r="S151" s="285"/>
      <c r="T151" s="286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2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93"/>
      <c r="P152" s="274" t="s">
        <v>73</v>
      </c>
      <c r="Q152" s="275"/>
      <c r="R152" s="275"/>
      <c r="S152" s="275"/>
      <c r="T152" s="275"/>
      <c r="U152" s="275"/>
      <c r="V152" s="276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78"/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93"/>
      <c r="P153" s="274" t="s">
        <v>73</v>
      </c>
      <c r="Q153" s="275"/>
      <c r="R153" s="275"/>
      <c r="S153" s="275"/>
      <c r="T153" s="275"/>
      <c r="U153" s="275"/>
      <c r="V153" s="276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3"/>
      <c r="AB154" s="263"/>
      <c r="AC154" s="263"/>
    </row>
    <row r="155" spans="1:68" ht="14.25" hidden="1" customHeight="1" x14ac:dyDescent="0.25">
      <c r="A155" s="277" t="s">
        <v>125</v>
      </c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62"/>
      <c r="AB155" s="262"/>
      <c r="AC155" s="262"/>
    </row>
    <row r="156" spans="1:68" ht="27" hidden="1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5"/>
      <c r="R156" s="285"/>
      <c r="S156" s="285"/>
      <c r="T156" s="286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2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93"/>
      <c r="P157" s="274" t="s">
        <v>73</v>
      </c>
      <c r="Q157" s="275"/>
      <c r="R157" s="275"/>
      <c r="S157" s="275"/>
      <c r="T157" s="275"/>
      <c r="U157" s="275"/>
      <c r="V157" s="276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hidden="1" x14ac:dyDescent="0.2">
      <c r="A158" s="278"/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93"/>
      <c r="P158" s="274" t="s">
        <v>73</v>
      </c>
      <c r="Q158" s="275"/>
      <c r="R158" s="275"/>
      <c r="S158" s="275"/>
      <c r="T158" s="275"/>
      <c r="U158" s="275"/>
      <c r="V158" s="276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hidden="1" customHeight="1" x14ac:dyDescent="0.2">
      <c r="A159" s="320" t="s">
        <v>230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21"/>
      <c r="Z159" s="321"/>
      <c r="AA159" s="48"/>
      <c r="AB159" s="48"/>
      <c r="AC159" s="48"/>
    </row>
    <row r="160" spans="1:68" ht="16.5" hidden="1" customHeight="1" x14ac:dyDescent="0.25">
      <c r="A160" s="281" t="s">
        <v>231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3"/>
      <c r="AB160" s="263"/>
      <c r="AC160" s="263"/>
    </row>
    <row r="161" spans="1:68" ht="14.25" hidden="1" customHeight="1" x14ac:dyDescent="0.25">
      <c r="A161" s="277" t="s">
        <v>64</v>
      </c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62"/>
      <c r="AB161" s="262"/>
      <c r="AC161" s="262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8" t="s">
        <v>234</v>
      </c>
      <c r="Q162" s="285"/>
      <c r="R162" s="285"/>
      <c r="S162" s="285"/>
      <c r="T162" s="286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4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5"/>
      <c r="R163" s="285"/>
      <c r="S163" s="285"/>
      <c r="T163" s="286"/>
      <c r="U163" s="34"/>
      <c r="V163" s="34"/>
      <c r="W163" s="35" t="s">
        <v>70</v>
      </c>
      <c r="X163" s="268">
        <v>228</v>
      </c>
      <c r="Y163" s="269">
        <f>IFERROR(IF(X163="","",X163),"")</f>
        <v>228</v>
      </c>
      <c r="Z163" s="36">
        <f>IFERROR(IF(X163="","",X163*0.00866),"")</f>
        <v>1.9744799999999998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1188.6096</v>
      </c>
      <c r="BN163" s="67">
        <f>IFERROR(Y163*I163,"0")</f>
        <v>1188.6096</v>
      </c>
      <c r="BO163" s="67">
        <f>IFERROR(X163/J163,"0")</f>
        <v>1.5833333333333333</v>
      </c>
      <c r="BP163" s="67">
        <f>IFERROR(Y163/J163,"0")</f>
        <v>1.5833333333333333</v>
      </c>
    </row>
    <row r="164" spans="1:68" x14ac:dyDescent="0.2">
      <c r="A164" s="292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93"/>
      <c r="P164" s="274" t="s">
        <v>73</v>
      </c>
      <c r="Q164" s="275"/>
      <c r="R164" s="275"/>
      <c r="S164" s="275"/>
      <c r="T164" s="275"/>
      <c r="U164" s="275"/>
      <c r="V164" s="276"/>
      <c r="W164" s="37" t="s">
        <v>70</v>
      </c>
      <c r="X164" s="270">
        <f>IFERROR(SUM(X162:X163),"0")</f>
        <v>228</v>
      </c>
      <c r="Y164" s="270">
        <f>IFERROR(SUM(Y162:Y163),"0")</f>
        <v>228</v>
      </c>
      <c r="Z164" s="270">
        <f>IFERROR(IF(Z162="",0,Z162),"0")+IFERROR(IF(Z163="",0,Z163),"0")</f>
        <v>1.9744799999999998</v>
      </c>
      <c r="AA164" s="271"/>
      <c r="AB164" s="271"/>
      <c r="AC164" s="271"/>
    </row>
    <row r="165" spans="1:68" x14ac:dyDescent="0.2">
      <c r="A165" s="278"/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293"/>
      <c r="P165" s="274" t="s">
        <v>73</v>
      </c>
      <c r="Q165" s="275"/>
      <c r="R165" s="275"/>
      <c r="S165" s="275"/>
      <c r="T165" s="275"/>
      <c r="U165" s="275"/>
      <c r="V165" s="276"/>
      <c r="W165" s="37" t="s">
        <v>74</v>
      </c>
      <c r="X165" s="270">
        <f>IFERROR(SUMPRODUCT(X162:X163*H162:H163),"0")</f>
        <v>1140</v>
      </c>
      <c r="Y165" s="270">
        <f>IFERROR(SUMPRODUCT(Y162:Y163*H162:H163),"0")</f>
        <v>1140</v>
      </c>
      <c r="Z165" s="37"/>
      <c r="AA165" s="271"/>
      <c r="AB165" s="271"/>
      <c r="AC165" s="271"/>
    </row>
    <row r="166" spans="1:68" ht="27.75" hidden="1" customHeight="1" x14ac:dyDescent="0.2">
      <c r="A166" s="320" t="s">
        <v>239</v>
      </c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Z166" s="321"/>
      <c r="AA166" s="48"/>
      <c r="AB166" s="48"/>
      <c r="AC166" s="48"/>
    </row>
    <row r="167" spans="1:68" ht="16.5" hidden="1" customHeight="1" x14ac:dyDescent="0.25">
      <c r="A167" s="281" t="s">
        <v>240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3"/>
      <c r="AB167" s="263"/>
      <c r="AC167" s="263"/>
    </row>
    <row r="168" spans="1:68" ht="14.25" hidden="1" customHeight="1" x14ac:dyDescent="0.25">
      <c r="A168" s="277" t="s">
        <v>77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62"/>
      <c r="AB168" s="262"/>
      <c r="AC168" s="262"/>
    </row>
    <row r="169" spans="1:68" ht="16.5" hidden="1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5"/>
      <c r="R169" s="285"/>
      <c r="S169" s="285"/>
      <c r="T169" s="286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2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93"/>
      <c r="P172" s="274" t="s">
        <v>73</v>
      </c>
      <c r="Q172" s="275"/>
      <c r="R172" s="275"/>
      <c r="S172" s="275"/>
      <c r="T172" s="275"/>
      <c r="U172" s="275"/>
      <c r="V172" s="276"/>
      <c r="W172" s="37" t="s">
        <v>70</v>
      </c>
      <c r="X172" s="270">
        <f>IFERROR(SUM(X169:X171),"0")</f>
        <v>14</v>
      </c>
      <c r="Y172" s="270">
        <f>IFERROR(SUM(Y169:Y171),"0")</f>
        <v>14</v>
      </c>
      <c r="Z172" s="270">
        <f>IFERROR(IF(Z169="",0,Z169),"0")+IFERROR(IF(Z170="",0,Z170),"0")+IFERROR(IF(Z171="",0,Z171),"0")</f>
        <v>0.25031999999999999</v>
      </c>
      <c r="AA172" s="271"/>
      <c r="AB172" s="271"/>
      <c r="AC172" s="271"/>
    </row>
    <row r="173" spans="1:68" x14ac:dyDescent="0.2">
      <c r="A173" s="278"/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93"/>
      <c r="P173" s="274" t="s">
        <v>73</v>
      </c>
      <c r="Q173" s="275"/>
      <c r="R173" s="275"/>
      <c r="S173" s="275"/>
      <c r="T173" s="275"/>
      <c r="U173" s="275"/>
      <c r="V173" s="276"/>
      <c r="W173" s="37" t="s">
        <v>74</v>
      </c>
      <c r="X173" s="270">
        <f>IFERROR(SUMPRODUCT(X169:X171*H169:H171),"0")</f>
        <v>42</v>
      </c>
      <c r="Y173" s="270">
        <f>IFERROR(SUMPRODUCT(Y169:Y171*H169:H171),"0")</f>
        <v>42</v>
      </c>
      <c r="Z173" s="37"/>
      <c r="AA173" s="271"/>
      <c r="AB173" s="271"/>
      <c r="AC173" s="271"/>
    </row>
    <row r="174" spans="1:68" ht="14.25" hidden="1" customHeight="1" x14ac:dyDescent="0.25">
      <c r="A174" s="277" t="s">
        <v>250</v>
      </c>
      <c r="B174" s="278"/>
      <c r="C174" s="278"/>
      <c r="D174" s="278"/>
      <c r="E174" s="278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62"/>
      <c r="AB174" s="262"/>
      <c r="AC174" s="262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7" t="s">
        <v>255</v>
      </c>
      <c r="Q175" s="285"/>
      <c r="R175" s="285"/>
      <c r="S175" s="285"/>
      <c r="T175" s="286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2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93"/>
      <c r="P176" s="274" t="s">
        <v>73</v>
      </c>
      <c r="Q176" s="275"/>
      <c r="R176" s="275"/>
      <c r="S176" s="275"/>
      <c r="T176" s="275"/>
      <c r="U176" s="275"/>
      <c r="V176" s="276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8"/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93"/>
      <c r="P177" s="274" t="s">
        <v>73</v>
      </c>
      <c r="Q177" s="275"/>
      <c r="R177" s="275"/>
      <c r="S177" s="275"/>
      <c r="T177" s="275"/>
      <c r="U177" s="275"/>
      <c r="V177" s="276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0" t="s">
        <v>258</v>
      </c>
      <c r="B178" s="321"/>
      <c r="C178" s="321"/>
      <c r="D178" s="321"/>
      <c r="E178" s="321"/>
      <c r="F178" s="321"/>
      <c r="G178" s="321"/>
      <c r="H178" s="321"/>
      <c r="I178" s="321"/>
      <c r="J178" s="321"/>
      <c r="K178" s="321"/>
      <c r="L178" s="321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Z178" s="321"/>
      <c r="AA178" s="48"/>
      <c r="AB178" s="48"/>
      <c r="AC178" s="48"/>
    </row>
    <row r="179" spans="1:68" ht="16.5" hidden="1" customHeight="1" x14ac:dyDescent="0.25">
      <c r="A179" s="281" t="s">
        <v>259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3"/>
      <c r="AB179" s="263"/>
      <c r="AC179" s="263"/>
    </row>
    <row r="180" spans="1:68" ht="14.25" hidden="1" customHeight="1" x14ac:dyDescent="0.25">
      <c r="A180" s="277" t="s">
        <v>77</v>
      </c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62"/>
      <c r="AB180" s="262"/>
      <c r="AC180" s="262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37" t="s">
        <v>262</v>
      </c>
      <c r="Q181" s="285"/>
      <c r="R181" s="285"/>
      <c r="S181" s="285"/>
      <c r="T181" s="286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2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93"/>
      <c r="P182" s="274" t="s">
        <v>73</v>
      </c>
      <c r="Q182" s="275"/>
      <c r="R182" s="275"/>
      <c r="S182" s="275"/>
      <c r="T182" s="275"/>
      <c r="U182" s="275"/>
      <c r="V182" s="276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78"/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93"/>
      <c r="P183" s="274" t="s">
        <v>73</v>
      </c>
      <c r="Q183" s="275"/>
      <c r="R183" s="275"/>
      <c r="S183" s="275"/>
      <c r="T183" s="275"/>
      <c r="U183" s="275"/>
      <c r="V183" s="276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77" t="s">
        <v>125</v>
      </c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62"/>
      <c r="AB184" s="262"/>
      <c r="AC184" s="262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5"/>
      <c r="R185" s="285"/>
      <c r="S185" s="285"/>
      <c r="T185" s="286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0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2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93"/>
      <c r="P189" s="274" t="s">
        <v>73</v>
      </c>
      <c r="Q189" s="275"/>
      <c r="R189" s="275"/>
      <c r="S189" s="275"/>
      <c r="T189" s="275"/>
      <c r="U189" s="275"/>
      <c r="V189" s="276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78"/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93"/>
      <c r="P190" s="274" t="s">
        <v>73</v>
      </c>
      <c r="Q190" s="275"/>
      <c r="R190" s="275"/>
      <c r="S190" s="275"/>
      <c r="T190" s="275"/>
      <c r="U190" s="275"/>
      <c r="V190" s="276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3"/>
      <c r="AB191" s="263"/>
      <c r="AC191" s="263"/>
    </row>
    <row r="192" spans="1:68" ht="14.25" hidden="1" customHeight="1" x14ac:dyDescent="0.25">
      <c r="A192" s="277" t="s">
        <v>64</v>
      </c>
      <c r="B192" s="278"/>
      <c r="C192" s="278"/>
      <c r="D192" s="278"/>
      <c r="E192" s="278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62"/>
      <c r="AB192" s="262"/>
      <c r="AC192" s="262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85"/>
      <c r="R193" s="285"/>
      <c r="S193" s="285"/>
      <c r="T193" s="286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9" t="s">
        <v>282</v>
      </c>
      <c r="Q194" s="285"/>
      <c r="R194" s="285"/>
      <c r="S194" s="285"/>
      <c r="T194" s="286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85"/>
      <c r="R195" s="285"/>
      <c r="S195" s="285"/>
      <c r="T195" s="286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1" t="s">
        <v>288</v>
      </c>
      <c r="Q196" s="285"/>
      <c r="R196" s="285"/>
      <c r="S196" s="285"/>
      <c r="T196" s="286"/>
      <c r="U196" s="34"/>
      <c r="V196" s="34"/>
      <c r="W196" s="35" t="s">
        <v>70</v>
      </c>
      <c r="X196" s="268">
        <v>12</v>
      </c>
      <c r="Y196" s="269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92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93"/>
      <c r="P197" s="274" t="s">
        <v>73</v>
      </c>
      <c r="Q197" s="275"/>
      <c r="R197" s="275"/>
      <c r="S197" s="275"/>
      <c r="T197" s="275"/>
      <c r="U197" s="275"/>
      <c r="V197" s="276"/>
      <c r="W197" s="37" t="s">
        <v>70</v>
      </c>
      <c r="X197" s="270">
        <f>IFERROR(SUM(X193:X196),"0")</f>
        <v>12</v>
      </c>
      <c r="Y197" s="270">
        <f>IFERROR(SUM(Y193:Y196),"0")</f>
        <v>12</v>
      </c>
      <c r="Z197" s="270">
        <f>IFERROR(IF(Z193="",0,Z193),"0")+IFERROR(IF(Z194="",0,Z194),"0")+IFERROR(IF(Z195="",0,Z195),"0")+IFERROR(IF(Z196="",0,Z196),"0")</f>
        <v>0.186</v>
      </c>
      <c r="AA197" s="271"/>
      <c r="AB197" s="271"/>
      <c r="AC197" s="271"/>
    </row>
    <row r="198" spans="1:68" x14ac:dyDescent="0.2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93"/>
      <c r="P198" s="274" t="s">
        <v>73</v>
      </c>
      <c r="Q198" s="275"/>
      <c r="R198" s="275"/>
      <c r="S198" s="275"/>
      <c r="T198" s="275"/>
      <c r="U198" s="275"/>
      <c r="V198" s="276"/>
      <c r="W198" s="37" t="s">
        <v>74</v>
      </c>
      <c r="X198" s="270">
        <f>IFERROR(SUMPRODUCT(X193:X196*H193:H196),"0")</f>
        <v>86.4</v>
      </c>
      <c r="Y198" s="270">
        <f>IFERROR(SUMPRODUCT(Y193:Y196*H193:H196),"0")</f>
        <v>86.4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63"/>
      <c r="AB199" s="263"/>
      <c r="AC199" s="263"/>
    </row>
    <row r="200" spans="1:68" ht="14.25" hidden="1" customHeight="1" x14ac:dyDescent="0.25">
      <c r="A200" s="277" t="s">
        <v>64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2"/>
      <c r="AB200" s="262"/>
      <c r="AC200" s="262"/>
    </row>
    <row r="201" spans="1:68" ht="27" hidden="1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00" t="s">
        <v>292</v>
      </c>
      <c r="Q201" s="285"/>
      <c r="R201" s="285"/>
      <c r="S201" s="285"/>
      <c r="T201" s="286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92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93"/>
      <c r="P202" s="274" t="s">
        <v>73</v>
      </c>
      <c r="Q202" s="275"/>
      <c r="R202" s="275"/>
      <c r="S202" s="275"/>
      <c r="T202" s="275"/>
      <c r="U202" s="275"/>
      <c r="V202" s="276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hidden="1" x14ac:dyDescent="0.2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93"/>
      <c r="P203" s="274" t="s">
        <v>73</v>
      </c>
      <c r="Q203" s="275"/>
      <c r="R203" s="275"/>
      <c r="S203" s="275"/>
      <c r="T203" s="275"/>
      <c r="U203" s="275"/>
      <c r="V203" s="276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63"/>
      <c r="AB204" s="263"/>
      <c r="AC204" s="263"/>
    </row>
    <row r="205" spans="1:68" ht="14.25" hidden="1" customHeight="1" x14ac:dyDescent="0.25">
      <c r="A205" s="277" t="s">
        <v>64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2"/>
      <c r="AB205" s="262"/>
      <c r="AC205" s="262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0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5"/>
      <c r="R206" s="285"/>
      <c r="S206" s="285"/>
      <c r="T206" s="286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2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93"/>
      <c r="P207" s="274" t="s">
        <v>73</v>
      </c>
      <c r="Q207" s="275"/>
      <c r="R207" s="275"/>
      <c r="S207" s="275"/>
      <c r="T207" s="275"/>
      <c r="U207" s="275"/>
      <c r="V207" s="276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93"/>
      <c r="P208" s="274" t="s">
        <v>73</v>
      </c>
      <c r="Q208" s="275"/>
      <c r="R208" s="275"/>
      <c r="S208" s="275"/>
      <c r="T208" s="275"/>
      <c r="U208" s="275"/>
      <c r="V208" s="276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7" t="s">
        <v>125</v>
      </c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62"/>
      <c r="AB209" s="262"/>
      <c r="AC209" s="262"/>
    </row>
    <row r="210" spans="1:68" ht="27" hidden="1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81</v>
      </c>
      <c r="M210" s="33" t="s">
        <v>69</v>
      </c>
      <c r="N210" s="33"/>
      <c r="O210" s="32">
        <v>180</v>
      </c>
      <c r="P210" s="35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5"/>
      <c r="R210" s="285"/>
      <c r="S210" s="285"/>
      <c r="T210" s="286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83</v>
      </c>
      <c r="AK210" s="71">
        <v>14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5"/>
      <c r="R211" s="285"/>
      <c r="S211" s="285"/>
      <c r="T211" s="286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9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5"/>
      <c r="R212" s="285"/>
      <c r="S212" s="285"/>
      <c r="T212" s="286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92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93"/>
      <c r="P213" s="274" t="s">
        <v>73</v>
      </c>
      <c r="Q213" s="275"/>
      <c r="R213" s="275"/>
      <c r="S213" s="275"/>
      <c r="T213" s="275"/>
      <c r="U213" s="275"/>
      <c r="V213" s="276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hidden="1" x14ac:dyDescent="0.2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93"/>
      <c r="P214" s="274" t="s">
        <v>73</v>
      </c>
      <c r="Q214" s="275"/>
      <c r="R214" s="275"/>
      <c r="S214" s="275"/>
      <c r="T214" s="275"/>
      <c r="U214" s="275"/>
      <c r="V214" s="276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63"/>
      <c r="AB215" s="263"/>
      <c r="AC215" s="263"/>
    </row>
    <row r="216" spans="1:68" ht="14.25" hidden="1" customHeight="1" x14ac:dyDescent="0.25">
      <c r="A216" s="277" t="s">
        <v>64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2"/>
      <c r="AB216" s="262"/>
      <c r="AC216" s="262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85"/>
      <c r="R217" s="285"/>
      <c r="S217" s="285"/>
      <c r="T217" s="286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85"/>
      <c r="R218" s="285"/>
      <c r="S218" s="285"/>
      <c r="T218" s="286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2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93"/>
      <c r="P219" s="274" t="s">
        <v>73</v>
      </c>
      <c r="Q219" s="275"/>
      <c r="R219" s="275"/>
      <c r="S219" s="275"/>
      <c r="T219" s="275"/>
      <c r="U219" s="275"/>
      <c r="V219" s="276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93"/>
      <c r="P220" s="274" t="s">
        <v>73</v>
      </c>
      <c r="Q220" s="275"/>
      <c r="R220" s="275"/>
      <c r="S220" s="275"/>
      <c r="T220" s="275"/>
      <c r="U220" s="275"/>
      <c r="V220" s="276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0" t="s">
        <v>312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21"/>
      <c r="Z221" s="321"/>
      <c r="AA221" s="48"/>
      <c r="AB221" s="48"/>
      <c r="AC221" s="48"/>
    </row>
    <row r="222" spans="1:68" ht="16.5" hidden="1" customHeight="1" x14ac:dyDescent="0.25">
      <c r="A222" s="281" t="s">
        <v>313</v>
      </c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63"/>
      <c r="AB222" s="263"/>
      <c r="AC222" s="263"/>
    </row>
    <row r="223" spans="1:68" ht="14.25" hidden="1" customHeight="1" x14ac:dyDescent="0.25">
      <c r="A223" s="277" t="s">
        <v>64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2"/>
      <c r="AB223" s="262"/>
      <c r="AC223" s="262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28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5"/>
      <c r="R224" s="285"/>
      <c r="S224" s="285"/>
      <c r="T224" s="286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2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93"/>
      <c r="P225" s="274" t="s">
        <v>73</v>
      </c>
      <c r="Q225" s="275"/>
      <c r="R225" s="275"/>
      <c r="S225" s="275"/>
      <c r="T225" s="275"/>
      <c r="U225" s="275"/>
      <c r="V225" s="276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93"/>
      <c r="P226" s="274" t="s">
        <v>73</v>
      </c>
      <c r="Q226" s="275"/>
      <c r="R226" s="275"/>
      <c r="S226" s="275"/>
      <c r="T226" s="275"/>
      <c r="U226" s="275"/>
      <c r="V226" s="276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0" t="s">
        <v>317</v>
      </c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21"/>
      <c r="P227" s="321"/>
      <c r="Q227" s="321"/>
      <c r="R227" s="321"/>
      <c r="S227" s="321"/>
      <c r="T227" s="321"/>
      <c r="U227" s="321"/>
      <c r="V227" s="321"/>
      <c r="W227" s="321"/>
      <c r="X227" s="321"/>
      <c r="Y227" s="321"/>
      <c r="Z227" s="321"/>
      <c r="AA227" s="48"/>
      <c r="AB227" s="48"/>
      <c r="AC227" s="48"/>
    </row>
    <row r="228" spans="1:68" ht="16.5" hidden="1" customHeight="1" x14ac:dyDescent="0.25">
      <c r="A228" s="281" t="s">
        <v>318</v>
      </c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63"/>
      <c r="AB228" s="263"/>
      <c r="AC228" s="263"/>
    </row>
    <row r="229" spans="1:68" ht="14.25" hidden="1" customHeight="1" x14ac:dyDescent="0.25">
      <c r="A229" s="277" t="s">
        <v>64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2"/>
      <c r="AB229" s="262"/>
      <c r="AC229" s="262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5"/>
      <c r="R230" s="285"/>
      <c r="S230" s="285"/>
      <c r="T230" s="286"/>
      <c r="U230" s="34"/>
      <c r="V230" s="34"/>
      <c r="W230" s="35" t="s">
        <v>70</v>
      </c>
      <c r="X230" s="268">
        <v>168</v>
      </c>
      <c r="Y230" s="269">
        <f>IFERROR(IF(X230="","",X230),"")</f>
        <v>168</v>
      </c>
      <c r="Z230" s="36">
        <f>IFERROR(IF(X230="","",X230*0.0155),"")</f>
        <v>2.6040000000000001</v>
      </c>
      <c r="AA230" s="56"/>
      <c r="AB230" s="57"/>
      <c r="AC230" s="214" t="s">
        <v>238</v>
      </c>
      <c r="AG230" s="67"/>
      <c r="AJ230" s="71" t="s">
        <v>83</v>
      </c>
      <c r="AK230" s="71">
        <v>12</v>
      </c>
      <c r="BB230" s="215" t="s">
        <v>1</v>
      </c>
      <c r="BM230" s="67">
        <f>IFERROR(X230*I230,"0")</f>
        <v>884.01599999999996</v>
      </c>
      <c r="BN230" s="67">
        <f>IFERROR(Y230*I230,"0")</f>
        <v>884.01599999999996</v>
      </c>
      <c r="BO230" s="67">
        <f>IFERROR(X230/J230,"0")</f>
        <v>2</v>
      </c>
      <c r="BP230" s="67">
        <f>IFERROR(Y230/J230,"0")</f>
        <v>2</v>
      </c>
    </row>
    <row r="231" spans="1:68" x14ac:dyDescent="0.2">
      <c r="A231" s="292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93"/>
      <c r="P231" s="274" t="s">
        <v>73</v>
      </c>
      <c r="Q231" s="275"/>
      <c r="R231" s="275"/>
      <c r="S231" s="275"/>
      <c r="T231" s="275"/>
      <c r="U231" s="275"/>
      <c r="V231" s="276"/>
      <c r="W231" s="37" t="s">
        <v>70</v>
      </c>
      <c r="X231" s="270">
        <f>IFERROR(SUM(X230:X230),"0")</f>
        <v>168</v>
      </c>
      <c r="Y231" s="270">
        <f>IFERROR(SUM(Y230:Y230),"0")</f>
        <v>168</v>
      </c>
      <c r="Z231" s="270">
        <f>IFERROR(IF(Z230="",0,Z230),"0")</f>
        <v>2.6040000000000001</v>
      </c>
      <c r="AA231" s="271"/>
      <c r="AB231" s="271"/>
      <c r="AC231" s="271"/>
    </row>
    <row r="232" spans="1:68" x14ac:dyDescent="0.2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93"/>
      <c r="P232" s="274" t="s">
        <v>73</v>
      </c>
      <c r="Q232" s="275"/>
      <c r="R232" s="275"/>
      <c r="S232" s="275"/>
      <c r="T232" s="275"/>
      <c r="U232" s="275"/>
      <c r="V232" s="276"/>
      <c r="W232" s="37" t="s">
        <v>74</v>
      </c>
      <c r="X232" s="270">
        <f>IFERROR(SUMPRODUCT(X230:X230*H230:H230),"0")</f>
        <v>840</v>
      </c>
      <c r="Y232" s="270">
        <f>IFERROR(SUMPRODUCT(Y230:Y230*H230:H230),"0")</f>
        <v>840</v>
      </c>
      <c r="Z232" s="37"/>
      <c r="AA232" s="271"/>
      <c r="AB232" s="271"/>
      <c r="AC232" s="271"/>
    </row>
    <row r="233" spans="1:68" ht="27.75" hidden="1" customHeight="1" x14ac:dyDescent="0.2">
      <c r="A233" s="320" t="s">
        <v>321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48"/>
      <c r="AB233" s="48"/>
      <c r="AC233" s="48"/>
    </row>
    <row r="234" spans="1:68" ht="16.5" hidden="1" customHeight="1" x14ac:dyDescent="0.25">
      <c r="A234" s="281" t="s">
        <v>322</v>
      </c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63"/>
      <c r="AB234" s="263"/>
      <c r="AC234" s="263"/>
    </row>
    <row r="235" spans="1:68" ht="14.25" hidden="1" customHeight="1" x14ac:dyDescent="0.25">
      <c r="A235" s="277" t="s">
        <v>323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2"/>
      <c r="AB235" s="262"/>
      <c r="AC235" s="262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5"/>
      <c r="R236" s="285"/>
      <c r="S236" s="285"/>
      <c r="T236" s="286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2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93"/>
      <c r="P237" s="274" t="s">
        <v>73</v>
      </c>
      <c r="Q237" s="275"/>
      <c r="R237" s="275"/>
      <c r="S237" s="275"/>
      <c r="T237" s="275"/>
      <c r="U237" s="275"/>
      <c r="V237" s="276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93"/>
      <c r="P238" s="274" t="s">
        <v>73</v>
      </c>
      <c r="Q238" s="275"/>
      <c r="R238" s="275"/>
      <c r="S238" s="275"/>
      <c r="T238" s="275"/>
      <c r="U238" s="275"/>
      <c r="V238" s="276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7" t="s">
        <v>125</v>
      </c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62"/>
      <c r="AB239" s="262"/>
      <c r="AC239" s="262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81</v>
      </c>
      <c r="M240" s="33" t="s">
        <v>69</v>
      </c>
      <c r="N240" s="33"/>
      <c r="O240" s="32">
        <v>180</v>
      </c>
      <c r="P240" s="3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5"/>
      <c r="R240" s="285"/>
      <c r="S240" s="285"/>
      <c r="T240" s="286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83</v>
      </c>
      <c r="AK240" s="71">
        <v>14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2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93"/>
      <c r="P241" s="274" t="s">
        <v>73</v>
      </c>
      <c r="Q241" s="275"/>
      <c r="R241" s="275"/>
      <c r="S241" s="275"/>
      <c r="T241" s="275"/>
      <c r="U241" s="275"/>
      <c r="V241" s="276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93"/>
      <c r="P242" s="274" t="s">
        <v>73</v>
      </c>
      <c r="Q242" s="275"/>
      <c r="R242" s="275"/>
      <c r="S242" s="275"/>
      <c r="T242" s="275"/>
      <c r="U242" s="275"/>
      <c r="V242" s="276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0" t="s">
        <v>329</v>
      </c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1"/>
      <c r="N243" s="321"/>
      <c r="O243" s="321"/>
      <c r="P243" s="321"/>
      <c r="Q243" s="321"/>
      <c r="R243" s="321"/>
      <c r="S243" s="321"/>
      <c r="T243" s="321"/>
      <c r="U243" s="321"/>
      <c r="V243" s="321"/>
      <c r="W243" s="321"/>
      <c r="X243" s="321"/>
      <c r="Y243" s="321"/>
      <c r="Z243" s="321"/>
      <c r="AA243" s="48"/>
      <c r="AB243" s="48"/>
      <c r="AC243" s="48"/>
    </row>
    <row r="244" spans="1:68" ht="16.5" hidden="1" customHeight="1" x14ac:dyDescent="0.25">
      <c r="A244" s="281" t="s">
        <v>329</v>
      </c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63"/>
      <c r="AB244" s="263"/>
      <c r="AC244" s="263"/>
    </row>
    <row r="245" spans="1:68" ht="14.25" hidden="1" customHeight="1" x14ac:dyDescent="0.25">
      <c r="A245" s="277" t="s">
        <v>64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2"/>
      <c r="AB245" s="262"/>
      <c r="AC245" s="262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3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5"/>
      <c r="R246" s="285"/>
      <c r="S246" s="285"/>
      <c r="T246" s="286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5"/>
      <c r="R247" s="285"/>
      <c r="S247" s="285"/>
      <c r="T247" s="286"/>
      <c r="U247" s="34"/>
      <c r="V247" s="34"/>
      <c r="W247" s="35" t="s">
        <v>70</v>
      </c>
      <c r="X247" s="268">
        <v>12</v>
      </c>
      <c r="Y247" s="269">
        <f>IFERROR(IF(X247="","",X247),"")</f>
        <v>12</v>
      </c>
      <c r="Z247" s="36">
        <f>IFERROR(IF(X247="","",X247*0.0155),"")</f>
        <v>0.186</v>
      </c>
      <c r="AA247" s="56"/>
      <c r="AB247" s="57"/>
      <c r="AC247" s="222" t="s">
        <v>332</v>
      </c>
      <c r="AG247" s="67"/>
      <c r="AJ247" s="71" t="s">
        <v>83</v>
      </c>
      <c r="AK247" s="71">
        <v>12</v>
      </c>
      <c r="BB247" s="223" t="s">
        <v>1</v>
      </c>
      <c r="BM247" s="67">
        <f>IFERROR(X247*I247,"0")</f>
        <v>87.36</v>
      </c>
      <c r="BN247" s="67">
        <f>IFERROR(Y247*I247,"0")</f>
        <v>87.36</v>
      </c>
      <c r="BO247" s="67">
        <f>IFERROR(X247/J247,"0")</f>
        <v>0.14285714285714285</v>
      </c>
      <c r="BP247" s="67">
        <f>IFERROR(Y247/J247,"0")</f>
        <v>0.14285714285714285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40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5"/>
      <c r="R248" s="285"/>
      <c r="S248" s="285"/>
      <c r="T248" s="286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2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93"/>
      <c r="P249" s="274" t="s">
        <v>73</v>
      </c>
      <c r="Q249" s="275"/>
      <c r="R249" s="275"/>
      <c r="S249" s="275"/>
      <c r="T249" s="275"/>
      <c r="U249" s="275"/>
      <c r="V249" s="276"/>
      <c r="W249" s="37" t="s">
        <v>70</v>
      </c>
      <c r="X249" s="270">
        <f>IFERROR(SUM(X246:X248),"0")</f>
        <v>12</v>
      </c>
      <c r="Y249" s="270">
        <f>IFERROR(SUM(Y246:Y248),"0")</f>
        <v>12</v>
      </c>
      <c r="Z249" s="270">
        <f>IFERROR(IF(Z246="",0,Z246),"0")+IFERROR(IF(Z247="",0,Z247),"0")+IFERROR(IF(Z248="",0,Z248),"0")</f>
        <v>0.186</v>
      </c>
      <c r="AA249" s="271"/>
      <c r="AB249" s="271"/>
      <c r="AC249" s="271"/>
    </row>
    <row r="250" spans="1:68" x14ac:dyDescent="0.2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93"/>
      <c r="P250" s="274" t="s">
        <v>73</v>
      </c>
      <c r="Q250" s="275"/>
      <c r="R250" s="275"/>
      <c r="S250" s="275"/>
      <c r="T250" s="275"/>
      <c r="U250" s="275"/>
      <c r="V250" s="276"/>
      <c r="W250" s="37" t="s">
        <v>74</v>
      </c>
      <c r="X250" s="270">
        <f>IFERROR(SUMPRODUCT(X246:X248*H246:H248),"0")</f>
        <v>84</v>
      </c>
      <c r="Y250" s="270">
        <f>IFERROR(SUMPRODUCT(Y246:Y248*H246:H248),"0")</f>
        <v>84</v>
      </c>
      <c r="Z250" s="37"/>
      <c r="AA250" s="271"/>
      <c r="AB250" s="271"/>
      <c r="AC250" s="271"/>
    </row>
    <row r="251" spans="1:68" ht="14.25" hidden="1" customHeight="1" x14ac:dyDescent="0.25">
      <c r="A251" s="277" t="s">
        <v>77</v>
      </c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62"/>
      <c r="AB251" s="262"/>
      <c r="AC251" s="262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5"/>
      <c r="R252" s="285"/>
      <c r="S252" s="285"/>
      <c r="T252" s="286"/>
      <c r="U252" s="34"/>
      <c r="V252" s="34"/>
      <c r="W252" s="35" t="s">
        <v>70</v>
      </c>
      <c r="X252" s="268">
        <v>168</v>
      </c>
      <c r="Y252" s="269">
        <f>IFERROR(IF(X252="","",X252),"")</f>
        <v>168</v>
      </c>
      <c r="Z252" s="36">
        <f>IFERROR(IF(X252="","",X252*0.0155),"")</f>
        <v>2.6040000000000001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1051.68</v>
      </c>
      <c r="BN252" s="67">
        <f>IFERROR(Y252*I252,"0")</f>
        <v>1051.68</v>
      </c>
      <c r="BO252" s="67">
        <f>IFERROR(X252/J252,"0")</f>
        <v>2</v>
      </c>
      <c r="BP252" s="67">
        <f>IFERROR(Y252/J252,"0")</f>
        <v>2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138</v>
      </c>
      <c r="L253" s="32" t="s">
        <v>81</v>
      </c>
      <c r="M253" s="33" t="s">
        <v>69</v>
      </c>
      <c r="N253" s="33"/>
      <c r="O253" s="32">
        <v>180</v>
      </c>
      <c r="P253" s="42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5"/>
      <c r="R253" s="285"/>
      <c r="S253" s="285"/>
      <c r="T253" s="286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83</v>
      </c>
      <c r="AK253" s="71">
        <v>18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2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93"/>
      <c r="P254" s="274" t="s">
        <v>73</v>
      </c>
      <c r="Q254" s="275"/>
      <c r="R254" s="275"/>
      <c r="S254" s="275"/>
      <c r="T254" s="275"/>
      <c r="U254" s="275"/>
      <c r="V254" s="276"/>
      <c r="W254" s="37" t="s">
        <v>70</v>
      </c>
      <c r="X254" s="270">
        <f>IFERROR(SUM(X252:X253),"0")</f>
        <v>168</v>
      </c>
      <c r="Y254" s="270">
        <f>IFERROR(SUM(Y252:Y253),"0")</f>
        <v>168</v>
      </c>
      <c r="Z254" s="270">
        <f>IFERROR(IF(Z252="",0,Z252),"0")+IFERROR(IF(Z253="",0,Z253),"0")</f>
        <v>2.6040000000000001</v>
      </c>
      <c r="AA254" s="271"/>
      <c r="AB254" s="271"/>
      <c r="AC254" s="271"/>
    </row>
    <row r="255" spans="1:68" x14ac:dyDescent="0.2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93"/>
      <c r="P255" s="274" t="s">
        <v>73</v>
      </c>
      <c r="Q255" s="275"/>
      <c r="R255" s="275"/>
      <c r="S255" s="275"/>
      <c r="T255" s="275"/>
      <c r="U255" s="275"/>
      <c r="V255" s="276"/>
      <c r="W255" s="37" t="s">
        <v>74</v>
      </c>
      <c r="X255" s="270">
        <f>IFERROR(SUMPRODUCT(X252:X253*H252:H253),"0")</f>
        <v>1008</v>
      </c>
      <c r="Y255" s="270">
        <f>IFERROR(SUMPRODUCT(Y252:Y253*H252:H253),"0")</f>
        <v>1008</v>
      </c>
      <c r="Z255" s="37"/>
      <c r="AA255" s="271"/>
      <c r="AB255" s="271"/>
      <c r="AC255" s="271"/>
    </row>
    <row r="256" spans="1:68" ht="14.25" hidden="1" customHeight="1" x14ac:dyDescent="0.25">
      <c r="A256" s="277" t="s">
        <v>119</v>
      </c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62"/>
      <c r="AB256" s="262"/>
      <c r="AC256" s="262"/>
    </row>
    <row r="257" spans="1:68" ht="27" hidden="1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5"/>
      <c r="R257" s="285"/>
      <c r="S257" s="285"/>
      <c r="T257" s="286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5"/>
      <c r="R258" s="285"/>
      <c r="S258" s="285"/>
      <c r="T258" s="286"/>
      <c r="U258" s="34"/>
      <c r="V258" s="34"/>
      <c r="W258" s="35" t="s">
        <v>70</v>
      </c>
      <c r="X258" s="268">
        <v>132</v>
      </c>
      <c r="Y258" s="269">
        <f>IFERROR(IF(X258="","",X258),"")</f>
        <v>132</v>
      </c>
      <c r="Z258" s="36">
        <f>IFERROR(IF(X258="","",X258*0.0155),"")</f>
        <v>2.0459999999999998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691.0200000000001</v>
      </c>
      <c r="BN258" s="67">
        <f>IFERROR(Y258*I258,"0")</f>
        <v>691.0200000000001</v>
      </c>
      <c r="BO258" s="67">
        <f>IFERROR(X258/J258,"0")</f>
        <v>1.5714285714285714</v>
      </c>
      <c r="BP258" s="67">
        <f>IFERROR(Y258/J258,"0")</f>
        <v>1.5714285714285714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5"/>
      <c r="R259" s="285"/>
      <c r="S259" s="285"/>
      <c r="T259" s="286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2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93"/>
      <c r="P260" s="274" t="s">
        <v>73</v>
      </c>
      <c r="Q260" s="275"/>
      <c r="R260" s="275"/>
      <c r="S260" s="275"/>
      <c r="T260" s="275"/>
      <c r="U260" s="275"/>
      <c r="V260" s="276"/>
      <c r="W260" s="37" t="s">
        <v>70</v>
      </c>
      <c r="X260" s="270">
        <f>IFERROR(SUM(X257:X259),"0")</f>
        <v>132</v>
      </c>
      <c r="Y260" s="270">
        <f>IFERROR(SUM(Y257:Y259),"0")</f>
        <v>132</v>
      </c>
      <c r="Z260" s="270">
        <f>IFERROR(IF(Z257="",0,Z257),"0")+IFERROR(IF(Z258="",0,Z258),"0")+IFERROR(IF(Z259="",0,Z259),"0")</f>
        <v>2.0459999999999998</v>
      </c>
      <c r="AA260" s="271"/>
      <c r="AB260" s="271"/>
      <c r="AC260" s="271"/>
    </row>
    <row r="261" spans="1:68" x14ac:dyDescent="0.2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93"/>
      <c r="P261" s="274" t="s">
        <v>73</v>
      </c>
      <c r="Q261" s="275"/>
      <c r="R261" s="275"/>
      <c r="S261" s="275"/>
      <c r="T261" s="275"/>
      <c r="U261" s="275"/>
      <c r="V261" s="276"/>
      <c r="W261" s="37" t="s">
        <v>74</v>
      </c>
      <c r="X261" s="270">
        <f>IFERROR(SUMPRODUCT(X257:X259*H257:H259),"0")</f>
        <v>660</v>
      </c>
      <c r="Y261" s="270">
        <f>IFERROR(SUMPRODUCT(Y257:Y259*H257:H259),"0")</f>
        <v>660</v>
      </c>
      <c r="Z261" s="37"/>
      <c r="AA261" s="271"/>
      <c r="AB261" s="271"/>
      <c r="AC261" s="271"/>
    </row>
    <row r="262" spans="1:68" ht="14.25" hidden="1" customHeight="1" x14ac:dyDescent="0.25">
      <c r="A262" s="277" t="s">
        <v>125</v>
      </c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62"/>
      <c r="AB262" s="262"/>
      <c r="AC262" s="262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5"/>
      <c r="R263" s="285"/>
      <c r="S263" s="285"/>
      <c r="T263" s="286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83</v>
      </c>
      <c r="AK263" s="71">
        <v>14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4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5"/>
      <c r="R264" s="285"/>
      <c r="S264" s="285"/>
      <c r="T264" s="286"/>
      <c r="U264" s="34"/>
      <c r="V264" s="34"/>
      <c r="W264" s="35" t="s">
        <v>70</v>
      </c>
      <c r="X264" s="268">
        <v>42</v>
      </c>
      <c r="Y264" s="269">
        <f t="shared" si="6"/>
        <v>42</v>
      </c>
      <c r="Z264" s="36">
        <f>IFERROR(IF(X264="","",X264*0.00936),"")</f>
        <v>0.39312000000000002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163.464</v>
      </c>
      <c r="BN264" s="67">
        <f t="shared" si="8"/>
        <v>163.464</v>
      </c>
      <c r="BO264" s="67">
        <f t="shared" si="9"/>
        <v>0.33333333333333331</v>
      </c>
      <c r="BP264" s="67">
        <f t="shared" si="10"/>
        <v>0.33333333333333331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5"/>
      <c r="R265" s="285"/>
      <c r="S265" s="285"/>
      <c r="T265" s="286"/>
      <c r="U265" s="34"/>
      <c r="V265" s="34"/>
      <c r="W265" s="35" t="s">
        <v>70</v>
      </c>
      <c r="X265" s="268">
        <v>12</v>
      </c>
      <c r="Y265" s="269">
        <f t="shared" si="6"/>
        <v>12</v>
      </c>
      <c r="Z265" s="36">
        <f>IFERROR(IF(X265="","",X265*0.0155),"")</f>
        <v>0.186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68.820000000000007</v>
      </c>
      <c r="BN265" s="67">
        <f t="shared" si="8"/>
        <v>68.820000000000007</v>
      </c>
      <c r="BO265" s="67">
        <f t="shared" si="9"/>
        <v>0.14285714285714285</v>
      </c>
      <c r="BP265" s="67">
        <f t="shared" si="10"/>
        <v>0.14285714285714285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5"/>
      <c r="R266" s="285"/>
      <c r="S266" s="285"/>
      <c r="T266" s="286"/>
      <c r="U266" s="34"/>
      <c r="V266" s="34"/>
      <c r="W266" s="35" t="s">
        <v>70</v>
      </c>
      <c r="X266" s="268">
        <v>28</v>
      </c>
      <c r="Y266" s="269">
        <f t="shared" si="6"/>
        <v>28</v>
      </c>
      <c r="Z266" s="36">
        <f t="shared" ref="Z266:Z271" si="11">IFERROR(IF(X266="","",X266*0.00936),"")</f>
        <v>0.26207999999999998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89.376000000000005</v>
      </c>
      <c r="BN266" s="67">
        <f t="shared" si="8"/>
        <v>89.376000000000005</v>
      </c>
      <c r="BO266" s="67">
        <f t="shared" si="9"/>
        <v>0.22222222222222221</v>
      </c>
      <c r="BP266" s="67">
        <f t="shared" si="10"/>
        <v>0.22222222222222221</v>
      </c>
    </row>
    <row r="267" spans="1:68" ht="27" hidden="1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128</v>
      </c>
      <c r="M267" s="33" t="s">
        <v>69</v>
      </c>
      <c r="N267" s="33"/>
      <c r="O267" s="32">
        <v>180</v>
      </c>
      <c r="P267" s="37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5"/>
      <c r="R267" s="285"/>
      <c r="S267" s="285"/>
      <c r="T267" s="286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129</v>
      </c>
      <c r="AK267" s="71">
        <v>126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hidden="1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5"/>
      <c r="R268" s="285"/>
      <c r="S268" s="285"/>
      <c r="T268" s="286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5"/>
      <c r="R269" s="285"/>
      <c r="S269" s="285"/>
      <c r="T269" s="286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5"/>
      <c r="R270" s="285"/>
      <c r="S270" s="285"/>
      <c r="T270" s="286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0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5"/>
      <c r="R271" s="285"/>
      <c r="S271" s="285"/>
      <c r="T271" s="286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138</v>
      </c>
      <c r="L272" s="32" t="s">
        <v>81</v>
      </c>
      <c r="M272" s="33" t="s">
        <v>69</v>
      </c>
      <c r="N272" s="33"/>
      <c r="O272" s="32">
        <v>180</v>
      </c>
      <c r="P272" s="34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5"/>
      <c r="R272" s="285"/>
      <c r="S272" s="285"/>
      <c r="T272" s="286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83</v>
      </c>
      <c r="AK272" s="71">
        <v>18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85"/>
      <c r="R273" s="285"/>
      <c r="S273" s="285"/>
      <c r="T273" s="286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77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85"/>
      <c r="R274" s="285"/>
      <c r="S274" s="285"/>
      <c r="T274" s="286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2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293"/>
      <c r="P275" s="274" t="s">
        <v>73</v>
      </c>
      <c r="Q275" s="275"/>
      <c r="R275" s="275"/>
      <c r="S275" s="275"/>
      <c r="T275" s="275"/>
      <c r="U275" s="275"/>
      <c r="V275" s="276"/>
      <c r="W275" s="37" t="s">
        <v>70</v>
      </c>
      <c r="X275" s="270">
        <f>IFERROR(SUM(X263:X274),"0")</f>
        <v>82</v>
      </c>
      <c r="Y275" s="270">
        <f>IFERROR(SUM(Y263:Y274),"0")</f>
        <v>82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0.84120000000000006</v>
      </c>
      <c r="AA275" s="271"/>
      <c r="AB275" s="271"/>
      <c r="AC275" s="271"/>
    </row>
    <row r="276" spans="1:68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293"/>
      <c r="P276" s="274" t="s">
        <v>73</v>
      </c>
      <c r="Q276" s="275"/>
      <c r="R276" s="275"/>
      <c r="S276" s="275"/>
      <c r="T276" s="275"/>
      <c r="U276" s="275"/>
      <c r="V276" s="276"/>
      <c r="W276" s="37" t="s">
        <v>74</v>
      </c>
      <c r="X276" s="270">
        <f>IFERROR(SUMPRODUCT(X263:X274*H263:H274),"0")</f>
        <v>305.39999999999998</v>
      </c>
      <c r="Y276" s="270">
        <f>IFERROR(SUMPRODUCT(Y263:Y274*H263:H274),"0")</f>
        <v>305.39999999999998</v>
      </c>
      <c r="Z276" s="37"/>
      <c r="AA276" s="271"/>
      <c r="AB276" s="271"/>
      <c r="AC276" s="271"/>
    </row>
    <row r="277" spans="1:68" ht="15" customHeight="1" x14ac:dyDescent="0.2">
      <c r="A277" s="375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69"/>
      <c r="P277" s="314" t="s">
        <v>376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7577.4</v>
      </c>
      <c r="Y277" s="270">
        <f>IFERROR(Y24+Y31+Y38+Y46+Y51+Y55+Y59+Y64+Y70+Y76+Y81+Y87+Y97+Y103+Y112+Y116+Y120+Y126+Y132+Y138+Y143+Y148+Y153+Y158+Y165+Y173+Y177+Y183+Y190+Y198+Y203+Y208+Y214+Y220+Y226+Y232+Y238+Y242+Y250+Y255+Y261+Y276,"0")</f>
        <v>7577.4</v>
      </c>
      <c r="Z277" s="37"/>
      <c r="AA277" s="271"/>
      <c r="AB277" s="271"/>
      <c r="AC277" s="271"/>
    </row>
    <row r="278" spans="1:68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69"/>
      <c r="P278" s="314" t="s">
        <v>377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8194.1003999999994</v>
      </c>
      <c r="Y278" s="270">
        <f>IFERROR(SUM(BN22:BN274),"0")</f>
        <v>8194.1003999999994</v>
      </c>
      <c r="Z278" s="37"/>
      <c r="AA278" s="271"/>
      <c r="AB278" s="271"/>
      <c r="AC278" s="271"/>
    </row>
    <row r="279" spans="1:68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69"/>
      <c r="P279" s="314" t="s">
        <v>378</v>
      </c>
      <c r="Q279" s="315"/>
      <c r="R279" s="315"/>
      <c r="S279" s="315"/>
      <c r="T279" s="315"/>
      <c r="U279" s="315"/>
      <c r="V279" s="316"/>
      <c r="W279" s="37" t="s">
        <v>379</v>
      </c>
      <c r="X279" s="38">
        <f>ROUNDUP(SUM(BO22:BO274),0)</f>
        <v>19</v>
      </c>
      <c r="Y279" s="38">
        <f>ROUNDUP(SUM(BP22:BP274),0)</f>
        <v>19</v>
      </c>
      <c r="Z279" s="37"/>
      <c r="AA279" s="271"/>
      <c r="AB279" s="271"/>
      <c r="AC279" s="271"/>
    </row>
    <row r="280" spans="1:68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69"/>
      <c r="P280" s="314" t="s">
        <v>380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8669.1003999999994</v>
      </c>
      <c r="Y280" s="270">
        <f>GrossWeightTotalR+PalletQtyTotalR*25</f>
        <v>8669.1003999999994</v>
      </c>
      <c r="Z280" s="37"/>
      <c r="AA280" s="271"/>
      <c r="AB280" s="271"/>
      <c r="AC280" s="271"/>
    </row>
    <row r="281" spans="1:68" x14ac:dyDescent="0.2">
      <c r="A281" s="278"/>
      <c r="B281" s="278"/>
      <c r="C281" s="278"/>
      <c r="D281" s="278"/>
      <c r="E281" s="278"/>
      <c r="F281" s="278"/>
      <c r="G281" s="278"/>
      <c r="H281" s="278"/>
      <c r="I281" s="278"/>
      <c r="J281" s="278"/>
      <c r="K281" s="278"/>
      <c r="L281" s="278"/>
      <c r="M281" s="278"/>
      <c r="N281" s="278"/>
      <c r="O281" s="369"/>
      <c r="P281" s="314" t="s">
        <v>381</v>
      </c>
      <c r="Q281" s="315"/>
      <c r="R281" s="315"/>
      <c r="S281" s="315"/>
      <c r="T281" s="315"/>
      <c r="U281" s="315"/>
      <c r="V281" s="316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1714</v>
      </c>
      <c r="Y281" s="270">
        <f>IFERROR(Y23+Y30+Y37+Y45+Y50+Y54+Y58+Y63+Y69+Y75+Y80+Y86+Y96+Y102+Y111+Y115+Y119+Y125+Y131+Y137+Y142+Y147+Y152+Y157+Y164+Y172+Y176+Y182+Y189+Y197+Y202+Y207+Y213+Y219+Y225+Y231+Y237+Y241+Y249+Y254+Y260+Y275,"0")</f>
        <v>1714</v>
      </c>
      <c r="Z281" s="37"/>
      <c r="AA281" s="271"/>
      <c r="AB281" s="271"/>
      <c r="AC281" s="271"/>
    </row>
    <row r="282" spans="1:68" ht="14.25" hidden="1" customHeight="1" x14ac:dyDescent="0.2">
      <c r="A282" s="278"/>
      <c r="B282" s="278"/>
      <c r="C282" s="278"/>
      <c r="D282" s="278"/>
      <c r="E282" s="278"/>
      <c r="F282" s="278"/>
      <c r="G282" s="278"/>
      <c r="H282" s="278"/>
      <c r="I282" s="278"/>
      <c r="J282" s="278"/>
      <c r="K282" s="278"/>
      <c r="L282" s="278"/>
      <c r="M282" s="278"/>
      <c r="N282" s="278"/>
      <c r="O282" s="369"/>
      <c r="P282" s="314" t="s">
        <v>382</v>
      </c>
      <c r="Q282" s="315"/>
      <c r="R282" s="315"/>
      <c r="S282" s="315"/>
      <c r="T282" s="315"/>
      <c r="U282" s="315"/>
      <c r="V282" s="316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23.696339999999999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0" t="s">
        <v>63</v>
      </c>
      <c r="C284" s="287" t="s">
        <v>75</v>
      </c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2"/>
      <c r="U284" s="260" t="s">
        <v>230</v>
      </c>
      <c r="V284" s="260" t="s">
        <v>239</v>
      </c>
      <c r="W284" s="287" t="s">
        <v>258</v>
      </c>
      <c r="X284" s="331"/>
      <c r="Y284" s="331"/>
      <c r="Z284" s="331"/>
      <c r="AA284" s="332"/>
      <c r="AB284" s="260" t="s">
        <v>312</v>
      </c>
      <c r="AC284" s="260" t="s">
        <v>317</v>
      </c>
      <c r="AD284" s="260" t="s">
        <v>321</v>
      </c>
      <c r="AE284" s="260" t="s">
        <v>329</v>
      </c>
      <c r="AF284" s="261"/>
    </row>
    <row r="285" spans="1:68" ht="14.25" customHeight="1" thickTop="1" x14ac:dyDescent="0.2">
      <c r="A285" s="401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135</v>
      </c>
      <c r="H285" s="287" t="s">
        <v>142</v>
      </c>
      <c r="I285" s="287" t="s">
        <v>146</v>
      </c>
      <c r="J285" s="287" t="s">
        <v>154</v>
      </c>
      <c r="K285" s="287" t="s">
        <v>169</v>
      </c>
      <c r="L285" s="287" t="s">
        <v>175</v>
      </c>
      <c r="M285" s="287" t="s">
        <v>196</v>
      </c>
      <c r="N285" s="261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1"/>
    </row>
    <row r="286" spans="1:68" ht="13.5" customHeight="1" thickBot="1" x14ac:dyDescent="0.25">
      <c r="A286" s="402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1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1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63</v>
      </c>
      <c r="D287" s="46">
        <f>IFERROR(X34*H34,"0")+IFERROR(X35*H35,"0")+IFERROR(X36*H36,"0")</f>
        <v>67.199999999999989</v>
      </c>
      <c r="E287" s="46">
        <f>IFERROR(X41*H41,"0")+IFERROR(X42*H42,"0")+IFERROR(X43*H43,"0")+IFERROR(X44*H44,"0")</f>
        <v>336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1320</v>
      </c>
      <c r="H287" s="46">
        <f>IFERROR(X79*H79,"0")</f>
        <v>50.4</v>
      </c>
      <c r="I287" s="46">
        <f>IFERROR(X84*H84,"0")+IFERROR(X85*H85,"0")</f>
        <v>302.40000000000003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201.6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462</v>
      </c>
      <c r="N287" s="261"/>
      <c r="O287" s="46">
        <f>IFERROR(X129*H129,"0")+IFERROR(X130*H130,"0")</f>
        <v>336</v>
      </c>
      <c r="P287" s="46">
        <f>IFERROR(X135*H135,"0")+IFERROR(X136*H136,"0")</f>
        <v>235.2</v>
      </c>
      <c r="Q287" s="46">
        <f>IFERROR(X141*H141,"0")</f>
        <v>0</v>
      </c>
      <c r="R287" s="46">
        <f>IFERROR(X146*H146,"0")</f>
        <v>37.800000000000004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1140</v>
      </c>
      <c r="V287" s="46">
        <f>IFERROR(X169*H169,"0")+IFERROR(X170*H170,"0")+IFERROR(X171*H171,"0")+IFERROR(X175*H175,"0")</f>
        <v>42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86.4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840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2057.4</v>
      </c>
      <c r="AF287" s="261"/>
    </row>
    <row r="288" spans="1:68" ht="13.5" customHeight="1" thickTop="1" x14ac:dyDescent="0.2">
      <c r="C288" s="261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3873.6</v>
      </c>
      <c r="B290" s="60">
        <f>SUMPRODUCT(--(BB:BB="ПГП"),--(W:W="кор"),H:H,Y:Y)+SUMPRODUCT(--(BB:BB="ПГП"),--(W:W="кг"),Y:Y)</f>
        <v>3703.8</v>
      </c>
      <c r="C290" s="60">
        <f>SUMPRODUCT(--(BB:BB="КИЗ"),--(W:W="кор"),H:H,Y:Y)+SUMPRODUCT(--(BB:BB="КИЗ"),--(W:W="кг"),Y:Y)</f>
        <v>0</v>
      </c>
    </row>
  </sheetData>
  <sheetProtection algorithmName="SHA-512" hashValue="0fi4Yt9IFVBRXcv3JdesmBi+VAdjXTUqtZfKLVd3JPj9r8JLa8s7ATWV+cB88XaiZfOOsQOd8dmoSIk2x+mPug==" saltValue="FCGjl/gTCFKU1MtVrKFM1A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40,00"/>
        <filter val="1 320,00"/>
        <filter val="1 714,00"/>
        <filter val="112,00"/>
        <filter val="12,00"/>
        <filter val="132,00"/>
        <filter val="14,00"/>
        <filter val="154,00"/>
        <filter val="168,00"/>
        <filter val="19"/>
        <filter val="201,60"/>
        <filter val="228,00"/>
        <filter val="235,20"/>
        <filter val="264,00"/>
        <filter val="28,00"/>
        <filter val="302,40"/>
        <filter val="305,40"/>
        <filter val="336,00"/>
        <filter val="36,00"/>
        <filter val="37,80"/>
        <filter val="42,00"/>
        <filter val="462,00"/>
        <filter val="48,00"/>
        <filter val="50,40"/>
        <filter val="56,00"/>
        <filter val="63,00"/>
        <filter val="660,00"/>
        <filter val="67,20"/>
        <filter val="7 577,40"/>
        <filter val="8 194,10"/>
        <filter val="8 669,10"/>
        <filter val="82,00"/>
        <filter val="84,00"/>
        <filter val="840,00"/>
        <filter val="86,40"/>
        <filter val="98,0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X17:X18"/>
    <mergeCell ref="D123:E123"/>
    <mergeCell ref="A52:Z52"/>
    <mergeCell ref="D110:E110"/>
    <mergeCell ref="D44:E44"/>
    <mergeCell ref="Y17:Y18"/>
    <mergeCell ref="D57:E57"/>
    <mergeCell ref="X285:X286"/>
    <mergeCell ref="P263:T263"/>
    <mergeCell ref="Z285:Z286"/>
    <mergeCell ref="A262:Z262"/>
    <mergeCell ref="D271:E271"/>
    <mergeCell ref="W285:W286"/>
    <mergeCell ref="Y285:Y286"/>
    <mergeCell ref="P281:V281"/>
    <mergeCell ref="D266:E266"/>
    <mergeCell ref="D268:E268"/>
    <mergeCell ref="P247:T247"/>
    <mergeCell ref="P41:T41"/>
    <mergeCell ref="D84:E84"/>
    <mergeCell ref="A8:C8"/>
    <mergeCell ref="P124:T124"/>
    <mergeCell ref="A260:O261"/>
    <mergeCell ref="P138:V138"/>
    <mergeCell ref="P151:T151"/>
    <mergeCell ref="P76:V76"/>
    <mergeCell ref="A137:O138"/>
    <mergeCell ref="A128:Z128"/>
    <mergeCell ref="A197:O198"/>
    <mergeCell ref="A10:C10"/>
    <mergeCell ref="P218:T218"/>
    <mergeCell ref="P69:V69"/>
    <mergeCell ref="A21:Z21"/>
    <mergeCell ref="A192:Z192"/>
    <mergeCell ref="D171:E171"/>
    <mergeCell ref="A245:Z245"/>
    <mergeCell ref="P250:V250"/>
    <mergeCell ref="A233:Z233"/>
    <mergeCell ref="A235:Z235"/>
    <mergeCell ref="P189:V189"/>
    <mergeCell ref="P196:T196"/>
    <mergeCell ref="D107:E107"/>
    <mergeCell ref="D163:E163"/>
    <mergeCell ref="P136:T136"/>
    <mergeCell ref="A189:O190"/>
    <mergeCell ref="P81:V81"/>
    <mergeCell ref="P208:V208"/>
    <mergeCell ref="A33:Z33"/>
    <mergeCell ref="A204:Z204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D95:E95"/>
    <mergeCell ref="P62:T62"/>
    <mergeCell ref="P49:T49"/>
    <mergeCell ref="P36:T36"/>
    <mergeCell ref="P107:T107"/>
    <mergeCell ref="P63:V63"/>
    <mergeCell ref="P101:T101"/>
    <mergeCell ref="P50:V50"/>
    <mergeCell ref="P131:V131"/>
    <mergeCell ref="A104:Z104"/>
    <mergeCell ref="AD17:AF18"/>
    <mergeCell ref="D101:E101"/>
    <mergeCell ref="P142:V142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P137:V137"/>
    <mergeCell ref="D218:E218"/>
    <mergeCell ref="P197:V197"/>
    <mergeCell ref="A127:Z127"/>
    <mergeCell ref="A191:Z191"/>
    <mergeCell ref="P2:W3"/>
    <mergeCell ref="D35:E35"/>
    <mergeCell ref="D10:E10"/>
    <mergeCell ref="A23:O24"/>
    <mergeCell ref="F10:G10"/>
    <mergeCell ref="P135:T135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D49:E49"/>
    <mergeCell ref="Q5:R5"/>
    <mergeCell ref="F17:F18"/>
    <mergeCell ref="A58:O59"/>
    <mergeCell ref="P270:T270"/>
    <mergeCell ref="D151:E151"/>
    <mergeCell ref="A222:Z222"/>
    <mergeCell ref="P255:V255"/>
    <mergeCell ref="P34:T34"/>
    <mergeCell ref="A102:O103"/>
    <mergeCell ref="D257:E257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Q6:R6"/>
    <mergeCell ref="AC17:AC18"/>
    <mergeCell ref="A122:Z122"/>
    <mergeCell ref="P108:T108"/>
    <mergeCell ref="A72:Z72"/>
    <mergeCell ref="P147:V147"/>
    <mergeCell ref="A199:Z199"/>
    <mergeCell ref="P201:T201"/>
    <mergeCell ref="AB285:AB286"/>
    <mergeCell ref="A285:A286"/>
    <mergeCell ref="D193:E193"/>
    <mergeCell ref="P206:T206"/>
    <mergeCell ref="P220:V220"/>
    <mergeCell ref="P248:T248"/>
    <mergeCell ref="P213:V213"/>
    <mergeCell ref="A209:Z209"/>
    <mergeCell ref="P249:V249"/>
    <mergeCell ref="G17:G18"/>
    <mergeCell ref="A152:O153"/>
    <mergeCell ref="A167:Z167"/>
    <mergeCell ref="P188:T188"/>
    <mergeCell ref="P148:V148"/>
    <mergeCell ref="P130:T130"/>
    <mergeCell ref="F285:F286"/>
    <mergeCell ref="P22:T22"/>
    <mergeCell ref="P157:V157"/>
    <mergeCell ref="A176:O177"/>
    <mergeCell ref="A241:O242"/>
    <mergeCell ref="A227:Z227"/>
    <mergeCell ref="P61:T61"/>
    <mergeCell ref="A179:Z179"/>
    <mergeCell ref="P285:P286"/>
    <mergeCell ref="AA17:AA18"/>
    <mergeCell ref="P212:T212"/>
    <mergeCell ref="P193:T193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AB17:AB18"/>
    <mergeCell ref="A9:C9"/>
    <mergeCell ref="P70:V70"/>
    <mergeCell ref="P116:V116"/>
    <mergeCell ref="P103:V103"/>
    <mergeCell ref="Q13:R13"/>
    <mergeCell ref="P97:V97"/>
    <mergeCell ref="A155:Z155"/>
    <mergeCell ref="A125:O126"/>
    <mergeCell ref="P114:T114"/>
    <mergeCell ref="M17:M18"/>
    <mergeCell ref="A133:Z133"/>
    <mergeCell ref="A54:O55"/>
    <mergeCell ref="J9:M9"/>
    <mergeCell ref="D62:E62"/>
    <mergeCell ref="P141:T141"/>
    <mergeCell ref="D114:E114"/>
    <mergeCell ref="P86:V86"/>
    <mergeCell ref="D136:E136"/>
    <mergeCell ref="D22:E22"/>
    <mergeCell ref="AD285:AD286"/>
    <mergeCell ref="A40:Z40"/>
    <mergeCell ref="P165:V165"/>
    <mergeCell ref="P30:V30"/>
    <mergeCell ref="P152:V152"/>
    <mergeCell ref="A82:Z82"/>
    <mergeCell ref="D267:E267"/>
    <mergeCell ref="P90:T90"/>
    <mergeCell ref="P217:T217"/>
    <mergeCell ref="I285:I286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256:Z256"/>
    <mergeCell ref="G285:G286"/>
    <mergeCell ref="A277:O282"/>
    <mergeCell ref="A160:Z160"/>
    <mergeCell ref="H10:M10"/>
    <mergeCell ref="P274:T274"/>
    <mergeCell ref="P211:T211"/>
    <mergeCell ref="P225:V225"/>
    <mergeCell ref="D36:E36"/>
    <mergeCell ref="P202:V202"/>
    <mergeCell ref="P58:V58"/>
    <mergeCell ref="A13:M13"/>
    <mergeCell ref="D61:E61"/>
    <mergeCell ref="P231:V231"/>
    <mergeCell ref="A15:M15"/>
    <mergeCell ref="D217:E217"/>
    <mergeCell ref="A219:O220"/>
    <mergeCell ref="O17:O18"/>
    <mergeCell ref="U17:V17"/>
    <mergeCell ref="P261:V261"/>
    <mergeCell ref="A65:Z65"/>
    <mergeCell ref="A45:O46"/>
    <mergeCell ref="P87:V87"/>
    <mergeCell ref="A83:Z83"/>
    <mergeCell ref="P109:T109"/>
    <mergeCell ref="D186:E186"/>
    <mergeCell ref="T5:U5"/>
    <mergeCell ref="V5:W5"/>
    <mergeCell ref="D246:E246"/>
    <mergeCell ref="A48:Z48"/>
    <mergeCell ref="Q8:R8"/>
    <mergeCell ref="AA285:AA286"/>
    <mergeCell ref="AC285:AC286"/>
    <mergeCell ref="P267:T267"/>
    <mergeCell ref="D248:E248"/>
    <mergeCell ref="P254:V254"/>
    <mergeCell ref="T6:U9"/>
    <mergeCell ref="Q10:R10"/>
    <mergeCell ref="A30:O31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68:E68"/>
    <mergeCell ref="D201:E201"/>
    <mergeCell ref="P126:V126"/>
    <mergeCell ref="A5:C5"/>
    <mergeCell ref="P64:V64"/>
    <mergeCell ref="P51:V51"/>
    <mergeCell ref="A174:Z174"/>
    <mergeCell ref="A17:A18"/>
    <mergeCell ref="K17:K18"/>
    <mergeCell ref="P195:T195"/>
    <mergeCell ref="C17:C18"/>
    <mergeCell ref="D230:E230"/>
    <mergeCell ref="P66:T66"/>
    <mergeCell ref="D9:E9"/>
    <mergeCell ref="D118:E118"/>
    <mergeCell ref="F9:G9"/>
    <mergeCell ref="P53:T53"/>
    <mergeCell ref="A47:Z47"/>
    <mergeCell ref="P68:T68"/>
    <mergeCell ref="D169:E169"/>
    <mergeCell ref="A134:Z134"/>
    <mergeCell ref="A121:Z121"/>
    <mergeCell ref="P75:V75"/>
    <mergeCell ref="A98:Z98"/>
    <mergeCell ref="P15:T16"/>
    <mergeCell ref="D91:E91"/>
    <mergeCell ref="D162:E162"/>
    <mergeCell ref="A6:C6"/>
    <mergeCell ref="P118:T118"/>
    <mergeCell ref="A161:Z161"/>
    <mergeCell ref="P102:V102"/>
    <mergeCell ref="Q12:R12"/>
    <mergeCell ref="D90:E90"/>
    <mergeCell ref="P169:T169"/>
    <mergeCell ref="P183:V183"/>
    <mergeCell ref="P246:T246"/>
    <mergeCell ref="P198:V198"/>
    <mergeCell ref="P238:V238"/>
    <mergeCell ref="A69:O70"/>
    <mergeCell ref="D156:E156"/>
    <mergeCell ref="P210:T210"/>
    <mergeCell ref="D106:E106"/>
    <mergeCell ref="P185:T185"/>
    <mergeCell ref="D93:E93"/>
    <mergeCell ref="P43:T43"/>
    <mergeCell ref="A12:M12"/>
    <mergeCell ref="A180:Z180"/>
    <mergeCell ref="P74:T74"/>
    <mergeCell ref="A19:Z19"/>
    <mergeCell ref="A117:Z117"/>
    <mergeCell ref="A14:M14"/>
    <mergeCell ref="S285:S286"/>
    <mergeCell ref="P276:V276"/>
    <mergeCell ref="P214:V214"/>
    <mergeCell ref="A239:Z239"/>
    <mergeCell ref="Q9:R9"/>
    <mergeCell ref="A113:Z113"/>
    <mergeCell ref="A32:Z32"/>
    <mergeCell ref="P278:V278"/>
    <mergeCell ref="A37:O38"/>
    <mergeCell ref="A159:Z159"/>
    <mergeCell ref="Q11:R11"/>
    <mergeCell ref="U285:U286"/>
    <mergeCell ref="A254:O255"/>
    <mergeCell ref="P264:T264"/>
    <mergeCell ref="A249:O250"/>
    <mergeCell ref="R285:R286"/>
    <mergeCell ref="T285:T286"/>
    <mergeCell ref="A275:O276"/>
    <mergeCell ref="P272:T272"/>
    <mergeCell ref="D264:E264"/>
    <mergeCell ref="A251:Z251"/>
    <mergeCell ref="H285:H286"/>
    <mergeCell ref="D109:E109"/>
    <mergeCell ref="P163:T163"/>
    <mergeCell ref="W284:AA284"/>
    <mergeCell ref="M285:M286"/>
    <mergeCell ref="V285:V286"/>
    <mergeCell ref="P125:V125"/>
    <mergeCell ref="P112:V112"/>
    <mergeCell ref="P277:V277"/>
    <mergeCell ref="D100:E100"/>
    <mergeCell ref="P17:T18"/>
    <mergeCell ref="A229:Z229"/>
    <mergeCell ref="A77:Z77"/>
    <mergeCell ref="P129:T129"/>
    <mergeCell ref="P194:T194"/>
    <mergeCell ref="A166:Z166"/>
    <mergeCell ref="D108:E108"/>
    <mergeCell ref="P187:T187"/>
    <mergeCell ref="P258:T258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30:T230"/>
    <mergeCell ref="D211:E211"/>
    <mergeCell ref="P268:T268"/>
    <mergeCell ref="P190:V190"/>
    <mergeCell ref="P111:V111"/>
    <mergeCell ref="P282:V282"/>
    <mergeCell ref="A164:O165"/>
    <mergeCell ref="A234:Z234"/>
    <mergeCell ref="A184:Z184"/>
    <mergeCell ref="H1:Q1"/>
    <mergeCell ref="P38:V38"/>
    <mergeCell ref="P280:V280"/>
    <mergeCell ref="A243:Z243"/>
    <mergeCell ref="A99:Z99"/>
    <mergeCell ref="D259:E259"/>
    <mergeCell ref="A237:O238"/>
    <mergeCell ref="D28:E28"/>
    <mergeCell ref="D236:E236"/>
    <mergeCell ref="D92:E92"/>
    <mergeCell ref="P171:T171"/>
    <mergeCell ref="D67:E67"/>
    <mergeCell ref="D5:E5"/>
    <mergeCell ref="A140:Z140"/>
    <mergeCell ref="P42:T42"/>
    <mergeCell ref="D94:E94"/>
    <mergeCell ref="P259:T259"/>
    <mergeCell ref="A89:Z89"/>
    <mergeCell ref="A26:Z26"/>
    <mergeCell ref="P59:V59"/>
    <mergeCell ref="D1:F1"/>
    <mergeCell ref="P46:V46"/>
    <mergeCell ref="A71:Z71"/>
    <mergeCell ref="J17:J18"/>
    <mergeCell ref="AE285:AE286"/>
    <mergeCell ref="A150:Z150"/>
    <mergeCell ref="A144:Z144"/>
    <mergeCell ref="A215:Z215"/>
    <mergeCell ref="D7:M7"/>
    <mergeCell ref="D129:E129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D8:M8"/>
    <mergeCell ref="P44:T44"/>
    <mergeCell ref="P279:V279"/>
    <mergeCell ref="P45:V45"/>
    <mergeCell ref="A228:Z228"/>
    <mergeCell ref="P95:T95"/>
    <mergeCell ref="P266:T266"/>
    <mergeCell ref="P182:V182"/>
    <mergeCell ref="K285:K286"/>
    <mergeCell ref="D263:E263"/>
    <mergeCell ref="D285:D286"/>
    <mergeCell ref="R1:T1"/>
    <mergeCell ref="P28:T28"/>
    <mergeCell ref="P115:V115"/>
    <mergeCell ref="D73:E73"/>
    <mergeCell ref="A147:O148"/>
    <mergeCell ref="A200:Z200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D124:E124"/>
    <mergeCell ref="P252:T252"/>
    <mergeCell ref="V10:W10"/>
    <mergeCell ref="D195:E195"/>
    <mergeCell ref="P170:T170"/>
    <mergeCell ref="P79:T79"/>
    <mergeCell ref="P73:T73"/>
    <mergeCell ref="D187:E187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L17:L18"/>
    <mergeCell ref="D240:E240"/>
    <mergeCell ref="A244:Z244"/>
    <mergeCell ref="P203:V203"/>
    <mergeCell ref="D188:E188"/>
    <mergeCell ref="P224:T224"/>
    <mergeCell ref="A131:O132"/>
    <mergeCell ref="H17:H18"/>
    <mergeCell ref="V6:W9"/>
    <mergeCell ref="P84:T84"/>
    <mergeCell ref="P172:V1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6 X206 X217:X218 X224 X236 X246 X259 X273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1 X210:X212 X230 X240 X247:X248 X252:X253 X257:X258 X263:X266 X268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7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QcRfhO5MGeEprYTxK0TeLauA5sDyZTrRIPLQ9tj8i7Ihyp0PlN7NNmCi1xNHUWWfZzIWrgSihGV0IYivS8+oSQ==" saltValue="NDNE/VYCkSpkv8ADJf6W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