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013555D-F59D-4C96-A0FF-834E6B7BB2D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O490" i="1"/>
  <c r="BM490" i="1"/>
  <c r="Y490" i="1"/>
  <c r="P490" i="1"/>
  <c r="BO489" i="1"/>
  <c r="BM489" i="1"/>
  <c r="Y489" i="1"/>
  <c r="Y491" i="1" s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P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O288" i="1"/>
  <c r="BM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8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8" i="1" s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X218" i="1"/>
  <c r="X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BP203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5" i="1"/>
  <c r="X184" i="1"/>
  <c r="BO183" i="1"/>
  <c r="BM183" i="1"/>
  <c r="Y183" i="1"/>
  <c r="BP183" i="1" s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P172" i="1"/>
  <c r="BO171" i="1"/>
  <c r="BM171" i="1"/>
  <c r="Y171" i="1"/>
  <c r="P171" i="1"/>
  <c r="X169" i="1"/>
  <c r="X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P149" i="1"/>
  <c r="BO148" i="1"/>
  <c r="BM148" i="1"/>
  <c r="Y148" i="1"/>
  <c r="BP148" i="1" s="1"/>
  <c r="P148" i="1"/>
  <c r="BO147" i="1"/>
  <c r="BM147" i="1"/>
  <c r="Y147" i="1"/>
  <c r="P147" i="1"/>
  <c r="X145" i="1"/>
  <c r="X144" i="1"/>
  <c r="BO143" i="1"/>
  <c r="BM143" i="1"/>
  <c r="Y143" i="1"/>
  <c r="BO142" i="1"/>
  <c r="BM142" i="1"/>
  <c r="Y142" i="1"/>
  <c r="P142" i="1"/>
  <c r="X139" i="1"/>
  <c r="X138" i="1"/>
  <c r="BO137" i="1"/>
  <c r="BM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O131" i="1"/>
  <c r="BM131" i="1"/>
  <c r="Y131" i="1"/>
  <c r="P131" i="1"/>
  <c r="X129" i="1"/>
  <c r="X128" i="1"/>
  <c r="BO127" i="1"/>
  <c r="BM127" i="1"/>
  <c r="Y127" i="1"/>
  <c r="P127" i="1"/>
  <c r="BO126" i="1"/>
  <c r="BM126" i="1"/>
  <c r="Y126" i="1"/>
  <c r="BP126" i="1" s="1"/>
  <c r="P126" i="1"/>
  <c r="X123" i="1"/>
  <c r="X122" i="1"/>
  <c r="BO121" i="1"/>
  <c r="BM121" i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O103" i="1"/>
  <c r="BM103" i="1"/>
  <c r="Y103" i="1"/>
  <c r="BP103" i="1" s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X98" i="1"/>
  <c r="X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P94" i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X500" i="1" s="1"/>
  <c r="BM22" i="1"/>
  <c r="Y22" i="1"/>
  <c r="B508" i="1" s="1"/>
  <c r="P22" i="1"/>
  <c r="H10" i="1"/>
  <c r="A9" i="1"/>
  <c r="F10" i="1" s="1"/>
  <c r="D7" i="1"/>
  <c r="Q6" i="1"/>
  <c r="P2" i="1"/>
  <c r="Y49" i="1" l="1"/>
  <c r="Y48" i="1"/>
  <c r="BP47" i="1"/>
  <c r="BN47" i="1"/>
  <c r="Z47" i="1"/>
  <c r="Z48" i="1" s="1"/>
  <c r="BP52" i="1"/>
  <c r="BN52" i="1"/>
  <c r="Z52" i="1"/>
  <c r="Y90" i="1"/>
  <c r="BP87" i="1"/>
  <c r="BN87" i="1"/>
  <c r="Z87" i="1"/>
  <c r="Z90" i="1" s="1"/>
  <c r="BP109" i="1"/>
  <c r="BN109" i="1"/>
  <c r="Z109" i="1"/>
  <c r="BP160" i="1"/>
  <c r="BN160" i="1"/>
  <c r="Z160" i="1"/>
  <c r="BP195" i="1"/>
  <c r="BN195" i="1"/>
  <c r="Z195" i="1"/>
  <c r="BP215" i="1"/>
  <c r="BN215" i="1"/>
  <c r="Z215" i="1"/>
  <c r="BP242" i="1"/>
  <c r="BN242" i="1"/>
  <c r="Z242" i="1"/>
  <c r="BP296" i="1"/>
  <c r="BN296" i="1"/>
  <c r="Z296" i="1"/>
  <c r="BP316" i="1"/>
  <c r="BN316" i="1"/>
  <c r="Z316" i="1"/>
  <c r="BP357" i="1"/>
  <c r="BN357" i="1"/>
  <c r="Z357" i="1"/>
  <c r="BP391" i="1"/>
  <c r="BN391" i="1"/>
  <c r="Z391" i="1"/>
  <c r="BP439" i="1"/>
  <c r="BN439" i="1"/>
  <c r="Z439" i="1"/>
  <c r="Z29" i="1"/>
  <c r="BN29" i="1"/>
  <c r="BP68" i="1"/>
  <c r="BN68" i="1"/>
  <c r="Z68" i="1"/>
  <c r="BP94" i="1"/>
  <c r="BN94" i="1"/>
  <c r="Z94" i="1"/>
  <c r="BP132" i="1"/>
  <c r="BN132" i="1"/>
  <c r="Z132" i="1"/>
  <c r="BP172" i="1"/>
  <c r="BN172" i="1"/>
  <c r="Z172" i="1"/>
  <c r="BP205" i="1"/>
  <c r="BN205" i="1"/>
  <c r="Z205" i="1"/>
  <c r="Y239" i="1"/>
  <c r="Y238" i="1"/>
  <c r="BP237" i="1"/>
  <c r="BN237" i="1"/>
  <c r="Z237" i="1"/>
  <c r="Z238" i="1" s="1"/>
  <c r="BP241" i="1"/>
  <c r="BN241" i="1"/>
  <c r="Z241" i="1"/>
  <c r="BP267" i="1"/>
  <c r="BN267" i="1"/>
  <c r="Z267" i="1"/>
  <c r="BP306" i="1"/>
  <c r="BN306" i="1"/>
  <c r="Z306" i="1"/>
  <c r="BP343" i="1"/>
  <c r="BN343" i="1"/>
  <c r="Z343" i="1"/>
  <c r="Y364" i="1"/>
  <c r="Y363" i="1"/>
  <c r="BP362" i="1"/>
  <c r="BN362" i="1"/>
  <c r="Z362" i="1"/>
  <c r="Z363" i="1" s="1"/>
  <c r="BP367" i="1"/>
  <c r="BN367" i="1"/>
  <c r="Z367" i="1"/>
  <c r="BP401" i="1"/>
  <c r="BN401" i="1"/>
  <c r="Z401" i="1"/>
  <c r="BP455" i="1"/>
  <c r="BN455" i="1"/>
  <c r="Z455" i="1"/>
  <c r="Y79" i="1"/>
  <c r="BP292" i="1"/>
  <c r="BN292" i="1"/>
  <c r="Z292" i="1"/>
  <c r="BP302" i="1"/>
  <c r="BN302" i="1"/>
  <c r="Z302" i="1"/>
  <c r="BP314" i="1"/>
  <c r="BN314" i="1"/>
  <c r="Z314" i="1"/>
  <c r="BP335" i="1"/>
  <c r="BN335" i="1"/>
  <c r="Z335" i="1"/>
  <c r="BP353" i="1"/>
  <c r="BN353" i="1"/>
  <c r="Z353" i="1"/>
  <c r="BP389" i="1"/>
  <c r="BN389" i="1"/>
  <c r="Z389" i="1"/>
  <c r="BP397" i="1"/>
  <c r="BN397" i="1"/>
  <c r="Z397" i="1"/>
  <c r="X508" i="1"/>
  <c r="Y420" i="1"/>
  <c r="BP419" i="1"/>
  <c r="BN419" i="1"/>
  <c r="Z419" i="1"/>
  <c r="Z420" i="1" s="1"/>
  <c r="Y508" i="1"/>
  <c r="Y425" i="1"/>
  <c r="BP424" i="1"/>
  <c r="BN424" i="1"/>
  <c r="Z424" i="1"/>
  <c r="Z425" i="1" s="1"/>
  <c r="BP430" i="1"/>
  <c r="BN430" i="1"/>
  <c r="Z430" i="1"/>
  <c r="BP437" i="1"/>
  <c r="BN437" i="1"/>
  <c r="Z437" i="1"/>
  <c r="BP453" i="1"/>
  <c r="BN453" i="1"/>
  <c r="Z453" i="1"/>
  <c r="BP469" i="1"/>
  <c r="BN469" i="1"/>
  <c r="Z469" i="1"/>
  <c r="BP490" i="1"/>
  <c r="BN490" i="1"/>
  <c r="Z490" i="1"/>
  <c r="X499" i="1"/>
  <c r="X501" i="1" s="1"/>
  <c r="X502" i="1"/>
  <c r="Z27" i="1"/>
  <c r="BN27" i="1"/>
  <c r="Z31" i="1"/>
  <c r="BN31" i="1"/>
  <c r="Z43" i="1"/>
  <c r="BN43" i="1"/>
  <c r="Z54" i="1"/>
  <c r="BN54" i="1"/>
  <c r="Z62" i="1"/>
  <c r="BN62" i="1"/>
  <c r="Y70" i="1"/>
  <c r="Z74" i="1"/>
  <c r="BN74" i="1"/>
  <c r="Z82" i="1"/>
  <c r="BN82" i="1"/>
  <c r="Z89" i="1"/>
  <c r="BN89" i="1"/>
  <c r="Z96" i="1"/>
  <c r="BN96" i="1"/>
  <c r="Z103" i="1"/>
  <c r="BN103" i="1"/>
  <c r="Z115" i="1"/>
  <c r="BN115" i="1"/>
  <c r="Z121" i="1"/>
  <c r="Z122" i="1" s="1"/>
  <c r="BN121" i="1"/>
  <c r="BP121" i="1"/>
  <c r="Y122" i="1"/>
  <c r="Z126" i="1"/>
  <c r="BN126" i="1"/>
  <c r="Z136" i="1"/>
  <c r="BN136" i="1"/>
  <c r="BP136" i="1"/>
  <c r="Z148" i="1"/>
  <c r="BN148" i="1"/>
  <c r="Z162" i="1"/>
  <c r="BN162" i="1"/>
  <c r="Z166" i="1"/>
  <c r="BN166" i="1"/>
  <c r="Z183" i="1"/>
  <c r="BN183" i="1"/>
  <c r="Y189" i="1"/>
  <c r="Z193" i="1"/>
  <c r="BN193" i="1"/>
  <c r="Z197" i="1"/>
  <c r="BN197" i="1"/>
  <c r="Z203" i="1"/>
  <c r="BN203" i="1"/>
  <c r="Z207" i="1"/>
  <c r="BN207" i="1"/>
  <c r="Z211" i="1"/>
  <c r="BN211" i="1"/>
  <c r="Y217" i="1"/>
  <c r="Z222" i="1"/>
  <c r="BN222" i="1"/>
  <c r="Z227" i="1"/>
  <c r="BN227" i="1"/>
  <c r="Y246" i="1"/>
  <c r="Z244" i="1"/>
  <c r="BN244" i="1"/>
  <c r="Z253" i="1"/>
  <c r="BN253" i="1"/>
  <c r="Z261" i="1"/>
  <c r="BN261" i="1"/>
  <c r="Z262" i="1"/>
  <c r="BN262" i="1"/>
  <c r="Z269" i="1"/>
  <c r="BN269" i="1"/>
  <c r="BP288" i="1"/>
  <c r="BN288" i="1"/>
  <c r="Z288" i="1"/>
  <c r="BP298" i="1"/>
  <c r="BN298" i="1"/>
  <c r="Z298" i="1"/>
  <c r="BP308" i="1"/>
  <c r="BN308" i="1"/>
  <c r="Z308" i="1"/>
  <c r="BP322" i="1"/>
  <c r="BN322" i="1"/>
  <c r="Z322" i="1"/>
  <c r="BP345" i="1"/>
  <c r="BN345" i="1"/>
  <c r="Z345" i="1"/>
  <c r="BP369" i="1"/>
  <c r="BN369" i="1"/>
  <c r="Z369" i="1"/>
  <c r="BP393" i="1"/>
  <c r="BN393" i="1"/>
  <c r="Z393" i="1"/>
  <c r="BP412" i="1"/>
  <c r="BN412" i="1"/>
  <c r="Z412" i="1"/>
  <c r="BP433" i="1"/>
  <c r="BN433" i="1"/>
  <c r="Z433" i="1"/>
  <c r="BP445" i="1"/>
  <c r="BN445" i="1"/>
  <c r="Z445" i="1"/>
  <c r="Y463" i="1"/>
  <c r="BP459" i="1"/>
  <c r="BN459" i="1"/>
  <c r="Z459" i="1"/>
  <c r="BP476" i="1"/>
  <c r="BN476" i="1"/>
  <c r="Z476" i="1"/>
  <c r="Y304" i="1"/>
  <c r="Y359" i="1"/>
  <c r="Y379" i="1"/>
  <c r="Y482" i="1"/>
  <c r="Y44" i="1"/>
  <c r="Y71" i="1"/>
  <c r="BP77" i="1"/>
  <c r="BN77" i="1"/>
  <c r="Z77" i="1"/>
  <c r="Y98" i="1"/>
  <c r="BP93" i="1"/>
  <c r="BN93" i="1"/>
  <c r="Z93" i="1"/>
  <c r="Y97" i="1"/>
  <c r="BP102" i="1"/>
  <c r="BN102" i="1"/>
  <c r="Z102" i="1"/>
  <c r="BP110" i="1"/>
  <c r="BN110" i="1"/>
  <c r="Z110" i="1"/>
  <c r="Y112" i="1"/>
  <c r="Y119" i="1"/>
  <c r="BP114" i="1"/>
  <c r="BN114" i="1"/>
  <c r="Z114" i="1"/>
  <c r="Y118" i="1"/>
  <c r="BP127" i="1"/>
  <c r="BN127" i="1"/>
  <c r="Z127" i="1"/>
  <c r="Y129" i="1"/>
  <c r="Y134" i="1"/>
  <c r="BP131" i="1"/>
  <c r="BN131" i="1"/>
  <c r="Z131" i="1"/>
  <c r="Z133" i="1" s="1"/>
  <c r="BP143" i="1"/>
  <c r="BN143" i="1"/>
  <c r="Z143" i="1"/>
  <c r="Y145" i="1"/>
  <c r="Y150" i="1"/>
  <c r="BP147" i="1"/>
  <c r="BN147" i="1"/>
  <c r="Z147" i="1"/>
  <c r="BP161" i="1"/>
  <c r="BN161" i="1"/>
  <c r="Z161" i="1"/>
  <c r="BP165" i="1"/>
  <c r="BN165" i="1"/>
  <c r="Z165" i="1"/>
  <c r="BP173" i="1"/>
  <c r="BN173" i="1"/>
  <c r="Z173" i="1"/>
  <c r="Y175" i="1"/>
  <c r="Y178" i="1"/>
  <c r="BP177" i="1"/>
  <c r="BN177" i="1"/>
  <c r="Z177" i="1"/>
  <c r="Z178" i="1" s="1"/>
  <c r="Y179" i="1"/>
  <c r="J508" i="1"/>
  <c r="Y185" i="1"/>
  <c r="BP182" i="1"/>
  <c r="BN182" i="1"/>
  <c r="Z182" i="1"/>
  <c r="BP194" i="1"/>
  <c r="BN194" i="1"/>
  <c r="Z194" i="1"/>
  <c r="BP198" i="1"/>
  <c r="BN198" i="1"/>
  <c r="Z198" i="1"/>
  <c r="BP206" i="1"/>
  <c r="BN206" i="1"/>
  <c r="Z206" i="1"/>
  <c r="BP210" i="1"/>
  <c r="BN210" i="1"/>
  <c r="Z210" i="1"/>
  <c r="BP291" i="1"/>
  <c r="BN291" i="1"/>
  <c r="Z291" i="1"/>
  <c r="BP321" i="1"/>
  <c r="BN321" i="1"/>
  <c r="Z321" i="1"/>
  <c r="BP329" i="1"/>
  <c r="BN329" i="1"/>
  <c r="Z329" i="1"/>
  <c r="Y331" i="1"/>
  <c r="S508" i="1"/>
  <c r="Y337" i="1"/>
  <c r="BP334" i="1"/>
  <c r="BN334" i="1"/>
  <c r="Z334" i="1"/>
  <c r="Y338" i="1"/>
  <c r="BP344" i="1"/>
  <c r="BN344" i="1"/>
  <c r="Z344" i="1"/>
  <c r="BP348" i="1"/>
  <c r="BN348" i="1"/>
  <c r="Z348" i="1"/>
  <c r="Y350" i="1"/>
  <c r="Y355" i="1"/>
  <c r="BP352" i="1"/>
  <c r="BN352" i="1"/>
  <c r="Z352" i="1"/>
  <c r="Z354" i="1" s="1"/>
  <c r="Y354" i="1"/>
  <c r="F508" i="1"/>
  <c r="H9" i="1"/>
  <c r="A10" i="1"/>
  <c r="Y24" i="1"/>
  <c r="Y32" i="1"/>
  <c r="Y59" i="1"/>
  <c r="Y65" i="1"/>
  <c r="Y78" i="1"/>
  <c r="BP73" i="1"/>
  <c r="Y84" i="1"/>
  <c r="BP81" i="1"/>
  <c r="BN81" i="1"/>
  <c r="Z81" i="1"/>
  <c r="F9" i="1"/>
  <c r="J9" i="1"/>
  <c r="Z22" i="1"/>
  <c r="Z23" i="1" s="1"/>
  <c r="BN22" i="1"/>
  <c r="BP22" i="1"/>
  <c r="Y23" i="1"/>
  <c r="X498" i="1"/>
  <c r="Z26" i="1"/>
  <c r="BN26" i="1"/>
  <c r="BP26" i="1"/>
  <c r="Z28" i="1"/>
  <c r="BN28" i="1"/>
  <c r="Z30" i="1"/>
  <c r="BN30" i="1"/>
  <c r="C508" i="1"/>
  <c r="Z42" i="1"/>
  <c r="Z44" i="1" s="1"/>
  <c r="BN42" i="1"/>
  <c r="Y45" i="1"/>
  <c r="D508" i="1"/>
  <c r="Z53" i="1"/>
  <c r="BN53" i="1"/>
  <c r="Z55" i="1"/>
  <c r="BN55" i="1"/>
  <c r="Z57" i="1"/>
  <c r="BN57" i="1"/>
  <c r="Y58" i="1"/>
  <c r="Z61" i="1"/>
  <c r="BN61" i="1"/>
  <c r="BP61" i="1"/>
  <c r="Z63" i="1"/>
  <c r="BN63" i="1"/>
  <c r="Z67" i="1"/>
  <c r="BN67" i="1"/>
  <c r="BP67" i="1"/>
  <c r="Z69" i="1"/>
  <c r="BN69" i="1"/>
  <c r="Z73" i="1"/>
  <c r="BN73" i="1"/>
  <c r="BP75" i="1"/>
  <c r="BN75" i="1"/>
  <c r="Z75" i="1"/>
  <c r="Y83" i="1"/>
  <c r="BP88" i="1"/>
  <c r="BN88" i="1"/>
  <c r="Z88" i="1"/>
  <c r="BP95" i="1"/>
  <c r="BN95" i="1"/>
  <c r="Z95" i="1"/>
  <c r="Y105" i="1"/>
  <c r="BP104" i="1"/>
  <c r="BN104" i="1"/>
  <c r="Z104" i="1"/>
  <c r="Y106" i="1"/>
  <c r="Y111" i="1"/>
  <c r="BP108" i="1"/>
  <c r="BN108" i="1"/>
  <c r="Z108" i="1"/>
  <c r="BP116" i="1"/>
  <c r="BN116" i="1"/>
  <c r="Z116" i="1"/>
  <c r="Y133" i="1"/>
  <c r="BP137" i="1"/>
  <c r="BN137" i="1"/>
  <c r="Z137" i="1"/>
  <c r="Z138" i="1" s="1"/>
  <c r="Y139" i="1"/>
  <c r="H508" i="1"/>
  <c r="Y144" i="1"/>
  <c r="BP142" i="1"/>
  <c r="BN142" i="1"/>
  <c r="Z142" i="1"/>
  <c r="BP149" i="1"/>
  <c r="BN149" i="1"/>
  <c r="Z149" i="1"/>
  <c r="Y151" i="1"/>
  <c r="I508" i="1"/>
  <c r="Y156" i="1"/>
  <c r="BP155" i="1"/>
  <c r="BN155" i="1"/>
  <c r="Z155" i="1"/>
  <c r="Z156" i="1" s="1"/>
  <c r="Y157" i="1"/>
  <c r="Y168" i="1"/>
  <c r="BP159" i="1"/>
  <c r="BN159" i="1"/>
  <c r="Z159" i="1"/>
  <c r="BP163" i="1"/>
  <c r="BN163" i="1"/>
  <c r="Z163" i="1"/>
  <c r="BP167" i="1"/>
  <c r="BN167" i="1"/>
  <c r="Z167" i="1"/>
  <c r="Y169" i="1"/>
  <c r="Y174" i="1"/>
  <c r="BP171" i="1"/>
  <c r="BN171" i="1"/>
  <c r="Z171" i="1"/>
  <c r="Z174" i="1" s="1"/>
  <c r="Y184" i="1"/>
  <c r="BP188" i="1"/>
  <c r="BN188" i="1"/>
  <c r="Z188" i="1"/>
  <c r="Z189" i="1" s="1"/>
  <c r="Y190" i="1"/>
  <c r="Y201" i="1"/>
  <c r="BP192" i="1"/>
  <c r="BN192" i="1"/>
  <c r="Z192" i="1"/>
  <c r="BP196" i="1"/>
  <c r="BN196" i="1"/>
  <c r="Z196" i="1"/>
  <c r="Y200" i="1"/>
  <c r="BP204" i="1"/>
  <c r="BN204" i="1"/>
  <c r="Z204" i="1"/>
  <c r="BP223" i="1"/>
  <c r="BN223" i="1"/>
  <c r="Z223" i="1"/>
  <c r="BP228" i="1"/>
  <c r="BN228" i="1"/>
  <c r="Z228" i="1"/>
  <c r="BP245" i="1"/>
  <c r="BN245" i="1"/>
  <c r="Z245" i="1"/>
  <c r="Y247" i="1"/>
  <c r="L508" i="1"/>
  <c r="Y255" i="1"/>
  <c r="BP250" i="1"/>
  <c r="BN250" i="1"/>
  <c r="Z250" i="1"/>
  <c r="BP254" i="1"/>
  <c r="BN254" i="1"/>
  <c r="Z254" i="1"/>
  <c r="Y256" i="1"/>
  <c r="M508" i="1"/>
  <c r="Y264" i="1"/>
  <c r="BP259" i="1"/>
  <c r="BN259" i="1"/>
  <c r="Z259" i="1"/>
  <c r="Y263" i="1"/>
  <c r="BP268" i="1"/>
  <c r="BN268" i="1"/>
  <c r="Z268" i="1"/>
  <c r="Z270" i="1" s="1"/>
  <c r="O508" i="1"/>
  <c r="Y270" i="1"/>
  <c r="BP299" i="1"/>
  <c r="BN299" i="1"/>
  <c r="Z299" i="1"/>
  <c r="Y303" i="1"/>
  <c r="BP307" i="1"/>
  <c r="BN307" i="1"/>
  <c r="Z307" i="1"/>
  <c r="Y311" i="1"/>
  <c r="BP315" i="1"/>
  <c r="BN315" i="1"/>
  <c r="Z315" i="1"/>
  <c r="Y317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W508" i="1"/>
  <c r="E508" i="1"/>
  <c r="Y91" i="1"/>
  <c r="G508" i="1"/>
  <c r="Y128" i="1"/>
  <c r="Y213" i="1"/>
  <c r="BP208" i="1"/>
  <c r="BN208" i="1"/>
  <c r="Z208" i="1"/>
  <c r="Y212" i="1"/>
  <c r="BP216" i="1"/>
  <c r="BN216" i="1"/>
  <c r="Z216" i="1"/>
  <c r="Y218" i="1"/>
  <c r="K508" i="1"/>
  <c r="Y230" i="1"/>
  <c r="BP221" i="1"/>
  <c r="BN221" i="1"/>
  <c r="Z221" i="1"/>
  <c r="BP226" i="1"/>
  <c r="BN226" i="1"/>
  <c r="Z226" i="1"/>
  <c r="BP229" i="1"/>
  <c r="BN229" i="1"/>
  <c r="Z229" i="1"/>
  <c r="Y231" i="1"/>
  <c r="Y234" i="1"/>
  <c r="BP233" i="1"/>
  <c r="BN233" i="1"/>
  <c r="Z233" i="1"/>
  <c r="Z234" i="1" s="1"/>
  <c r="Y235" i="1"/>
  <c r="BP243" i="1"/>
  <c r="BN243" i="1"/>
  <c r="Z243" i="1"/>
  <c r="Z246" i="1" s="1"/>
  <c r="BP252" i="1"/>
  <c r="BN252" i="1"/>
  <c r="Z252" i="1"/>
  <c r="BP260" i="1"/>
  <c r="BN260" i="1"/>
  <c r="Z260" i="1"/>
  <c r="Y271" i="1"/>
  <c r="Z293" i="1"/>
  <c r="BP289" i="1"/>
  <c r="BN289" i="1"/>
  <c r="Z289" i="1"/>
  <c r="Y293" i="1"/>
  <c r="BP297" i="1"/>
  <c r="BN297" i="1"/>
  <c r="Z297" i="1"/>
  <c r="BP301" i="1"/>
  <c r="BN301" i="1"/>
  <c r="Z301" i="1"/>
  <c r="Y312" i="1"/>
  <c r="BP309" i="1"/>
  <c r="BN309" i="1"/>
  <c r="Z309" i="1"/>
  <c r="Z311" i="1" s="1"/>
  <c r="Y318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BP336" i="1"/>
  <c r="BN336" i="1"/>
  <c r="Z336" i="1"/>
  <c r="T508" i="1"/>
  <c r="Y349" i="1"/>
  <c r="BP342" i="1"/>
  <c r="BN342" i="1"/>
  <c r="Z342" i="1"/>
  <c r="BP346" i="1"/>
  <c r="BN346" i="1"/>
  <c r="Z346" i="1"/>
  <c r="BP358" i="1"/>
  <c r="BN358" i="1"/>
  <c r="Z358" i="1"/>
  <c r="Y360" i="1"/>
  <c r="BP368" i="1"/>
  <c r="BN368" i="1"/>
  <c r="Z368" i="1"/>
  <c r="Y276" i="1"/>
  <c r="Y285" i="1"/>
  <c r="R508" i="1"/>
  <c r="Y294" i="1"/>
  <c r="U508" i="1"/>
  <c r="Y371" i="1"/>
  <c r="Y370" i="1"/>
  <c r="BP378" i="1"/>
  <c r="BN378" i="1"/>
  <c r="Z378" i="1"/>
  <c r="Z379" i="1" s="1"/>
  <c r="Y380" i="1"/>
  <c r="Y383" i="1"/>
  <c r="BP382" i="1"/>
  <c r="BN382" i="1"/>
  <c r="Z382" i="1"/>
  <c r="Z383" i="1" s="1"/>
  <c r="Y384" i="1"/>
  <c r="V508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2" i="1"/>
  <c r="BN432" i="1"/>
  <c r="Z432" i="1"/>
  <c r="BP468" i="1"/>
  <c r="BN468" i="1"/>
  <c r="Z468" i="1"/>
  <c r="Y472" i="1"/>
  <c r="BP475" i="1"/>
  <c r="BN475" i="1"/>
  <c r="Z475" i="1"/>
  <c r="AA508" i="1"/>
  <c r="Y421" i="1"/>
  <c r="Y426" i="1"/>
  <c r="Z508" i="1"/>
  <c r="Y441" i="1"/>
  <c r="BP436" i="1"/>
  <c r="BN436" i="1"/>
  <c r="Z436" i="1"/>
  <c r="BP440" i="1"/>
  <c r="BN440" i="1"/>
  <c r="Z440" i="1"/>
  <c r="Y442" i="1"/>
  <c r="Y447" i="1"/>
  <c r="BP444" i="1"/>
  <c r="BN444" i="1"/>
  <c r="Z444" i="1"/>
  <c r="Z447" i="1" s="1"/>
  <c r="BP452" i="1"/>
  <c r="BN452" i="1"/>
  <c r="Z452" i="1"/>
  <c r="BP460" i="1"/>
  <c r="BN460" i="1"/>
  <c r="Z460" i="1"/>
  <c r="Z462" i="1" s="1"/>
  <c r="Y471" i="1"/>
  <c r="BP470" i="1"/>
  <c r="BN470" i="1"/>
  <c r="Z470" i="1"/>
  <c r="Y478" i="1"/>
  <c r="BP474" i="1"/>
  <c r="BN474" i="1"/>
  <c r="Z474" i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370" i="1" l="1"/>
  <c r="Z359" i="1"/>
  <c r="Z330" i="1"/>
  <c r="Z217" i="1"/>
  <c r="Z317" i="1"/>
  <c r="Z200" i="1"/>
  <c r="Z144" i="1"/>
  <c r="Z64" i="1"/>
  <c r="Z184" i="1"/>
  <c r="Z441" i="1"/>
  <c r="Z491" i="1"/>
  <c r="Z477" i="1"/>
  <c r="Z471" i="1"/>
  <c r="Z349" i="1"/>
  <c r="Z324" i="1"/>
  <c r="Z303" i="1"/>
  <c r="Z212" i="1"/>
  <c r="Z111" i="1"/>
  <c r="Z58" i="1"/>
  <c r="Z83" i="1"/>
  <c r="Z128" i="1"/>
  <c r="Z105" i="1"/>
  <c r="Z398" i="1"/>
  <c r="Z230" i="1"/>
  <c r="Z415" i="1"/>
  <c r="Z255" i="1"/>
  <c r="Z70" i="1"/>
  <c r="Z32" i="1"/>
  <c r="Y502" i="1"/>
  <c r="Y499" i="1"/>
  <c r="Z118" i="1"/>
  <c r="Z97" i="1"/>
  <c r="Z456" i="1"/>
  <c r="Z263" i="1"/>
  <c r="Z168" i="1"/>
  <c r="Z78" i="1"/>
  <c r="Y500" i="1"/>
  <c r="Y498" i="1"/>
  <c r="Z337" i="1"/>
  <c r="Z150" i="1"/>
  <c r="Z503" i="1" l="1"/>
  <c r="Y501" i="1"/>
</calcChain>
</file>

<file path=xl/sharedStrings.xml><?xml version="1.0" encoding="utf-8"?>
<sst xmlns="http://schemas.openxmlformats.org/spreadsheetml/2006/main" count="2192" uniqueCount="799">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</sst>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33" t="s">
        <v>0</v>
      </c>
      <c r="E1" s="587"/>
      <c r="F1" s="587"/>
      <c r="G1" s="12" t="s">
        <v>1</v>
      </c>
      <c r="H1" s="633" t="s">
        <v>2</v>
      </c>
      <c r="I1" s="587"/>
      <c r="J1" s="587"/>
      <c r="K1" s="587"/>
      <c r="L1" s="587"/>
      <c r="M1" s="587"/>
      <c r="N1" s="587"/>
      <c r="O1" s="587"/>
      <c r="P1" s="587"/>
      <c r="Q1" s="587"/>
      <c r="R1" s="586" t="s">
        <v>3</v>
      </c>
      <c r="S1" s="587"/>
      <c r="T1" s="58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4" t="s">
        <v>8</v>
      </c>
      <c r="B5" s="610"/>
      <c r="C5" s="611"/>
      <c r="D5" s="639"/>
      <c r="E5" s="640"/>
      <c r="F5" s="830" t="s">
        <v>9</v>
      </c>
      <c r="G5" s="611"/>
      <c r="H5" s="639" t="s">
        <v>798</v>
      </c>
      <c r="I5" s="787"/>
      <c r="J5" s="787"/>
      <c r="K5" s="787"/>
      <c r="L5" s="787"/>
      <c r="M5" s="640"/>
      <c r="N5" s="58"/>
      <c r="P5" s="24" t="s">
        <v>10</v>
      </c>
      <c r="Q5" s="850">
        <v>45936</v>
      </c>
      <c r="R5" s="663"/>
      <c r="T5" s="717" t="s">
        <v>11</v>
      </c>
      <c r="U5" s="718"/>
      <c r="V5" s="720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4" t="s">
        <v>13</v>
      </c>
      <c r="B6" s="610"/>
      <c r="C6" s="611"/>
      <c r="D6" s="790" t="s">
        <v>778</v>
      </c>
      <c r="E6" s="791"/>
      <c r="F6" s="791"/>
      <c r="G6" s="791"/>
      <c r="H6" s="791"/>
      <c r="I6" s="791"/>
      <c r="J6" s="791"/>
      <c r="K6" s="791"/>
      <c r="L6" s="791"/>
      <c r="M6" s="663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52"/>
      <c r="T6" s="725" t="s">
        <v>16</v>
      </c>
      <c r="U6" s="718"/>
      <c r="V6" s="772" t="s">
        <v>17</v>
      </c>
      <c r="W6" s="567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2" t="str">
        <f>IFERROR(VLOOKUP(DeliveryAddress,Table,3,0),1)</f>
        <v>6</v>
      </c>
      <c r="E7" s="613"/>
      <c r="F7" s="613"/>
      <c r="G7" s="613"/>
      <c r="H7" s="613"/>
      <c r="I7" s="613"/>
      <c r="J7" s="613"/>
      <c r="K7" s="613"/>
      <c r="L7" s="613"/>
      <c r="M7" s="614"/>
      <c r="N7" s="60"/>
      <c r="P7" s="24"/>
      <c r="Q7" s="42"/>
      <c r="R7" s="42"/>
      <c r="T7" s="557"/>
      <c r="U7" s="718"/>
      <c r="V7" s="773"/>
      <c r="W7" s="774"/>
      <c r="AB7" s="51"/>
      <c r="AC7" s="51"/>
      <c r="AD7" s="51"/>
      <c r="AE7" s="51"/>
    </row>
    <row r="8" spans="1:32" s="537" customFormat="1" ht="25.5" customHeight="1" x14ac:dyDescent="0.2">
      <c r="A8" s="870" t="s">
        <v>18</v>
      </c>
      <c r="B8" s="561"/>
      <c r="C8" s="562"/>
      <c r="D8" s="624"/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19</v>
      </c>
      <c r="Q8" s="673">
        <v>0.41666666666666669</v>
      </c>
      <c r="R8" s="614"/>
      <c r="T8" s="557"/>
      <c r="U8" s="718"/>
      <c r="V8" s="773"/>
      <c r="W8" s="774"/>
      <c r="AB8" s="51"/>
      <c r="AC8" s="51"/>
      <c r="AD8" s="51"/>
      <c r="AE8" s="51"/>
    </row>
    <row r="9" spans="1:32" s="537" customFormat="1" ht="39.950000000000003" customHeight="1" x14ac:dyDescent="0.2">
      <c r="A9" s="6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8"/>
      <c r="E9" s="559"/>
      <c r="F9" s="6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20</v>
      </c>
      <c r="Q9" s="574"/>
      <c r="R9" s="575"/>
      <c r="T9" s="557"/>
      <c r="U9" s="718"/>
      <c r="V9" s="775"/>
      <c r="W9" s="776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8"/>
      <c r="E10" s="559"/>
      <c r="F10" s="6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64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21</v>
      </c>
      <c r="Q10" s="726"/>
      <c r="R10" s="727"/>
      <c r="U10" s="24" t="s">
        <v>22</v>
      </c>
      <c r="V10" s="566" t="s">
        <v>23</v>
      </c>
      <c r="W10" s="567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34" t="s">
        <v>27</v>
      </c>
      <c r="W11" s="575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7" t="s">
        <v>28</v>
      </c>
      <c r="B12" s="610"/>
      <c r="C12" s="610"/>
      <c r="D12" s="610"/>
      <c r="E12" s="610"/>
      <c r="F12" s="610"/>
      <c r="G12" s="610"/>
      <c r="H12" s="610"/>
      <c r="I12" s="610"/>
      <c r="J12" s="610"/>
      <c r="K12" s="610"/>
      <c r="L12" s="610"/>
      <c r="M12" s="611"/>
      <c r="N12" s="62"/>
      <c r="P12" s="24" t="s">
        <v>29</v>
      </c>
      <c r="Q12" s="673"/>
      <c r="R12" s="614"/>
      <c r="S12" s="23"/>
      <c r="U12" s="24"/>
      <c r="V12" s="587"/>
      <c r="W12" s="557"/>
      <c r="AB12" s="51"/>
      <c r="AC12" s="51"/>
      <c r="AD12" s="51"/>
      <c r="AE12" s="51"/>
    </row>
    <row r="13" spans="1:32" s="537" customFormat="1" ht="23.25" customHeight="1" x14ac:dyDescent="0.2">
      <c r="A13" s="707" t="s">
        <v>30</v>
      </c>
      <c r="B13" s="610"/>
      <c r="C13" s="610"/>
      <c r="D13" s="610"/>
      <c r="E13" s="610"/>
      <c r="F13" s="610"/>
      <c r="G13" s="610"/>
      <c r="H13" s="610"/>
      <c r="I13" s="610"/>
      <c r="J13" s="610"/>
      <c r="K13" s="610"/>
      <c r="L13" s="610"/>
      <c r="M13" s="611"/>
      <c r="N13" s="62"/>
      <c r="O13" s="26"/>
      <c r="P13" s="26" t="s">
        <v>31</v>
      </c>
      <c r="Q13" s="834"/>
      <c r="R13" s="5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7" t="s">
        <v>32</v>
      </c>
      <c r="B14" s="610"/>
      <c r="C14" s="610"/>
      <c r="D14" s="610"/>
      <c r="E14" s="610"/>
      <c r="F14" s="610"/>
      <c r="G14" s="610"/>
      <c r="H14" s="610"/>
      <c r="I14" s="610"/>
      <c r="J14" s="610"/>
      <c r="K14" s="610"/>
      <c r="L14" s="610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8" t="s">
        <v>33</v>
      </c>
      <c r="B15" s="610"/>
      <c r="C15" s="610"/>
      <c r="D15" s="610"/>
      <c r="E15" s="610"/>
      <c r="F15" s="610"/>
      <c r="G15" s="610"/>
      <c r="H15" s="610"/>
      <c r="I15" s="610"/>
      <c r="J15" s="610"/>
      <c r="K15" s="610"/>
      <c r="L15" s="610"/>
      <c r="M15" s="611"/>
      <c r="N15" s="63"/>
      <c r="P15" s="700" t="s">
        <v>34</v>
      </c>
      <c r="Q15" s="587"/>
      <c r="R15" s="587"/>
      <c r="S15" s="587"/>
      <c r="T15" s="58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1"/>
      <c r="Q16" s="701"/>
      <c r="R16" s="701"/>
      <c r="S16" s="701"/>
      <c r="T16" s="7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9" t="s">
        <v>35</v>
      </c>
      <c r="B17" s="569" t="s">
        <v>36</v>
      </c>
      <c r="C17" s="684" t="s">
        <v>37</v>
      </c>
      <c r="D17" s="569" t="s">
        <v>38</v>
      </c>
      <c r="E17" s="649"/>
      <c r="F17" s="569" t="s">
        <v>39</v>
      </c>
      <c r="G17" s="569" t="s">
        <v>40</v>
      </c>
      <c r="H17" s="569" t="s">
        <v>41</v>
      </c>
      <c r="I17" s="569" t="s">
        <v>42</v>
      </c>
      <c r="J17" s="569" t="s">
        <v>43</v>
      </c>
      <c r="K17" s="569" t="s">
        <v>44</v>
      </c>
      <c r="L17" s="569" t="s">
        <v>45</v>
      </c>
      <c r="M17" s="569" t="s">
        <v>46</v>
      </c>
      <c r="N17" s="569" t="s">
        <v>47</v>
      </c>
      <c r="O17" s="569" t="s">
        <v>48</v>
      </c>
      <c r="P17" s="569" t="s">
        <v>49</v>
      </c>
      <c r="Q17" s="648"/>
      <c r="R17" s="648"/>
      <c r="S17" s="648"/>
      <c r="T17" s="649"/>
      <c r="U17" s="867" t="s">
        <v>50</v>
      </c>
      <c r="V17" s="611"/>
      <c r="W17" s="569" t="s">
        <v>51</v>
      </c>
      <c r="X17" s="569" t="s">
        <v>52</v>
      </c>
      <c r="Y17" s="868" t="s">
        <v>53</v>
      </c>
      <c r="Z17" s="769" t="s">
        <v>54</v>
      </c>
      <c r="AA17" s="761" t="s">
        <v>55</v>
      </c>
      <c r="AB17" s="761" t="s">
        <v>56</v>
      </c>
      <c r="AC17" s="761" t="s">
        <v>57</v>
      </c>
      <c r="AD17" s="761" t="s">
        <v>58</v>
      </c>
      <c r="AE17" s="825"/>
      <c r="AF17" s="826"/>
      <c r="AG17" s="66"/>
      <c r="BD17" s="65" t="s">
        <v>59</v>
      </c>
    </row>
    <row r="18" spans="1:68" ht="14.25" customHeight="1" x14ac:dyDescent="0.2">
      <c r="A18" s="570"/>
      <c r="B18" s="570"/>
      <c r="C18" s="570"/>
      <c r="D18" s="650"/>
      <c r="E18" s="652"/>
      <c r="F18" s="570"/>
      <c r="G18" s="570"/>
      <c r="H18" s="570"/>
      <c r="I18" s="570"/>
      <c r="J18" s="570"/>
      <c r="K18" s="570"/>
      <c r="L18" s="570"/>
      <c r="M18" s="570"/>
      <c r="N18" s="570"/>
      <c r="O18" s="570"/>
      <c r="P18" s="650"/>
      <c r="Q18" s="651"/>
      <c r="R18" s="651"/>
      <c r="S18" s="651"/>
      <c r="T18" s="652"/>
      <c r="U18" s="67" t="s">
        <v>60</v>
      </c>
      <c r="V18" s="67" t="s">
        <v>61</v>
      </c>
      <c r="W18" s="570"/>
      <c r="X18" s="570"/>
      <c r="Y18" s="869"/>
      <c r="Z18" s="770"/>
      <c r="AA18" s="762"/>
      <c r="AB18" s="762"/>
      <c r="AC18" s="762"/>
      <c r="AD18" s="827"/>
      <c r="AE18" s="828"/>
      <c r="AF18" s="829"/>
      <c r="AG18" s="66"/>
      <c r="BD18" s="65"/>
    </row>
    <row r="19" spans="1:68" ht="27.75" hidden="1" customHeight="1" x14ac:dyDescent="0.2">
      <c r="A19" s="605" t="s">
        <v>62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hidden="1" customHeight="1" x14ac:dyDescent="0.25">
      <c r="A20" s="568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hidden="1" customHeight="1" x14ac:dyDescent="0.25">
      <c r="A21" s="556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2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73"/>
      <c r="P23" s="560" t="s">
        <v>70</v>
      </c>
      <c r="Q23" s="561"/>
      <c r="R23" s="561"/>
      <c r="S23" s="561"/>
      <c r="T23" s="561"/>
      <c r="U23" s="561"/>
      <c r="V23" s="562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73"/>
      <c r="P24" s="560" t="s">
        <v>70</v>
      </c>
      <c r="Q24" s="561"/>
      <c r="R24" s="561"/>
      <c r="S24" s="561"/>
      <c r="T24" s="561"/>
      <c r="U24" s="561"/>
      <c r="V24" s="562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6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3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4301051912</v>
      </c>
      <c r="D29" s="551">
        <v>4680115886230</v>
      </c>
      <c r="E29" s="552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62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4301051863</v>
      </c>
      <c r="D30" s="551">
        <v>4680115885905</v>
      </c>
      <c r="E30" s="552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9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2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2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73"/>
      <c r="P32" s="560" t="s">
        <v>70</v>
      </c>
      <c r="Q32" s="561"/>
      <c r="R32" s="561"/>
      <c r="S32" s="561"/>
      <c r="T32" s="561"/>
      <c r="U32" s="561"/>
      <c r="V32" s="562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hidden="1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73"/>
      <c r="P33" s="560" t="s">
        <v>70</v>
      </c>
      <c r="Q33" s="561"/>
      <c r="R33" s="561"/>
      <c r="S33" s="561"/>
      <c r="T33" s="561"/>
      <c r="U33" s="561"/>
      <c r="V33" s="562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hidden="1" customHeight="1" x14ac:dyDescent="0.25">
      <c r="A34" s="556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39"/>
      <c r="AB34" s="539"/>
      <c r="AC34" s="53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2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73"/>
      <c r="P36" s="560" t="s">
        <v>70</v>
      </c>
      <c r="Q36" s="561"/>
      <c r="R36" s="561"/>
      <c r="S36" s="561"/>
      <c r="T36" s="561"/>
      <c r="U36" s="561"/>
      <c r="V36" s="562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hidden="1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73"/>
      <c r="P37" s="560" t="s">
        <v>70</v>
      </c>
      <c r="Q37" s="561"/>
      <c r="R37" s="561"/>
      <c r="S37" s="561"/>
      <c r="T37" s="561"/>
      <c r="U37" s="561"/>
      <c r="V37" s="562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hidden="1" customHeight="1" x14ac:dyDescent="0.2">
      <c r="A38" s="605" t="s">
        <v>100</v>
      </c>
      <c r="B38" s="606"/>
      <c r="C38" s="606"/>
      <c r="D38" s="606"/>
      <c r="E38" s="606"/>
      <c r="F38" s="606"/>
      <c r="G38" s="606"/>
      <c r="H38" s="606"/>
      <c r="I38" s="606"/>
      <c r="J38" s="606"/>
      <c r="K38" s="606"/>
      <c r="L38" s="606"/>
      <c r="M38" s="606"/>
      <c r="N38" s="606"/>
      <c r="O38" s="606"/>
      <c r="P38" s="606"/>
      <c r="Q38" s="606"/>
      <c r="R38" s="606"/>
      <c r="S38" s="606"/>
      <c r="T38" s="606"/>
      <c r="U38" s="606"/>
      <c r="V38" s="606"/>
      <c r="W38" s="606"/>
      <c r="X38" s="606"/>
      <c r="Y38" s="606"/>
      <c r="Z38" s="606"/>
      <c r="AA38" s="48"/>
      <c r="AB38" s="48"/>
      <c r="AC38" s="48"/>
    </row>
    <row r="39" spans="1:68" ht="16.5" hidden="1" customHeight="1" x14ac:dyDescent="0.25">
      <c r="A39" s="568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8"/>
      <c r="AB39" s="538"/>
      <c r="AC39" s="538"/>
    </row>
    <row r="40" spans="1:68" ht="14.25" hidden="1" customHeight="1" x14ac:dyDescent="0.25">
      <c r="A40" s="556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39"/>
      <c r="AB40" s="539"/>
      <c r="AC40" s="53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857</v>
      </c>
      <c r="Y41" s="544">
        <f>IFERROR(IF(X41="",0,CEILING((X41/$H41),1)*$H41),"")</f>
        <v>864</v>
      </c>
      <c r="Z41" s="36">
        <f>IFERROR(IF(Y41=0,"",ROUNDUP(Y41/H41,0)*0.01898),"")</f>
        <v>1.5184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891.51805555555541</v>
      </c>
      <c r="BN41" s="64">
        <f>IFERROR(Y41*I41/H41,"0")</f>
        <v>898.79999999999984</v>
      </c>
      <c r="BO41" s="64">
        <f>IFERROR(1/J41*(X41/H41),"0")</f>
        <v>1.2398726851851851</v>
      </c>
      <c r="BP41" s="64">
        <f>IFERROR(1/J41*(Y41/H41),"0")</f>
        <v>1.25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4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7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122</v>
      </c>
      <c r="Y43" s="544">
        <f>IFERROR(IF(X43="",0,CEILING((X43/$H43),1)*$H43),"")</f>
        <v>122.10000000000001</v>
      </c>
      <c r="Z43" s="36">
        <f>IFERROR(IF(Y43=0,"",ROUNDUP(Y43/H43,0)*0.00902),"")</f>
        <v>0.29766000000000004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128.92432432432432</v>
      </c>
      <c r="BN43" s="64">
        <f>IFERROR(Y43*I43/H43,"0")</f>
        <v>129.03</v>
      </c>
      <c r="BO43" s="64">
        <f>IFERROR(1/J43*(X43/H43),"0")</f>
        <v>0.24979524979524978</v>
      </c>
      <c r="BP43" s="64">
        <f>IFERROR(1/J43*(Y43/H43),"0")</f>
        <v>0.25</v>
      </c>
    </row>
    <row r="44" spans="1:68" x14ac:dyDescent="0.2">
      <c r="A44" s="572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73"/>
      <c r="P44" s="560" t="s">
        <v>70</v>
      </c>
      <c r="Q44" s="561"/>
      <c r="R44" s="561"/>
      <c r="S44" s="561"/>
      <c r="T44" s="561"/>
      <c r="U44" s="561"/>
      <c r="V44" s="562"/>
      <c r="W44" s="37" t="s">
        <v>71</v>
      </c>
      <c r="X44" s="545">
        <f>IFERROR(X41/H41,"0")+IFERROR(X42/H42,"0")+IFERROR(X43/H43,"0")</f>
        <v>112.32482482482482</v>
      </c>
      <c r="Y44" s="545">
        <f>IFERROR(Y41/H41,"0")+IFERROR(Y42/H42,"0")+IFERROR(Y43/H43,"0")</f>
        <v>113</v>
      </c>
      <c r="Z44" s="545">
        <f>IFERROR(IF(Z41="",0,Z41),"0")+IFERROR(IF(Z42="",0,Z42),"0")+IFERROR(IF(Z43="",0,Z43),"0")</f>
        <v>1.81606</v>
      </c>
      <c r="AA44" s="546"/>
      <c r="AB44" s="546"/>
      <c r="AC44" s="546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73"/>
      <c r="P45" s="560" t="s">
        <v>70</v>
      </c>
      <c r="Q45" s="561"/>
      <c r="R45" s="561"/>
      <c r="S45" s="561"/>
      <c r="T45" s="561"/>
      <c r="U45" s="561"/>
      <c r="V45" s="562"/>
      <c r="W45" s="37" t="s">
        <v>68</v>
      </c>
      <c r="X45" s="545">
        <f>IFERROR(SUM(X41:X43),"0")</f>
        <v>979</v>
      </c>
      <c r="Y45" s="545">
        <f>IFERROR(SUM(Y41:Y43),"0")</f>
        <v>986.1</v>
      </c>
      <c r="Z45" s="37"/>
      <c r="AA45" s="546"/>
      <c r="AB45" s="546"/>
      <c r="AC45" s="546"/>
    </row>
    <row r="46" spans="1:68" ht="14.25" hidden="1" customHeight="1" x14ac:dyDescent="0.25">
      <c r="A46" s="556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39"/>
      <c r="AB46" s="539"/>
      <c r="AC46" s="53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2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73"/>
      <c r="P48" s="560" t="s">
        <v>70</v>
      </c>
      <c r="Q48" s="561"/>
      <c r="R48" s="561"/>
      <c r="S48" s="561"/>
      <c r="T48" s="561"/>
      <c r="U48" s="561"/>
      <c r="V48" s="562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hidden="1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73"/>
      <c r="P49" s="560" t="s">
        <v>70</v>
      </c>
      <c r="Q49" s="561"/>
      <c r="R49" s="561"/>
      <c r="S49" s="561"/>
      <c r="T49" s="561"/>
      <c r="U49" s="561"/>
      <c r="V49" s="562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hidden="1" customHeight="1" x14ac:dyDescent="0.25">
      <c r="A50" s="568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8"/>
      <c r="AB50" s="538"/>
      <c r="AC50" s="538"/>
    </row>
    <row r="51" spans="1:68" ht="14.25" hidden="1" customHeight="1" x14ac:dyDescent="0.25">
      <c r="A51" s="556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39"/>
      <c r="AB51" s="539"/>
      <c r="AC51" s="539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5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0</v>
      </c>
      <c r="Y52" s="54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117</v>
      </c>
      <c r="Y53" s="544">
        <f t="shared" si="6"/>
        <v>118.80000000000001</v>
      </c>
      <c r="Z53" s="36">
        <f>IFERROR(IF(Y53=0,"",ROUNDUP(Y53/H53,0)*0.01898),"")</f>
        <v>0.20877999999999999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121.71249999999998</v>
      </c>
      <c r="BN53" s="64">
        <f t="shared" si="8"/>
        <v>123.58499999999999</v>
      </c>
      <c r="BO53" s="64">
        <f t="shared" si="9"/>
        <v>0.16927083333333331</v>
      </c>
      <c r="BP53" s="64">
        <f t="shared" si="10"/>
        <v>0.171875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118</v>
      </c>
      <c r="Y55" s="544">
        <f t="shared" si="6"/>
        <v>120</v>
      </c>
      <c r="Z55" s="36">
        <f>IFERROR(IF(Y55=0,"",ROUNDUP(Y55/H55,0)*0.00902),"")</f>
        <v>0.27060000000000001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124.19499999999999</v>
      </c>
      <c r="BN55" s="64">
        <f t="shared" si="8"/>
        <v>126.3</v>
      </c>
      <c r="BO55" s="64">
        <f t="shared" si="9"/>
        <v>0.22348484848484848</v>
      </c>
      <c r="BP55" s="64">
        <f t="shared" si="10"/>
        <v>0.22727272727272729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6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0</v>
      </c>
      <c r="Y57" s="54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2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73"/>
      <c r="P58" s="560" t="s">
        <v>70</v>
      </c>
      <c r="Q58" s="561"/>
      <c r="R58" s="561"/>
      <c r="S58" s="561"/>
      <c r="T58" s="561"/>
      <c r="U58" s="561"/>
      <c r="V58" s="562"/>
      <c r="W58" s="37" t="s">
        <v>71</v>
      </c>
      <c r="X58" s="545">
        <f>IFERROR(X52/H52,"0")+IFERROR(X53/H53,"0")+IFERROR(X54/H54,"0")+IFERROR(X55/H55,"0")+IFERROR(X56/H56,"0")+IFERROR(X57/H57,"0")</f>
        <v>40.333333333333329</v>
      </c>
      <c r="Y58" s="545">
        <f>IFERROR(Y52/H52,"0")+IFERROR(Y53/H53,"0")+IFERROR(Y54/H54,"0")+IFERROR(Y55/H55,"0")+IFERROR(Y56/H56,"0")+IFERROR(Y57/H57,"0")</f>
        <v>41</v>
      </c>
      <c r="Z58" s="545">
        <f>IFERROR(IF(Z52="",0,Z52),"0")+IFERROR(IF(Z53="",0,Z53),"0")+IFERROR(IF(Z54="",0,Z54),"0")+IFERROR(IF(Z55="",0,Z55),"0")+IFERROR(IF(Z56="",0,Z56),"0")+IFERROR(IF(Z57="",0,Z57),"0")</f>
        <v>0.47938000000000003</v>
      </c>
      <c r="AA58" s="546"/>
      <c r="AB58" s="546"/>
      <c r="AC58" s="546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73"/>
      <c r="P59" s="560" t="s">
        <v>70</v>
      </c>
      <c r="Q59" s="561"/>
      <c r="R59" s="561"/>
      <c r="S59" s="561"/>
      <c r="T59" s="561"/>
      <c r="U59" s="561"/>
      <c r="V59" s="562"/>
      <c r="W59" s="37" t="s">
        <v>68</v>
      </c>
      <c r="X59" s="545">
        <f>IFERROR(SUM(X52:X57),"0")</f>
        <v>235</v>
      </c>
      <c r="Y59" s="545">
        <f>IFERROR(SUM(Y52:Y57),"0")</f>
        <v>238.8</v>
      </c>
      <c r="Z59" s="37"/>
      <c r="AA59" s="546"/>
      <c r="AB59" s="546"/>
      <c r="AC59" s="546"/>
    </row>
    <row r="60" spans="1:68" ht="14.25" hidden="1" customHeight="1" x14ac:dyDescent="0.25">
      <c r="A60" s="556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39"/>
      <c r="AB60" s="539"/>
      <c r="AC60" s="53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249</v>
      </c>
      <c r="Y61" s="544">
        <f>IFERROR(IF(X61="",0,CEILING((X61/$H61),1)*$H61),"")</f>
        <v>259.20000000000005</v>
      </c>
      <c r="Z61" s="36">
        <f>IFERROR(IF(Y61=0,"",ROUNDUP(Y61/H61,0)*0.01898),"")</f>
        <v>0.45552000000000004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259.02916666666664</v>
      </c>
      <c r="BN61" s="64">
        <f>IFERROR(Y61*I61/H61,"0")</f>
        <v>269.64000000000004</v>
      </c>
      <c r="BO61" s="64">
        <f>IFERROR(1/J61*(X61/H61),"0")</f>
        <v>0.36024305555555552</v>
      </c>
      <c r="BP61" s="64">
        <f>IFERROR(1/J61*(Y61/H61),"0")</f>
        <v>0.37500000000000006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0</v>
      </c>
      <c r="Y63" s="54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72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73"/>
      <c r="P64" s="560" t="s">
        <v>70</v>
      </c>
      <c r="Q64" s="561"/>
      <c r="R64" s="561"/>
      <c r="S64" s="561"/>
      <c r="T64" s="561"/>
      <c r="U64" s="561"/>
      <c r="V64" s="562"/>
      <c r="W64" s="37" t="s">
        <v>71</v>
      </c>
      <c r="X64" s="545">
        <f>IFERROR(X61/H61,"0")+IFERROR(X62/H62,"0")+IFERROR(X63/H63,"0")</f>
        <v>23.055555555555554</v>
      </c>
      <c r="Y64" s="545">
        <f>IFERROR(Y61/H61,"0")+IFERROR(Y62/H62,"0")+IFERROR(Y63/H63,"0")</f>
        <v>24.000000000000004</v>
      </c>
      <c r="Z64" s="545">
        <f>IFERROR(IF(Z61="",0,Z61),"0")+IFERROR(IF(Z62="",0,Z62),"0")+IFERROR(IF(Z63="",0,Z63),"0")</f>
        <v>0.45552000000000004</v>
      </c>
      <c r="AA64" s="546"/>
      <c r="AB64" s="546"/>
      <c r="AC64" s="546"/>
    </row>
    <row r="65" spans="1:68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73"/>
      <c r="P65" s="560" t="s">
        <v>70</v>
      </c>
      <c r="Q65" s="561"/>
      <c r="R65" s="561"/>
      <c r="S65" s="561"/>
      <c r="T65" s="561"/>
      <c r="U65" s="561"/>
      <c r="V65" s="562"/>
      <c r="W65" s="37" t="s">
        <v>68</v>
      </c>
      <c r="X65" s="545">
        <f>IFERROR(SUM(X61:X63),"0")</f>
        <v>249</v>
      </c>
      <c r="Y65" s="545">
        <f>IFERROR(SUM(Y61:Y63),"0")</f>
        <v>259.20000000000005</v>
      </c>
      <c r="Z65" s="37"/>
      <c r="AA65" s="546"/>
      <c r="AB65" s="546"/>
      <c r="AC65" s="546"/>
    </row>
    <row r="66" spans="1:68" ht="14.25" hidden="1" customHeight="1" x14ac:dyDescent="0.25">
      <c r="A66" s="556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39"/>
      <c r="AB66" s="539"/>
      <c r="AC66" s="539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72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73"/>
      <c r="P70" s="560" t="s">
        <v>70</v>
      </c>
      <c r="Q70" s="561"/>
      <c r="R70" s="561"/>
      <c r="S70" s="561"/>
      <c r="T70" s="561"/>
      <c r="U70" s="561"/>
      <c r="V70" s="562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hidden="1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73"/>
      <c r="P71" s="560" t="s">
        <v>70</v>
      </c>
      <c r="Q71" s="561"/>
      <c r="R71" s="561"/>
      <c r="S71" s="561"/>
      <c r="T71" s="561"/>
      <c r="U71" s="561"/>
      <c r="V71" s="562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hidden="1" customHeight="1" x14ac:dyDescent="0.25">
      <c r="A72" s="556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39"/>
      <c r="AB72" s="539"/>
      <c r="AC72" s="539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0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15</v>
      </c>
      <c r="Y74" s="544">
        <f>IFERROR(IF(X74="",0,CEILING((X74/$H74),1)*$H74),"")</f>
        <v>16.8</v>
      </c>
      <c r="Z74" s="36">
        <f>IFERROR(IF(Y74=0,"",ROUNDUP(Y74/H74,0)*0.01898),"")</f>
        <v>3.7960000000000001E-2</v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15.776785714285714</v>
      </c>
      <c r="BN74" s="64">
        <f>IFERROR(Y74*I74/H74,"0")</f>
        <v>17.670000000000002</v>
      </c>
      <c r="BO74" s="64">
        <f>IFERROR(1/J74*(X74/H74),"0")</f>
        <v>2.7901785714285712E-2</v>
      </c>
      <c r="BP74" s="64">
        <f>IFERROR(1/J74*(Y74/H74),"0")</f>
        <v>3.125E-2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69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1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72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73"/>
      <c r="P78" s="560" t="s">
        <v>70</v>
      </c>
      <c r="Q78" s="561"/>
      <c r="R78" s="561"/>
      <c r="S78" s="561"/>
      <c r="T78" s="561"/>
      <c r="U78" s="561"/>
      <c r="V78" s="562"/>
      <c r="W78" s="37" t="s">
        <v>71</v>
      </c>
      <c r="X78" s="545">
        <f>IFERROR(X73/H73,"0")+IFERROR(X74/H74,"0")+IFERROR(X75/H75,"0")+IFERROR(X76/H76,"0")+IFERROR(X77/H77,"0")</f>
        <v>1.7857142857142856</v>
      </c>
      <c r="Y78" s="545">
        <f>IFERROR(Y73/H73,"0")+IFERROR(Y74/H74,"0")+IFERROR(Y75/H75,"0")+IFERROR(Y76/H76,"0")+IFERROR(Y77/H77,"0")</f>
        <v>2</v>
      </c>
      <c r="Z78" s="545">
        <f>IFERROR(IF(Z73="",0,Z73),"0")+IFERROR(IF(Z74="",0,Z74),"0")+IFERROR(IF(Z75="",0,Z75),"0")+IFERROR(IF(Z76="",0,Z76),"0")+IFERROR(IF(Z77="",0,Z77),"0")</f>
        <v>3.7960000000000001E-2</v>
      </c>
      <c r="AA78" s="546"/>
      <c r="AB78" s="546"/>
      <c r="AC78" s="546"/>
    </row>
    <row r="79" spans="1:68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73"/>
      <c r="P79" s="560" t="s">
        <v>70</v>
      </c>
      <c r="Q79" s="561"/>
      <c r="R79" s="561"/>
      <c r="S79" s="561"/>
      <c r="T79" s="561"/>
      <c r="U79" s="561"/>
      <c r="V79" s="562"/>
      <c r="W79" s="37" t="s">
        <v>68</v>
      </c>
      <c r="X79" s="545">
        <f>IFERROR(SUM(X73:X77),"0")</f>
        <v>15</v>
      </c>
      <c r="Y79" s="545">
        <f>IFERROR(SUM(Y73:Y77),"0")</f>
        <v>16.8</v>
      </c>
      <c r="Z79" s="37"/>
      <c r="AA79" s="546"/>
      <c r="AB79" s="546"/>
      <c r="AC79" s="546"/>
    </row>
    <row r="80" spans="1:68" ht="14.25" hidden="1" customHeight="1" x14ac:dyDescent="0.25">
      <c r="A80" s="556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39"/>
      <c r="AB80" s="539"/>
      <c r="AC80" s="539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6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35</v>
      </c>
      <c r="Y81" s="544">
        <f>IFERROR(IF(X81="",0,CEILING((X81/$H81),1)*$H81),"")</f>
        <v>39</v>
      </c>
      <c r="Z81" s="36">
        <f>IFERROR(IF(Y81=0,"",ROUNDUP(Y81/H81,0)*0.01898),"")</f>
        <v>9.4899999999999998E-2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36.951923076923073</v>
      </c>
      <c r="BN81" s="64">
        <f>IFERROR(Y81*I81/H81,"0")</f>
        <v>41.174999999999997</v>
      </c>
      <c r="BO81" s="64">
        <f>IFERROR(1/J81*(X81/H81),"0")</f>
        <v>7.0112179487179488E-2</v>
      </c>
      <c r="BP81" s="64">
        <f>IFERROR(1/J81*(Y81/H81),"0")</f>
        <v>7.8125E-2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72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73"/>
      <c r="P83" s="560" t="s">
        <v>70</v>
      </c>
      <c r="Q83" s="561"/>
      <c r="R83" s="561"/>
      <c r="S83" s="561"/>
      <c r="T83" s="561"/>
      <c r="U83" s="561"/>
      <c r="V83" s="562"/>
      <c r="W83" s="37" t="s">
        <v>71</v>
      </c>
      <c r="X83" s="545">
        <f>IFERROR(X81/H81,"0")+IFERROR(X82/H82,"0")</f>
        <v>4.4871794871794872</v>
      </c>
      <c r="Y83" s="545">
        <f>IFERROR(Y81/H81,"0")+IFERROR(Y82/H82,"0")</f>
        <v>5</v>
      </c>
      <c r="Z83" s="545">
        <f>IFERROR(IF(Z81="",0,Z81),"0")+IFERROR(IF(Z82="",0,Z82),"0")</f>
        <v>9.4899999999999998E-2</v>
      </c>
      <c r="AA83" s="546"/>
      <c r="AB83" s="546"/>
      <c r="AC83" s="546"/>
    </row>
    <row r="84" spans="1:68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73"/>
      <c r="P84" s="560" t="s">
        <v>70</v>
      </c>
      <c r="Q84" s="561"/>
      <c r="R84" s="561"/>
      <c r="S84" s="561"/>
      <c r="T84" s="561"/>
      <c r="U84" s="561"/>
      <c r="V84" s="562"/>
      <c r="W84" s="37" t="s">
        <v>68</v>
      </c>
      <c r="X84" s="545">
        <f>IFERROR(SUM(X81:X82),"0")</f>
        <v>35</v>
      </c>
      <c r="Y84" s="545">
        <f>IFERROR(SUM(Y81:Y82),"0")</f>
        <v>39</v>
      </c>
      <c r="Z84" s="37"/>
      <c r="AA84" s="546"/>
      <c r="AB84" s="546"/>
      <c r="AC84" s="546"/>
    </row>
    <row r="85" spans="1:68" ht="16.5" hidden="1" customHeight="1" x14ac:dyDescent="0.25">
      <c r="A85" s="568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8"/>
      <c r="AB85" s="538"/>
      <c r="AC85" s="538"/>
    </row>
    <row r="86" spans="1:68" ht="14.25" hidden="1" customHeight="1" x14ac:dyDescent="0.25">
      <c r="A86" s="556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39"/>
      <c r="AB86" s="539"/>
      <c r="AC86" s="539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3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546</v>
      </c>
      <c r="Y87" s="544">
        <f>IFERROR(IF(X87="",0,CEILING((X87/$H87),1)*$H87),"")</f>
        <v>550.80000000000007</v>
      </c>
      <c r="Z87" s="36">
        <f>IFERROR(IF(Y87=0,"",ROUNDUP(Y87/H87,0)*0.01898),"")</f>
        <v>0.96798000000000006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567.99166666666656</v>
      </c>
      <c r="BN87" s="64">
        <f>IFERROR(Y87*I87/H87,"0")</f>
        <v>572.98500000000001</v>
      </c>
      <c r="BO87" s="64">
        <f>IFERROR(1/J87*(X87/H87),"0")</f>
        <v>0.78993055555555547</v>
      </c>
      <c r="BP87" s="64">
        <f>IFERROR(1/J87*(Y87/H87),"0")</f>
        <v>0.796875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69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6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198</v>
      </c>
      <c r="Y89" s="544">
        <f>IFERROR(IF(X89="",0,CEILING((X89/$H89),1)*$H89),"")</f>
        <v>198</v>
      </c>
      <c r="Z89" s="36">
        <f>IFERROR(IF(Y89=0,"",ROUNDUP(Y89/H89,0)*0.00902),"")</f>
        <v>0.39688000000000001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207.24</v>
      </c>
      <c r="BN89" s="64">
        <f>IFERROR(Y89*I89/H89,"0")</f>
        <v>207.24</v>
      </c>
      <c r="BO89" s="64">
        <f>IFERROR(1/J89*(X89/H89),"0")</f>
        <v>0.33333333333333337</v>
      </c>
      <c r="BP89" s="64">
        <f>IFERROR(1/J89*(Y89/H89),"0")</f>
        <v>0.33333333333333337</v>
      </c>
    </row>
    <row r="90" spans="1:68" x14ac:dyDescent="0.2">
      <c r="A90" s="572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73"/>
      <c r="P90" s="560" t="s">
        <v>70</v>
      </c>
      <c r="Q90" s="561"/>
      <c r="R90" s="561"/>
      <c r="S90" s="561"/>
      <c r="T90" s="561"/>
      <c r="U90" s="561"/>
      <c r="V90" s="562"/>
      <c r="W90" s="37" t="s">
        <v>71</v>
      </c>
      <c r="X90" s="545">
        <f>IFERROR(X87/H87,"0")+IFERROR(X88/H88,"0")+IFERROR(X89/H89,"0")</f>
        <v>94.555555555555543</v>
      </c>
      <c r="Y90" s="545">
        <f>IFERROR(Y87/H87,"0")+IFERROR(Y88/H88,"0")+IFERROR(Y89/H89,"0")</f>
        <v>95</v>
      </c>
      <c r="Z90" s="545">
        <f>IFERROR(IF(Z87="",0,Z87),"0")+IFERROR(IF(Z88="",0,Z88),"0")+IFERROR(IF(Z89="",0,Z89),"0")</f>
        <v>1.3648600000000002</v>
      </c>
      <c r="AA90" s="546"/>
      <c r="AB90" s="546"/>
      <c r="AC90" s="546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73"/>
      <c r="P91" s="560" t="s">
        <v>70</v>
      </c>
      <c r="Q91" s="561"/>
      <c r="R91" s="561"/>
      <c r="S91" s="561"/>
      <c r="T91" s="561"/>
      <c r="U91" s="561"/>
      <c r="V91" s="562"/>
      <c r="W91" s="37" t="s">
        <v>68</v>
      </c>
      <c r="X91" s="545">
        <f>IFERROR(SUM(X87:X89),"0")</f>
        <v>744</v>
      </c>
      <c r="Y91" s="545">
        <f>IFERROR(SUM(Y87:Y89),"0")</f>
        <v>748.80000000000007</v>
      </c>
      <c r="Z91" s="37"/>
      <c r="AA91" s="546"/>
      <c r="AB91" s="546"/>
      <c r="AC91" s="546"/>
    </row>
    <row r="92" spans="1:68" ht="14.25" hidden="1" customHeight="1" x14ac:dyDescent="0.25">
      <c r="A92" s="556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39"/>
      <c r="AB92" s="539"/>
      <c r="AC92" s="539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785" t="s">
        <v>181</v>
      </c>
      <c r="Q93" s="548"/>
      <c r="R93" s="548"/>
      <c r="S93" s="548"/>
      <c r="T93" s="549"/>
      <c r="U93" s="34"/>
      <c r="V93" s="34"/>
      <c r="W93" s="35" t="s">
        <v>68</v>
      </c>
      <c r="X93" s="543">
        <v>231</v>
      </c>
      <c r="Y93" s="544">
        <f>IFERROR(IF(X93="",0,CEILING((X93/$H93),1)*$H93),"")</f>
        <v>234.89999999999998</v>
      </c>
      <c r="Z93" s="36">
        <f>IFERROR(IF(Y93=0,"",ROUNDUP(Y93/H93,0)*0.01898),"")</f>
        <v>0.55042000000000002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245.80111111111111</v>
      </c>
      <c r="BN93" s="64">
        <f>IFERROR(Y93*I93/H93,"0")</f>
        <v>249.95099999999999</v>
      </c>
      <c r="BO93" s="64">
        <f>IFERROR(1/J93*(X93/H93),"0")</f>
        <v>0.44560185185185186</v>
      </c>
      <c r="BP93" s="64">
        <f>IFERROR(1/J93*(Y93/H93),"0")</f>
        <v>0.453125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40</v>
      </c>
      <c r="Y95" s="544">
        <f>IFERROR(IF(X95="",0,CEILING((X95/$H95),1)*$H95),"")</f>
        <v>40.5</v>
      </c>
      <c r="Z95" s="36">
        <f>IFERROR(IF(Y95=0,"",ROUNDUP(Y95/H95,0)*0.00651),"")</f>
        <v>9.7650000000000001E-2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43.733333333333327</v>
      </c>
      <c r="BN95" s="64">
        <f>IFERROR(Y95*I95/H95,"0")</f>
        <v>44.279999999999994</v>
      </c>
      <c r="BO95" s="64">
        <f>IFERROR(1/J95*(X95/H95),"0")</f>
        <v>8.1400081400081398E-2</v>
      </c>
      <c r="BP95" s="64">
        <f>IFERROR(1/J95*(Y95/H95),"0")</f>
        <v>8.2417582417582416E-2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2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73"/>
      <c r="P97" s="560" t="s">
        <v>70</v>
      </c>
      <c r="Q97" s="561"/>
      <c r="R97" s="561"/>
      <c r="S97" s="561"/>
      <c r="T97" s="561"/>
      <c r="U97" s="561"/>
      <c r="V97" s="562"/>
      <c r="W97" s="37" t="s">
        <v>71</v>
      </c>
      <c r="X97" s="545">
        <f>IFERROR(X93/H93,"0")+IFERROR(X94/H94,"0")+IFERROR(X95/H95,"0")+IFERROR(X96/H96,"0")</f>
        <v>43.333333333333329</v>
      </c>
      <c r="Y97" s="545">
        <f>IFERROR(Y93/H93,"0")+IFERROR(Y94/H94,"0")+IFERROR(Y95/H95,"0")+IFERROR(Y96/H96,"0")</f>
        <v>44</v>
      </c>
      <c r="Z97" s="545">
        <f>IFERROR(IF(Z93="",0,Z93),"0")+IFERROR(IF(Z94="",0,Z94),"0")+IFERROR(IF(Z95="",0,Z95),"0")+IFERROR(IF(Z96="",0,Z96),"0")</f>
        <v>0.64807000000000003</v>
      </c>
      <c r="AA97" s="546"/>
      <c r="AB97" s="546"/>
      <c r="AC97" s="546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73"/>
      <c r="P98" s="560" t="s">
        <v>70</v>
      </c>
      <c r="Q98" s="561"/>
      <c r="R98" s="561"/>
      <c r="S98" s="561"/>
      <c r="T98" s="561"/>
      <c r="U98" s="561"/>
      <c r="V98" s="562"/>
      <c r="W98" s="37" t="s">
        <v>68</v>
      </c>
      <c r="X98" s="545">
        <f>IFERROR(SUM(X93:X96),"0")</f>
        <v>271</v>
      </c>
      <c r="Y98" s="545">
        <f>IFERROR(SUM(Y93:Y96),"0")</f>
        <v>275.39999999999998</v>
      </c>
      <c r="Z98" s="37"/>
      <c r="AA98" s="546"/>
      <c r="AB98" s="546"/>
      <c r="AC98" s="546"/>
    </row>
    <row r="99" spans="1:68" ht="16.5" hidden="1" customHeight="1" x14ac:dyDescent="0.25">
      <c r="A99" s="568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8"/>
      <c r="AB99" s="538"/>
      <c r="AC99" s="538"/>
    </row>
    <row r="100" spans="1:68" ht="14.25" hidden="1" customHeight="1" x14ac:dyDescent="0.25">
      <c r="A100" s="556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39"/>
      <c r="AB100" s="539"/>
      <c r="AC100" s="539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600</v>
      </c>
      <c r="Y101" s="544">
        <f>IFERROR(IF(X101="",0,CEILING((X101/$H101),1)*$H101),"")</f>
        <v>604.80000000000007</v>
      </c>
      <c r="Z101" s="36">
        <f>IFERROR(IF(Y101=0,"",ROUNDUP(Y101/H101,0)*0.01898),"")</f>
        <v>1.06288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624.16666666666663</v>
      </c>
      <c r="BN101" s="64">
        <f>IFERROR(Y101*I101/H101,"0")</f>
        <v>629.16000000000008</v>
      </c>
      <c r="BO101" s="64">
        <f>IFERROR(1/J101*(X101/H101),"0")</f>
        <v>0.86805555555555547</v>
      </c>
      <c r="BP101" s="64">
        <f>IFERROR(1/J101*(Y101/H101),"0")</f>
        <v>0.875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4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144</v>
      </c>
      <c r="Y103" s="544">
        <f>IFERROR(IF(X103="",0,CEILING((X103/$H103),1)*$H103),"")</f>
        <v>144</v>
      </c>
      <c r="Z103" s="36">
        <f>IFERROR(IF(Y103=0,"",ROUNDUP(Y103/H103,0)*0.00902),"")</f>
        <v>0.28864000000000001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150.72</v>
      </c>
      <c r="BN103" s="64">
        <f>IFERROR(Y103*I103/H103,"0")</f>
        <v>150.72</v>
      </c>
      <c r="BO103" s="64">
        <f>IFERROR(1/J103*(X103/H103),"0")</f>
        <v>0.24242424242424243</v>
      </c>
      <c r="BP103" s="64">
        <f>IFERROR(1/J103*(Y103/H103),"0")</f>
        <v>0.24242424242424243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2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73"/>
      <c r="P105" s="560" t="s">
        <v>70</v>
      </c>
      <c r="Q105" s="561"/>
      <c r="R105" s="561"/>
      <c r="S105" s="561"/>
      <c r="T105" s="561"/>
      <c r="U105" s="561"/>
      <c r="V105" s="562"/>
      <c r="W105" s="37" t="s">
        <v>71</v>
      </c>
      <c r="X105" s="545">
        <f>IFERROR(X101/H101,"0")+IFERROR(X102/H102,"0")+IFERROR(X103/H103,"0")+IFERROR(X104/H104,"0")</f>
        <v>87.555555555555543</v>
      </c>
      <c r="Y105" s="545">
        <f>IFERROR(Y101/H101,"0")+IFERROR(Y102/H102,"0")+IFERROR(Y103/H103,"0")+IFERROR(Y104/H104,"0")</f>
        <v>88</v>
      </c>
      <c r="Z105" s="545">
        <f>IFERROR(IF(Z101="",0,Z101),"0")+IFERROR(IF(Z102="",0,Z102),"0")+IFERROR(IF(Z103="",0,Z103),"0")+IFERROR(IF(Z104="",0,Z104),"0")</f>
        <v>1.3515200000000001</v>
      </c>
      <c r="AA105" s="546"/>
      <c r="AB105" s="546"/>
      <c r="AC105" s="546"/>
    </row>
    <row r="106" spans="1:68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73"/>
      <c r="P106" s="560" t="s">
        <v>70</v>
      </c>
      <c r="Q106" s="561"/>
      <c r="R106" s="561"/>
      <c r="S106" s="561"/>
      <c r="T106" s="561"/>
      <c r="U106" s="561"/>
      <c r="V106" s="562"/>
      <c r="W106" s="37" t="s">
        <v>68</v>
      </c>
      <c r="X106" s="545">
        <f>IFERROR(SUM(X101:X104),"0")</f>
        <v>744</v>
      </c>
      <c r="Y106" s="545">
        <f>IFERROR(SUM(Y101:Y104),"0")</f>
        <v>748.80000000000007</v>
      </c>
      <c r="Z106" s="37"/>
      <c r="AA106" s="546"/>
      <c r="AB106" s="546"/>
      <c r="AC106" s="546"/>
    </row>
    <row r="107" spans="1:68" ht="14.25" hidden="1" customHeight="1" x14ac:dyDescent="0.25">
      <c r="A107" s="556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39"/>
      <c r="AB107" s="539"/>
      <c r="AC107" s="539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17</v>
      </c>
      <c r="Y108" s="544">
        <f>IFERROR(IF(X108="",0,CEILING((X108/$H108),1)*$H108),"")</f>
        <v>21.6</v>
      </c>
      <c r="Z108" s="36">
        <f>IFERROR(IF(Y108=0,"",ROUNDUP(Y108/H108,0)*0.01898),"")</f>
        <v>3.7960000000000001E-2</v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17.68472222222222</v>
      </c>
      <c r="BN108" s="64">
        <f>IFERROR(Y108*I108/H108,"0")</f>
        <v>22.47</v>
      </c>
      <c r="BO108" s="64">
        <f>IFERROR(1/J108*(X108/H108),"0")</f>
        <v>2.4594907407407406E-2</v>
      </c>
      <c r="BP108" s="64">
        <f>IFERROR(1/J108*(Y108/H108),"0")</f>
        <v>3.125E-2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68</v>
      </c>
      <c r="Y110" s="544">
        <f>IFERROR(IF(X110="",0,CEILING((X110/$H110),1)*$H110),"")</f>
        <v>69.599999999999994</v>
      </c>
      <c r="Z110" s="36">
        <f>IFERROR(IF(Y110=0,"",ROUNDUP(Y110/H110,0)*0.00651),"")</f>
        <v>0.18879000000000001</v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73.100000000000009</v>
      </c>
      <c r="BN110" s="64">
        <f>IFERROR(Y110*I110/H110,"0")</f>
        <v>74.819999999999993</v>
      </c>
      <c r="BO110" s="64">
        <f>IFERROR(1/J110*(X110/H110),"0")</f>
        <v>0.15567765567765571</v>
      </c>
      <c r="BP110" s="64">
        <f>IFERROR(1/J110*(Y110/H110),"0")</f>
        <v>0.15934065934065936</v>
      </c>
    </row>
    <row r="111" spans="1:68" x14ac:dyDescent="0.2">
      <c r="A111" s="572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73"/>
      <c r="P111" s="560" t="s">
        <v>70</v>
      </c>
      <c r="Q111" s="561"/>
      <c r="R111" s="561"/>
      <c r="S111" s="561"/>
      <c r="T111" s="561"/>
      <c r="U111" s="561"/>
      <c r="V111" s="562"/>
      <c r="W111" s="37" t="s">
        <v>71</v>
      </c>
      <c r="X111" s="545">
        <f>IFERROR(X108/H108,"0")+IFERROR(X109/H109,"0")+IFERROR(X110/H110,"0")</f>
        <v>29.907407407407408</v>
      </c>
      <c r="Y111" s="545">
        <f>IFERROR(Y108/H108,"0")+IFERROR(Y109/H109,"0")+IFERROR(Y110/H110,"0")</f>
        <v>31</v>
      </c>
      <c r="Z111" s="545">
        <f>IFERROR(IF(Z108="",0,Z108),"0")+IFERROR(IF(Z109="",0,Z109),"0")+IFERROR(IF(Z110="",0,Z110),"0")</f>
        <v>0.22675000000000001</v>
      </c>
      <c r="AA111" s="546"/>
      <c r="AB111" s="546"/>
      <c r="AC111" s="546"/>
    </row>
    <row r="112" spans="1:68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73"/>
      <c r="P112" s="560" t="s">
        <v>70</v>
      </c>
      <c r="Q112" s="561"/>
      <c r="R112" s="561"/>
      <c r="S112" s="561"/>
      <c r="T112" s="561"/>
      <c r="U112" s="561"/>
      <c r="V112" s="562"/>
      <c r="W112" s="37" t="s">
        <v>68</v>
      </c>
      <c r="X112" s="545">
        <f>IFERROR(SUM(X108:X110),"0")</f>
        <v>85</v>
      </c>
      <c r="Y112" s="545">
        <f>IFERROR(SUM(Y108:Y110),"0")</f>
        <v>91.199999999999989</v>
      </c>
      <c r="Z112" s="37"/>
      <c r="AA112" s="546"/>
      <c r="AB112" s="546"/>
      <c r="AC112" s="546"/>
    </row>
    <row r="113" spans="1:68" ht="14.25" hidden="1" customHeight="1" x14ac:dyDescent="0.25">
      <c r="A113" s="556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39"/>
      <c r="AB113" s="539"/>
      <c r="AC113" s="539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1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201</v>
      </c>
      <c r="Y114" s="544">
        <f>IFERROR(IF(X114="",0,CEILING((X114/$H114),1)*$H114),"")</f>
        <v>202.5</v>
      </c>
      <c r="Z114" s="36">
        <f>IFERROR(IF(Y114=0,"",ROUNDUP(Y114/H114,0)*0.01898),"")</f>
        <v>0.47450000000000003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213.73000000000002</v>
      </c>
      <c r="BN114" s="64">
        <f>IFERROR(Y114*I114/H114,"0")</f>
        <v>215.32499999999999</v>
      </c>
      <c r="BO114" s="64">
        <f>IFERROR(1/J114*(X114/H114),"0")</f>
        <v>0.38773148148148151</v>
      </c>
      <c r="BP114" s="64">
        <f>IFERROR(1/J114*(Y114/H114),"0")</f>
        <v>0.390625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1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204</v>
      </c>
      <c r="Y116" s="544">
        <f>IFERROR(IF(X116="",0,CEILING((X116/$H116),1)*$H116),"")</f>
        <v>205.20000000000002</v>
      </c>
      <c r="Z116" s="36">
        <f>IFERROR(IF(Y116=0,"",ROUNDUP(Y116/H116,0)*0.00651),"")</f>
        <v>0.49476000000000003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223.03999999999996</v>
      </c>
      <c r="BN116" s="64">
        <f>IFERROR(Y116*I116/H116,"0")</f>
        <v>224.352</v>
      </c>
      <c r="BO116" s="64">
        <f>IFERROR(1/J116*(X116/H116),"0")</f>
        <v>0.41514041514041516</v>
      </c>
      <c r="BP116" s="64">
        <f>IFERROR(1/J116*(Y116/H116),"0")</f>
        <v>0.4175824175824176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72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73"/>
      <c r="P118" s="560" t="s">
        <v>70</v>
      </c>
      <c r="Q118" s="561"/>
      <c r="R118" s="561"/>
      <c r="S118" s="561"/>
      <c r="T118" s="561"/>
      <c r="U118" s="561"/>
      <c r="V118" s="562"/>
      <c r="W118" s="37" t="s">
        <v>71</v>
      </c>
      <c r="X118" s="545">
        <f>IFERROR(X114/H114,"0")+IFERROR(X115/H115,"0")+IFERROR(X116/H116,"0")+IFERROR(X117/H117,"0")</f>
        <v>100.37037037037038</v>
      </c>
      <c r="Y118" s="545">
        <f>IFERROR(Y114/H114,"0")+IFERROR(Y115/H115,"0")+IFERROR(Y116/H116,"0")+IFERROR(Y117/H117,"0")</f>
        <v>101</v>
      </c>
      <c r="Z118" s="545">
        <f>IFERROR(IF(Z114="",0,Z114),"0")+IFERROR(IF(Z115="",0,Z115),"0")+IFERROR(IF(Z116="",0,Z116),"0")+IFERROR(IF(Z117="",0,Z117),"0")</f>
        <v>0.96926000000000001</v>
      </c>
      <c r="AA118" s="546"/>
      <c r="AB118" s="546"/>
      <c r="AC118" s="546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73"/>
      <c r="P119" s="560" t="s">
        <v>70</v>
      </c>
      <c r="Q119" s="561"/>
      <c r="R119" s="561"/>
      <c r="S119" s="561"/>
      <c r="T119" s="561"/>
      <c r="U119" s="561"/>
      <c r="V119" s="562"/>
      <c r="W119" s="37" t="s">
        <v>68</v>
      </c>
      <c r="X119" s="545">
        <f>IFERROR(SUM(X114:X117),"0")</f>
        <v>405</v>
      </c>
      <c r="Y119" s="545">
        <f>IFERROR(SUM(Y114:Y117),"0")</f>
        <v>407.70000000000005</v>
      </c>
      <c r="Z119" s="37"/>
      <c r="AA119" s="546"/>
      <c r="AB119" s="546"/>
      <c r="AC119" s="546"/>
    </row>
    <row r="120" spans="1:68" ht="14.25" hidden="1" customHeight="1" x14ac:dyDescent="0.25">
      <c r="A120" s="556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39"/>
      <c r="AB120" s="539"/>
      <c r="AC120" s="539"/>
    </row>
    <row r="121" spans="1:68" ht="16.5" hidden="1" customHeight="1" x14ac:dyDescent="0.25">
      <c r="A121" s="54" t="s">
        <v>218</v>
      </c>
      <c r="B121" s="54" t="s">
        <v>219</v>
      </c>
      <c r="C121" s="31">
        <v>4301060317</v>
      </c>
      <c r="D121" s="551">
        <v>4680115880238</v>
      </c>
      <c r="E121" s="552"/>
      <c r="F121" s="542">
        <v>0.33</v>
      </c>
      <c r="G121" s="32">
        <v>6</v>
      </c>
      <c r="H121" s="542">
        <v>1.98</v>
      </c>
      <c r="I121" s="542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3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idden="1" x14ac:dyDescent="0.2">
      <c r="A122" s="572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73"/>
      <c r="P122" s="560" t="s">
        <v>70</v>
      </c>
      <c r="Q122" s="561"/>
      <c r="R122" s="561"/>
      <c r="S122" s="561"/>
      <c r="T122" s="561"/>
      <c r="U122" s="561"/>
      <c r="V122" s="562"/>
      <c r="W122" s="37" t="s">
        <v>71</v>
      </c>
      <c r="X122" s="545">
        <f>IFERROR(X121/H121,"0")</f>
        <v>0</v>
      </c>
      <c r="Y122" s="545">
        <f>IFERROR(Y121/H121,"0")</f>
        <v>0</v>
      </c>
      <c r="Z122" s="545">
        <f>IFERROR(IF(Z121="",0,Z121),"0")</f>
        <v>0</v>
      </c>
      <c r="AA122" s="546"/>
      <c r="AB122" s="546"/>
      <c r="AC122" s="546"/>
    </row>
    <row r="123" spans="1:68" hidden="1" x14ac:dyDescent="0.2">
      <c r="A123" s="557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73"/>
      <c r="P123" s="560" t="s">
        <v>70</v>
      </c>
      <c r="Q123" s="561"/>
      <c r="R123" s="561"/>
      <c r="S123" s="561"/>
      <c r="T123" s="561"/>
      <c r="U123" s="561"/>
      <c r="V123" s="562"/>
      <c r="W123" s="37" t="s">
        <v>68</v>
      </c>
      <c r="X123" s="545">
        <f>IFERROR(SUM(X121:X121),"0")</f>
        <v>0</v>
      </c>
      <c r="Y123" s="545">
        <f>IFERROR(SUM(Y121:Y121),"0")</f>
        <v>0</v>
      </c>
      <c r="Z123" s="37"/>
      <c r="AA123" s="546"/>
      <c r="AB123" s="546"/>
      <c r="AC123" s="546"/>
    </row>
    <row r="124" spans="1:68" ht="16.5" hidden="1" customHeight="1" x14ac:dyDescent="0.25">
      <c r="A124" s="568" t="s">
        <v>221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8"/>
      <c r="AB124" s="538"/>
      <c r="AC124" s="538"/>
    </row>
    <row r="125" spans="1:68" ht="14.25" hidden="1" customHeight="1" x14ac:dyDescent="0.25">
      <c r="A125" s="556" t="s">
        <v>102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39"/>
      <c r="AB125" s="539"/>
      <c r="AC125" s="539"/>
    </row>
    <row r="126" spans="1:68" ht="27" hidden="1" customHeight="1" x14ac:dyDescent="0.25">
      <c r="A126" s="54" t="s">
        <v>222</v>
      </c>
      <c r="B126" s="54" t="s">
        <v>223</v>
      </c>
      <c r="C126" s="31">
        <v>4301011562</v>
      </c>
      <c r="D126" s="551">
        <v>4680115882577</v>
      </c>
      <c r="E126" s="552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7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48"/>
      <c r="R126" s="548"/>
      <c r="S126" s="548"/>
      <c r="T126" s="549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222</v>
      </c>
      <c r="B127" s="54" t="s">
        <v>225</v>
      </c>
      <c r="C127" s="31">
        <v>4301011564</v>
      </c>
      <c r="D127" s="551">
        <v>4680115882577</v>
      </c>
      <c r="E127" s="552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72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73"/>
      <c r="P128" s="560" t="s">
        <v>70</v>
      </c>
      <c r="Q128" s="561"/>
      <c r="R128" s="561"/>
      <c r="S128" s="561"/>
      <c r="T128" s="561"/>
      <c r="U128" s="561"/>
      <c r="V128" s="562"/>
      <c r="W128" s="37" t="s">
        <v>71</v>
      </c>
      <c r="X128" s="545">
        <f>IFERROR(X126/H126,"0")+IFERROR(X127/H127,"0")</f>
        <v>0</v>
      </c>
      <c r="Y128" s="545">
        <f>IFERROR(Y126/H126,"0")+IFERROR(Y127/H127,"0")</f>
        <v>0</v>
      </c>
      <c r="Z128" s="545">
        <f>IFERROR(IF(Z126="",0,Z126),"0")+IFERROR(IF(Z127="",0,Z127),"0")</f>
        <v>0</v>
      </c>
      <c r="AA128" s="546"/>
      <c r="AB128" s="546"/>
      <c r="AC128" s="546"/>
    </row>
    <row r="129" spans="1:68" hidden="1" x14ac:dyDescent="0.2">
      <c r="A129" s="557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73"/>
      <c r="P129" s="560" t="s">
        <v>70</v>
      </c>
      <c r="Q129" s="561"/>
      <c r="R129" s="561"/>
      <c r="S129" s="561"/>
      <c r="T129" s="561"/>
      <c r="U129" s="561"/>
      <c r="V129" s="562"/>
      <c r="W129" s="37" t="s">
        <v>68</v>
      </c>
      <c r="X129" s="545">
        <f>IFERROR(SUM(X126:X127),"0")</f>
        <v>0</v>
      </c>
      <c r="Y129" s="545">
        <f>IFERROR(SUM(Y126:Y127),"0")</f>
        <v>0</v>
      </c>
      <c r="Z129" s="37"/>
      <c r="AA129" s="546"/>
      <c r="AB129" s="546"/>
      <c r="AC129" s="546"/>
    </row>
    <row r="130" spans="1:68" ht="14.25" hidden="1" customHeight="1" x14ac:dyDescent="0.25">
      <c r="A130" s="556" t="s">
        <v>63</v>
      </c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57"/>
      <c r="P130" s="557"/>
      <c r="Q130" s="557"/>
      <c r="R130" s="557"/>
      <c r="S130" s="557"/>
      <c r="T130" s="557"/>
      <c r="U130" s="557"/>
      <c r="V130" s="557"/>
      <c r="W130" s="557"/>
      <c r="X130" s="557"/>
      <c r="Y130" s="557"/>
      <c r="Z130" s="557"/>
      <c r="AA130" s="539"/>
      <c r="AB130" s="539"/>
      <c r="AC130" s="539"/>
    </row>
    <row r="131" spans="1:68" ht="27" hidden="1" customHeight="1" x14ac:dyDescent="0.25">
      <c r="A131" s="54" t="s">
        <v>226</v>
      </c>
      <c r="B131" s="54" t="s">
        <v>227</v>
      </c>
      <c r="C131" s="31">
        <v>4301031235</v>
      </c>
      <c r="D131" s="551">
        <v>4680115883444</v>
      </c>
      <c r="E131" s="552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48"/>
      <c r="R131" s="548"/>
      <c r="S131" s="548"/>
      <c r="T131" s="549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226</v>
      </c>
      <c r="B132" s="54" t="s">
        <v>229</v>
      </c>
      <c r="C132" s="31">
        <v>4301031234</v>
      </c>
      <c r="D132" s="551">
        <v>4680115883444</v>
      </c>
      <c r="E132" s="552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0</v>
      </c>
      <c r="Y132" s="54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72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73"/>
      <c r="P133" s="560" t="s">
        <v>70</v>
      </c>
      <c r="Q133" s="561"/>
      <c r="R133" s="561"/>
      <c r="S133" s="561"/>
      <c r="T133" s="561"/>
      <c r="U133" s="561"/>
      <c r="V133" s="562"/>
      <c r="W133" s="37" t="s">
        <v>71</v>
      </c>
      <c r="X133" s="545">
        <f>IFERROR(X131/H131,"0")+IFERROR(X132/H132,"0")</f>
        <v>0</v>
      </c>
      <c r="Y133" s="545">
        <f>IFERROR(Y131/H131,"0")+IFERROR(Y132/H132,"0")</f>
        <v>0</v>
      </c>
      <c r="Z133" s="545">
        <f>IFERROR(IF(Z131="",0,Z131),"0")+IFERROR(IF(Z132="",0,Z132),"0")</f>
        <v>0</v>
      </c>
      <c r="AA133" s="546"/>
      <c r="AB133" s="546"/>
      <c r="AC133" s="546"/>
    </row>
    <row r="134" spans="1:68" hidden="1" x14ac:dyDescent="0.2">
      <c r="A134" s="557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73"/>
      <c r="P134" s="560" t="s">
        <v>70</v>
      </c>
      <c r="Q134" s="561"/>
      <c r="R134" s="561"/>
      <c r="S134" s="561"/>
      <c r="T134" s="561"/>
      <c r="U134" s="561"/>
      <c r="V134" s="562"/>
      <c r="W134" s="37" t="s">
        <v>68</v>
      </c>
      <c r="X134" s="545">
        <f>IFERROR(SUM(X131:X132),"0")</f>
        <v>0</v>
      </c>
      <c r="Y134" s="545">
        <f>IFERROR(SUM(Y131:Y132),"0")</f>
        <v>0</v>
      </c>
      <c r="Z134" s="37"/>
      <c r="AA134" s="546"/>
      <c r="AB134" s="546"/>
      <c r="AC134" s="546"/>
    </row>
    <row r="135" spans="1:68" ht="14.25" hidden="1" customHeight="1" x14ac:dyDescent="0.25">
      <c r="A135" s="556" t="s">
        <v>72</v>
      </c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57"/>
      <c r="P135" s="557"/>
      <c r="Q135" s="557"/>
      <c r="R135" s="557"/>
      <c r="S135" s="557"/>
      <c r="T135" s="557"/>
      <c r="U135" s="557"/>
      <c r="V135" s="557"/>
      <c r="W135" s="557"/>
      <c r="X135" s="557"/>
      <c r="Y135" s="557"/>
      <c r="Z135" s="557"/>
      <c r="AA135" s="539"/>
      <c r="AB135" s="539"/>
      <c r="AC135" s="539"/>
    </row>
    <row r="136" spans="1:68" ht="16.5" hidden="1" customHeight="1" x14ac:dyDescent="0.25">
      <c r="A136" s="54" t="s">
        <v>230</v>
      </c>
      <c r="B136" s="54" t="s">
        <v>231</v>
      </c>
      <c r="C136" s="31">
        <v>4301051477</v>
      </c>
      <c r="D136" s="551">
        <v>4680115882584</v>
      </c>
      <c r="E136" s="552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48"/>
      <c r="R136" s="548"/>
      <c r="S136" s="548"/>
      <c r="T136" s="549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230</v>
      </c>
      <c r="B137" s="54" t="s">
        <v>232</v>
      </c>
      <c r="C137" s="31">
        <v>4301051476</v>
      </c>
      <c r="D137" s="551">
        <v>4680115882584</v>
      </c>
      <c r="E137" s="552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0</v>
      </c>
      <c r="Y137" s="54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72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73"/>
      <c r="P138" s="560" t="s">
        <v>70</v>
      </c>
      <c r="Q138" s="561"/>
      <c r="R138" s="561"/>
      <c r="S138" s="561"/>
      <c r="T138" s="561"/>
      <c r="U138" s="561"/>
      <c r="V138" s="562"/>
      <c r="W138" s="37" t="s">
        <v>71</v>
      </c>
      <c r="X138" s="545">
        <f>IFERROR(X136/H136,"0")+IFERROR(X137/H137,"0")</f>
        <v>0</v>
      </c>
      <c r="Y138" s="545">
        <f>IFERROR(Y136/H136,"0")+IFERROR(Y137/H137,"0")</f>
        <v>0</v>
      </c>
      <c r="Z138" s="545">
        <f>IFERROR(IF(Z136="",0,Z136),"0")+IFERROR(IF(Z137="",0,Z137),"0")</f>
        <v>0</v>
      </c>
      <c r="AA138" s="546"/>
      <c r="AB138" s="546"/>
      <c r="AC138" s="546"/>
    </row>
    <row r="139" spans="1:68" hidden="1" x14ac:dyDescent="0.2">
      <c r="A139" s="557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73"/>
      <c r="P139" s="560" t="s">
        <v>70</v>
      </c>
      <c r="Q139" s="561"/>
      <c r="R139" s="561"/>
      <c r="S139" s="561"/>
      <c r="T139" s="561"/>
      <c r="U139" s="561"/>
      <c r="V139" s="562"/>
      <c r="W139" s="37" t="s">
        <v>68</v>
      </c>
      <c r="X139" s="545">
        <f>IFERROR(SUM(X136:X137),"0")</f>
        <v>0</v>
      </c>
      <c r="Y139" s="545">
        <f>IFERROR(SUM(Y136:Y137),"0")</f>
        <v>0</v>
      </c>
      <c r="Z139" s="37"/>
      <c r="AA139" s="546"/>
      <c r="AB139" s="546"/>
      <c r="AC139" s="546"/>
    </row>
    <row r="140" spans="1:68" ht="16.5" hidden="1" customHeight="1" x14ac:dyDescent="0.25">
      <c r="A140" s="568" t="s">
        <v>100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8"/>
      <c r="AB140" s="538"/>
      <c r="AC140" s="538"/>
    </row>
    <row r="141" spans="1:68" ht="14.25" hidden="1" customHeight="1" x14ac:dyDescent="0.25">
      <c r="A141" s="556" t="s">
        <v>102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39"/>
      <c r="AB141" s="539"/>
      <c r="AC141" s="539"/>
    </row>
    <row r="142" spans="1:68" ht="27" hidden="1" customHeight="1" x14ac:dyDescent="0.25">
      <c r="A142" s="54" t="s">
        <v>233</v>
      </c>
      <c r="B142" s="54" t="s">
        <v>234</v>
      </c>
      <c r="C142" s="31">
        <v>4301011705</v>
      </c>
      <c r="D142" s="551">
        <v>4607091384604</v>
      </c>
      <c r="E142" s="552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48"/>
      <c r="R142" s="548"/>
      <c r="S142" s="548"/>
      <c r="T142" s="549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236</v>
      </c>
      <c r="B143" s="54" t="s">
        <v>237</v>
      </c>
      <c r="C143" s="31">
        <v>4301012179</v>
      </c>
      <c r="D143" s="551">
        <v>4680115886810</v>
      </c>
      <c r="E143" s="552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50" t="s">
        <v>238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72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73"/>
      <c r="P144" s="560" t="s">
        <v>70</v>
      </c>
      <c r="Q144" s="561"/>
      <c r="R144" s="561"/>
      <c r="S144" s="561"/>
      <c r="T144" s="561"/>
      <c r="U144" s="561"/>
      <c r="V144" s="562"/>
      <c r="W144" s="37" t="s">
        <v>71</v>
      </c>
      <c r="X144" s="545">
        <f>IFERROR(X142/H142,"0")+IFERROR(X143/H143,"0")</f>
        <v>0</v>
      </c>
      <c r="Y144" s="545">
        <f>IFERROR(Y142/H142,"0")+IFERROR(Y143/H143,"0")</f>
        <v>0</v>
      </c>
      <c r="Z144" s="545">
        <f>IFERROR(IF(Z142="",0,Z142),"0")+IFERROR(IF(Z143="",0,Z143),"0")</f>
        <v>0</v>
      </c>
      <c r="AA144" s="546"/>
      <c r="AB144" s="546"/>
      <c r="AC144" s="546"/>
    </row>
    <row r="145" spans="1:68" hidden="1" x14ac:dyDescent="0.2">
      <c r="A145" s="557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73"/>
      <c r="P145" s="560" t="s">
        <v>70</v>
      </c>
      <c r="Q145" s="561"/>
      <c r="R145" s="561"/>
      <c r="S145" s="561"/>
      <c r="T145" s="561"/>
      <c r="U145" s="561"/>
      <c r="V145" s="562"/>
      <c r="W145" s="37" t="s">
        <v>68</v>
      </c>
      <c r="X145" s="545">
        <f>IFERROR(SUM(X142:X143),"0")</f>
        <v>0</v>
      </c>
      <c r="Y145" s="545">
        <f>IFERROR(SUM(Y142:Y143),"0")</f>
        <v>0</v>
      </c>
      <c r="Z145" s="37"/>
      <c r="AA145" s="546"/>
      <c r="AB145" s="546"/>
      <c r="AC145" s="546"/>
    </row>
    <row r="146" spans="1:68" ht="14.25" hidden="1" customHeight="1" x14ac:dyDescent="0.25">
      <c r="A146" s="556" t="s">
        <v>63</v>
      </c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57"/>
      <c r="P146" s="557"/>
      <c r="Q146" s="557"/>
      <c r="R146" s="557"/>
      <c r="S146" s="557"/>
      <c r="T146" s="557"/>
      <c r="U146" s="557"/>
      <c r="V146" s="557"/>
      <c r="W146" s="557"/>
      <c r="X146" s="557"/>
      <c r="Y146" s="557"/>
      <c r="Z146" s="557"/>
      <c r="AA146" s="539"/>
      <c r="AB146" s="539"/>
      <c r="AC146" s="539"/>
    </row>
    <row r="147" spans="1:68" ht="16.5" hidden="1" customHeight="1" x14ac:dyDescent="0.25">
      <c r="A147" s="54" t="s">
        <v>240</v>
      </c>
      <c r="B147" s="54" t="s">
        <v>241</v>
      </c>
      <c r="C147" s="31">
        <v>4301030895</v>
      </c>
      <c r="D147" s="551">
        <v>4607091387667</v>
      </c>
      <c r="E147" s="552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48"/>
      <c r="R147" s="548"/>
      <c r="S147" s="548"/>
      <c r="T147" s="549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243</v>
      </c>
      <c r="B148" s="54" t="s">
        <v>244</v>
      </c>
      <c r="C148" s="31">
        <v>4301030961</v>
      </c>
      <c r="D148" s="551">
        <v>4607091387636</v>
      </c>
      <c r="E148" s="552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246</v>
      </c>
      <c r="B149" s="54" t="s">
        <v>247</v>
      </c>
      <c r="C149" s="31">
        <v>4301030963</v>
      </c>
      <c r="D149" s="551">
        <v>4607091382426</v>
      </c>
      <c r="E149" s="552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4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72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73"/>
      <c r="P150" s="560" t="s">
        <v>70</v>
      </c>
      <c r="Q150" s="561"/>
      <c r="R150" s="561"/>
      <c r="S150" s="561"/>
      <c r="T150" s="561"/>
      <c r="U150" s="561"/>
      <c r="V150" s="562"/>
      <c r="W150" s="37" t="s">
        <v>71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hidden="1" x14ac:dyDescent="0.2">
      <c r="A151" s="557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73"/>
      <c r="P151" s="560" t="s">
        <v>70</v>
      </c>
      <c r="Q151" s="561"/>
      <c r="R151" s="561"/>
      <c r="S151" s="561"/>
      <c r="T151" s="561"/>
      <c r="U151" s="561"/>
      <c r="V151" s="562"/>
      <c r="W151" s="37" t="s">
        <v>68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27.75" hidden="1" customHeight="1" x14ac:dyDescent="0.2">
      <c r="A152" s="605" t="s">
        <v>249</v>
      </c>
      <c r="B152" s="606"/>
      <c r="C152" s="606"/>
      <c r="D152" s="606"/>
      <c r="E152" s="606"/>
      <c r="F152" s="606"/>
      <c r="G152" s="606"/>
      <c r="H152" s="606"/>
      <c r="I152" s="606"/>
      <c r="J152" s="606"/>
      <c r="K152" s="606"/>
      <c r="L152" s="606"/>
      <c r="M152" s="606"/>
      <c r="N152" s="606"/>
      <c r="O152" s="606"/>
      <c r="P152" s="606"/>
      <c r="Q152" s="606"/>
      <c r="R152" s="606"/>
      <c r="S152" s="606"/>
      <c r="T152" s="606"/>
      <c r="U152" s="606"/>
      <c r="V152" s="606"/>
      <c r="W152" s="606"/>
      <c r="X152" s="606"/>
      <c r="Y152" s="606"/>
      <c r="Z152" s="606"/>
      <c r="AA152" s="48"/>
      <c r="AB152" s="48"/>
      <c r="AC152" s="48"/>
    </row>
    <row r="153" spans="1:68" ht="16.5" hidden="1" customHeight="1" x14ac:dyDescent="0.25">
      <c r="A153" s="568" t="s">
        <v>250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8"/>
      <c r="AB153" s="538"/>
      <c r="AC153" s="538"/>
    </row>
    <row r="154" spans="1:68" ht="14.25" hidden="1" customHeight="1" x14ac:dyDescent="0.25">
      <c r="A154" s="556" t="s">
        <v>134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39"/>
      <c r="AB154" s="539"/>
      <c r="AC154" s="539"/>
    </row>
    <row r="155" spans="1:68" ht="27" hidden="1" customHeight="1" x14ac:dyDescent="0.25">
      <c r="A155" s="54" t="s">
        <v>251</v>
      </c>
      <c r="B155" s="54" t="s">
        <v>252</v>
      </c>
      <c r="C155" s="31">
        <v>4301020323</v>
      </c>
      <c r="D155" s="551">
        <v>4680115886223</v>
      </c>
      <c r="E155" s="552"/>
      <c r="F155" s="542">
        <v>0.33</v>
      </c>
      <c r="G155" s="32">
        <v>6</v>
      </c>
      <c r="H155" s="542">
        <v>1.98</v>
      </c>
      <c r="I155" s="542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48"/>
      <c r="R155" s="548"/>
      <c r="S155" s="548"/>
      <c r="T155" s="549"/>
      <c r="U155" s="34"/>
      <c r="V155" s="34"/>
      <c r="W155" s="35" t="s">
        <v>68</v>
      </c>
      <c r="X155" s="543">
        <v>0</v>
      </c>
      <c r="Y155" s="544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72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73"/>
      <c r="P156" s="560" t="s">
        <v>70</v>
      </c>
      <c r="Q156" s="561"/>
      <c r="R156" s="561"/>
      <c r="S156" s="561"/>
      <c r="T156" s="561"/>
      <c r="U156" s="561"/>
      <c r="V156" s="562"/>
      <c r="W156" s="37" t="s">
        <v>71</v>
      </c>
      <c r="X156" s="545">
        <f>IFERROR(X155/H155,"0")</f>
        <v>0</v>
      </c>
      <c r="Y156" s="545">
        <f>IFERROR(Y155/H155,"0")</f>
        <v>0</v>
      </c>
      <c r="Z156" s="545">
        <f>IFERROR(IF(Z155="",0,Z155),"0")</f>
        <v>0</v>
      </c>
      <c r="AA156" s="546"/>
      <c r="AB156" s="546"/>
      <c r="AC156" s="546"/>
    </row>
    <row r="157" spans="1:68" hidden="1" x14ac:dyDescent="0.2">
      <c r="A157" s="557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73"/>
      <c r="P157" s="560" t="s">
        <v>70</v>
      </c>
      <c r="Q157" s="561"/>
      <c r="R157" s="561"/>
      <c r="S157" s="561"/>
      <c r="T157" s="561"/>
      <c r="U157" s="561"/>
      <c r="V157" s="562"/>
      <c r="W157" s="37" t="s">
        <v>68</v>
      </c>
      <c r="X157" s="545">
        <f>IFERROR(SUM(X155:X155),"0")</f>
        <v>0</v>
      </c>
      <c r="Y157" s="545">
        <f>IFERROR(SUM(Y155:Y155),"0")</f>
        <v>0</v>
      </c>
      <c r="Z157" s="37"/>
      <c r="AA157" s="546"/>
      <c r="AB157" s="546"/>
      <c r="AC157" s="546"/>
    </row>
    <row r="158" spans="1:68" ht="14.25" hidden="1" customHeight="1" x14ac:dyDescent="0.25">
      <c r="A158" s="556" t="s">
        <v>63</v>
      </c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57"/>
      <c r="P158" s="557"/>
      <c r="Q158" s="557"/>
      <c r="R158" s="557"/>
      <c r="S158" s="557"/>
      <c r="T158" s="557"/>
      <c r="U158" s="557"/>
      <c r="V158" s="557"/>
      <c r="W158" s="557"/>
      <c r="X158" s="557"/>
      <c r="Y158" s="557"/>
      <c r="Z158" s="557"/>
      <c r="AA158" s="539"/>
      <c r="AB158" s="539"/>
      <c r="AC158" s="539"/>
    </row>
    <row r="159" spans="1:68" ht="27" customHeight="1" x14ac:dyDescent="0.25">
      <c r="A159" s="54" t="s">
        <v>254</v>
      </c>
      <c r="B159" s="54" t="s">
        <v>255</v>
      </c>
      <c r="C159" s="31">
        <v>4301031191</v>
      </c>
      <c r="D159" s="551">
        <v>4680115880993</v>
      </c>
      <c r="E159" s="552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48"/>
      <c r="R159" s="548"/>
      <c r="S159" s="548"/>
      <c r="T159" s="549"/>
      <c r="U159" s="34"/>
      <c r="V159" s="34"/>
      <c r="W159" s="35" t="s">
        <v>68</v>
      </c>
      <c r="X159" s="543">
        <v>11</v>
      </c>
      <c r="Y159" s="544">
        <f t="shared" ref="Y159:Y167" si="11">IFERROR(IF(X159="",0,CEILING((X159/$H159),1)*$H159),"")</f>
        <v>12.600000000000001</v>
      </c>
      <c r="Z159" s="36">
        <f>IFERROR(IF(Y159=0,"",ROUNDUP(Y159/H159,0)*0.00902),"")</f>
        <v>2.7060000000000001E-2</v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11.707142857142856</v>
      </c>
      <c r="BN159" s="64">
        <f t="shared" ref="BN159:BN167" si="13">IFERROR(Y159*I159/H159,"0")</f>
        <v>13.41</v>
      </c>
      <c r="BO159" s="64">
        <f t="shared" ref="BO159:BO167" si="14">IFERROR(1/J159*(X159/H159),"0")</f>
        <v>1.9841269841269844E-2</v>
      </c>
      <c r="BP159" s="64">
        <f t="shared" ref="BP159:BP167" si="15">IFERROR(1/J159*(Y159/H159),"0")</f>
        <v>2.2727272727272728E-2</v>
      </c>
    </row>
    <row r="160" spans="1:68" ht="27" hidden="1" customHeight="1" x14ac:dyDescent="0.25">
      <c r="A160" s="54" t="s">
        <v>257</v>
      </c>
      <c r="B160" s="54" t="s">
        <v>258</v>
      </c>
      <c r="C160" s="31">
        <v>4301031204</v>
      </c>
      <c r="D160" s="551">
        <v>4680115881761</v>
      </c>
      <c r="E160" s="552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0</v>
      </c>
      <c r="Y160" s="544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4301031201</v>
      </c>
      <c r="D161" s="551">
        <v>4680115881563</v>
      </c>
      <c r="E161" s="552"/>
      <c r="F161" s="542">
        <v>0.7</v>
      </c>
      <c r="G161" s="32">
        <v>6</v>
      </c>
      <c r="H161" s="542">
        <v>4.2</v>
      </c>
      <c r="I161" s="542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109</v>
      </c>
      <c r="Y161" s="544">
        <f t="shared" si="11"/>
        <v>109.2</v>
      </c>
      <c r="Z161" s="36">
        <f>IFERROR(IF(Y161=0,"",ROUNDUP(Y161/H161,0)*0.00902),"")</f>
        <v>0.23452000000000001</v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114.44999999999999</v>
      </c>
      <c r="BN161" s="64">
        <f t="shared" si="13"/>
        <v>114.66</v>
      </c>
      <c r="BO161" s="64">
        <f t="shared" si="14"/>
        <v>0.19660894660894662</v>
      </c>
      <c r="BP161" s="64">
        <f t="shared" si="15"/>
        <v>0.19696969696969696</v>
      </c>
    </row>
    <row r="162" spans="1:68" ht="27" customHeight="1" x14ac:dyDescent="0.25">
      <c r="A162" s="54" t="s">
        <v>263</v>
      </c>
      <c r="B162" s="54" t="s">
        <v>264</v>
      </c>
      <c r="C162" s="31">
        <v>4301031199</v>
      </c>
      <c r="D162" s="551">
        <v>4680115880986</v>
      </c>
      <c r="E162" s="552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57</v>
      </c>
      <c r="Y162" s="544">
        <f t="shared" si="11"/>
        <v>58.800000000000004</v>
      </c>
      <c r="Z162" s="36">
        <f>IFERROR(IF(Y162=0,"",ROUNDUP(Y162/H162,0)*0.00502),"")</f>
        <v>0.14056000000000002</v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60.528571428571425</v>
      </c>
      <c r="BN162" s="64">
        <f t="shared" si="13"/>
        <v>62.44</v>
      </c>
      <c r="BO162" s="64">
        <f t="shared" si="14"/>
        <v>0.115995115995116</v>
      </c>
      <c r="BP162" s="64">
        <f t="shared" si="15"/>
        <v>0.11965811965811968</v>
      </c>
    </row>
    <row r="163" spans="1:68" ht="27" hidden="1" customHeight="1" x14ac:dyDescent="0.25">
      <c r="A163" s="54" t="s">
        <v>265</v>
      </c>
      <c r="B163" s="54" t="s">
        <v>266</v>
      </c>
      <c r="C163" s="31">
        <v>4301031205</v>
      </c>
      <c r="D163" s="551">
        <v>4680115881785</v>
      </c>
      <c r="E163" s="552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0</v>
      </c>
      <c r="Y163" s="544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267</v>
      </c>
      <c r="B164" s="54" t="s">
        <v>268</v>
      </c>
      <c r="C164" s="31">
        <v>4301031399</v>
      </c>
      <c r="D164" s="551">
        <v>4680115886537</v>
      </c>
      <c r="E164" s="552"/>
      <c r="F164" s="542">
        <v>0.3</v>
      </c>
      <c r="G164" s="32">
        <v>6</v>
      </c>
      <c r="H164" s="542">
        <v>1.8</v>
      </c>
      <c r="I164" s="542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0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46</v>
      </c>
      <c r="Y164" s="544">
        <f t="shared" si="11"/>
        <v>46.800000000000004</v>
      </c>
      <c r="Z164" s="36">
        <f>IFERROR(IF(Y164=0,"",ROUNDUP(Y164/H164,0)*0.00502),"")</f>
        <v>0.13052</v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49.322222222222223</v>
      </c>
      <c r="BN164" s="64">
        <f t="shared" si="13"/>
        <v>50.180000000000007</v>
      </c>
      <c r="BO164" s="64">
        <f t="shared" si="14"/>
        <v>0.10921177587844255</v>
      </c>
      <c r="BP164" s="64">
        <f t="shared" si="15"/>
        <v>0.11111111111111112</v>
      </c>
    </row>
    <row r="165" spans="1:68" ht="37.5" customHeight="1" x14ac:dyDescent="0.25">
      <c r="A165" s="54" t="s">
        <v>270</v>
      </c>
      <c r="B165" s="54" t="s">
        <v>271</v>
      </c>
      <c r="C165" s="31">
        <v>4301031202</v>
      </c>
      <c r="D165" s="551">
        <v>4680115881679</v>
      </c>
      <c r="E165" s="552"/>
      <c r="F165" s="542">
        <v>0.35</v>
      </c>
      <c r="G165" s="32">
        <v>6</v>
      </c>
      <c r="H165" s="542">
        <v>2.1</v>
      </c>
      <c r="I165" s="542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280</v>
      </c>
      <c r="Y165" s="544">
        <f t="shared" si="11"/>
        <v>281.40000000000003</v>
      </c>
      <c r="Z165" s="36">
        <f>IFERROR(IF(Y165=0,"",ROUNDUP(Y165/H165,0)*0.00502),"")</f>
        <v>0.67268000000000006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293.33333333333331</v>
      </c>
      <c r="BN165" s="64">
        <f t="shared" si="13"/>
        <v>294.80000000000007</v>
      </c>
      <c r="BO165" s="64">
        <f t="shared" si="14"/>
        <v>0.56980056980056981</v>
      </c>
      <c r="BP165" s="64">
        <f t="shared" si="15"/>
        <v>0.57264957264957272</v>
      </c>
    </row>
    <row r="166" spans="1:68" ht="27" hidden="1" customHeight="1" x14ac:dyDescent="0.25">
      <c r="A166" s="54" t="s">
        <v>272</v>
      </c>
      <c r="B166" s="54" t="s">
        <v>273</v>
      </c>
      <c r="C166" s="31">
        <v>4301031158</v>
      </c>
      <c r="D166" s="551">
        <v>4680115880191</v>
      </c>
      <c r="E166" s="552"/>
      <c r="F166" s="542">
        <v>0.4</v>
      </c>
      <c r="G166" s="32">
        <v>6</v>
      </c>
      <c r="H166" s="542">
        <v>2.4</v>
      </c>
      <c r="I166" s="542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274</v>
      </c>
      <c r="B167" s="54" t="s">
        <v>275</v>
      </c>
      <c r="C167" s="31">
        <v>4301031245</v>
      </c>
      <c r="D167" s="551">
        <v>4680115883963</v>
      </c>
      <c r="E167" s="552"/>
      <c r="F167" s="542">
        <v>0.28000000000000003</v>
      </c>
      <c r="G167" s="32">
        <v>6</v>
      </c>
      <c r="H167" s="542">
        <v>1.68</v>
      </c>
      <c r="I167" s="542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2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73"/>
      <c r="P168" s="560" t="s">
        <v>70</v>
      </c>
      <c r="Q168" s="561"/>
      <c r="R168" s="561"/>
      <c r="S168" s="561"/>
      <c r="T168" s="561"/>
      <c r="U168" s="561"/>
      <c r="V168" s="562"/>
      <c r="W168" s="37" t="s">
        <v>71</v>
      </c>
      <c r="X168" s="545">
        <f>IFERROR(X159/H159,"0")+IFERROR(X160/H160,"0")+IFERROR(X161/H161,"0")+IFERROR(X162/H162,"0")+IFERROR(X163/H163,"0")+IFERROR(X164/H164,"0")+IFERROR(X165/H165,"0")+IFERROR(X166/H166,"0")+IFERROR(X167/H167,"0")</f>
        <v>214.60317460317458</v>
      </c>
      <c r="Y168" s="545">
        <f>IFERROR(Y159/H159,"0")+IFERROR(Y160/H160,"0")+IFERROR(Y161/H161,"0")+IFERROR(Y162/H162,"0")+IFERROR(Y163/H163,"0")+IFERROR(Y164/H164,"0")+IFERROR(Y165/H165,"0")+IFERROR(Y166/H166,"0")+IFERROR(Y167/H167,"0")</f>
        <v>217</v>
      </c>
      <c r="Z168" s="545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1.2053400000000001</v>
      </c>
      <c r="AA168" s="546"/>
      <c r="AB168" s="546"/>
      <c r="AC168" s="546"/>
    </row>
    <row r="169" spans="1:68" x14ac:dyDescent="0.2">
      <c r="A169" s="557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73"/>
      <c r="P169" s="560" t="s">
        <v>70</v>
      </c>
      <c r="Q169" s="561"/>
      <c r="R169" s="561"/>
      <c r="S169" s="561"/>
      <c r="T169" s="561"/>
      <c r="U169" s="561"/>
      <c r="V169" s="562"/>
      <c r="W169" s="37" t="s">
        <v>68</v>
      </c>
      <c r="X169" s="545">
        <f>IFERROR(SUM(X159:X167),"0")</f>
        <v>503</v>
      </c>
      <c r="Y169" s="545">
        <f>IFERROR(SUM(Y159:Y167),"0")</f>
        <v>508.80000000000007</v>
      </c>
      <c r="Z169" s="37"/>
      <c r="AA169" s="546"/>
      <c r="AB169" s="546"/>
      <c r="AC169" s="546"/>
    </row>
    <row r="170" spans="1:68" ht="14.25" hidden="1" customHeight="1" x14ac:dyDescent="0.25">
      <c r="A170" s="556" t="s">
        <v>94</v>
      </c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57"/>
      <c r="P170" s="557"/>
      <c r="Q170" s="557"/>
      <c r="R170" s="557"/>
      <c r="S170" s="557"/>
      <c r="T170" s="557"/>
      <c r="U170" s="557"/>
      <c r="V170" s="557"/>
      <c r="W170" s="557"/>
      <c r="X170" s="557"/>
      <c r="Y170" s="557"/>
      <c r="Z170" s="557"/>
      <c r="AA170" s="539"/>
      <c r="AB170" s="539"/>
      <c r="AC170" s="539"/>
    </row>
    <row r="171" spans="1:68" ht="27" hidden="1" customHeight="1" x14ac:dyDescent="0.25">
      <c r="A171" s="54" t="s">
        <v>277</v>
      </c>
      <c r="B171" s="54" t="s">
        <v>278</v>
      </c>
      <c r="C171" s="31">
        <v>4301032053</v>
      </c>
      <c r="D171" s="551">
        <v>4680115886780</v>
      </c>
      <c r="E171" s="552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3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48"/>
      <c r="R171" s="548"/>
      <c r="S171" s="548"/>
      <c r="T171" s="549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282</v>
      </c>
      <c r="B172" s="54" t="s">
        <v>283</v>
      </c>
      <c r="C172" s="31">
        <v>4301032051</v>
      </c>
      <c r="D172" s="551">
        <v>4680115886742</v>
      </c>
      <c r="E172" s="552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8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3</v>
      </c>
      <c r="Y172" s="544">
        <f>IFERROR(IF(X172="",0,CEILING((X172/$H172),1)*$H172),"")</f>
        <v>3.7800000000000002</v>
      </c>
      <c r="Z172" s="36">
        <f>IFERROR(IF(Y172=0,"",ROUNDUP(Y172/H172,0)*0.0059),"")</f>
        <v>1.77E-2</v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3.4523809523809521</v>
      </c>
      <c r="BN172" s="64">
        <f>IFERROR(Y172*I172/H172,"0")</f>
        <v>4.3499999999999996</v>
      </c>
      <c r="BO172" s="64">
        <f>IFERROR(1/J172*(X172/H172),"0")</f>
        <v>1.1022927689594356E-2</v>
      </c>
      <c r="BP172" s="64">
        <f>IFERROR(1/J172*(Y172/H172),"0")</f>
        <v>1.3888888888888888E-2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4301032052</v>
      </c>
      <c r="D173" s="551">
        <v>4680115886766</v>
      </c>
      <c r="E173" s="552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2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0</v>
      </c>
      <c r="Y173" s="544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72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73"/>
      <c r="P174" s="560" t="s">
        <v>70</v>
      </c>
      <c r="Q174" s="561"/>
      <c r="R174" s="561"/>
      <c r="S174" s="561"/>
      <c r="T174" s="561"/>
      <c r="U174" s="561"/>
      <c r="V174" s="562"/>
      <c r="W174" s="37" t="s">
        <v>71</v>
      </c>
      <c r="X174" s="545">
        <f>IFERROR(X171/H171,"0")+IFERROR(X172/H172,"0")+IFERROR(X173/H173,"0")</f>
        <v>2.3809523809523809</v>
      </c>
      <c r="Y174" s="545">
        <f>IFERROR(Y171/H171,"0")+IFERROR(Y172/H172,"0")+IFERROR(Y173/H173,"0")</f>
        <v>3</v>
      </c>
      <c r="Z174" s="545">
        <f>IFERROR(IF(Z171="",0,Z171),"0")+IFERROR(IF(Z172="",0,Z172),"0")+IFERROR(IF(Z173="",0,Z173),"0")</f>
        <v>1.77E-2</v>
      </c>
      <c r="AA174" s="546"/>
      <c r="AB174" s="546"/>
      <c r="AC174" s="546"/>
    </row>
    <row r="175" spans="1:68" x14ac:dyDescent="0.2">
      <c r="A175" s="557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73"/>
      <c r="P175" s="560" t="s">
        <v>70</v>
      </c>
      <c r="Q175" s="561"/>
      <c r="R175" s="561"/>
      <c r="S175" s="561"/>
      <c r="T175" s="561"/>
      <c r="U175" s="561"/>
      <c r="V175" s="562"/>
      <c r="W175" s="37" t="s">
        <v>68</v>
      </c>
      <c r="X175" s="545">
        <f>IFERROR(SUM(X171:X173),"0")</f>
        <v>3</v>
      </c>
      <c r="Y175" s="545">
        <f>IFERROR(SUM(Y171:Y173),"0")</f>
        <v>3.7800000000000002</v>
      </c>
      <c r="Z175" s="37"/>
      <c r="AA175" s="546"/>
      <c r="AB175" s="546"/>
      <c r="AC175" s="546"/>
    </row>
    <row r="176" spans="1:68" ht="14.25" hidden="1" customHeight="1" x14ac:dyDescent="0.25">
      <c r="A176" s="556" t="s">
        <v>287</v>
      </c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57"/>
      <c r="P176" s="557"/>
      <c r="Q176" s="557"/>
      <c r="R176" s="557"/>
      <c r="S176" s="557"/>
      <c r="T176" s="557"/>
      <c r="U176" s="557"/>
      <c r="V176" s="557"/>
      <c r="W176" s="557"/>
      <c r="X176" s="557"/>
      <c r="Y176" s="557"/>
      <c r="Z176" s="557"/>
      <c r="AA176" s="539"/>
      <c r="AB176" s="539"/>
      <c r="AC176" s="539"/>
    </row>
    <row r="177" spans="1:68" ht="27" customHeight="1" x14ac:dyDescent="0.25">
      <c r="A177" s="54" t="s">
        <v>288</v>
      </c>
      <c r="B177" s="54" t="s">
        <v>289</v>
      </c>
      <c r="C177" s="31">
        <v>4301170013</v>
      </c>
      <c r="D177" s="551">
        <v>4680115886797</v>
      </c>
      <c r="E177" s="552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9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48"/>
      <c r="R177" s="548"/>
      <c r="S177" s="548"/>
      <c r="T177" s="549"/>
      <c r="U177" s="34"/>
      <c r="V177" s="34"/>
      <c r="W177" s="35" t="s">
        <v>68</v>
      </c>
      <c r="X177" s="543">
        <v>7</v>
      </c>
      <c r="Y177" s="544">
        <f>IFERROR(IF(X177="",0,CEILING((X177/$H177),1)*$H177),"")</f>
        <v>7.5600000000000005</v>
      </c>
      <c r="Z177" s="36">
        <f>IFERROR(IF(Y177=0,"",ROUNDUP(Y177/H177,0)*0.0059),"")</f>
        <v>3.5400000000000001E-2</v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8.0555555555555554</v>
      </c>
      <c r="BN177" s="64">
        <f>IFERROR(Y177*I177/H177,"0")</f>
        <v>8.6999999999999993</v>
      </c>
      <c r="BO177" s="64">
        <f>IFERROR(1/J177*(X177/H177),"0")</f>
        <v>2.5720164609053495E-2</v>
      </c>
      <c r="BP177" s="64">
        <f>IFERROR(1/J177*(Y177/H177),"0")</f>
        <v>2.7777777777777776E-2</v>
      </c>
    </row>
    <row r="178" spans="1:68" x14ac:dyDescent="0.2">
      <c r="A178" s="572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73"/>
      <c r="P178" s="560" t="s">
        <v>70</v>
      </c>
      <c r="Q178" s="561"/>
      <c r="R178" s="561"/>
      <c r="S178" s="561"/>
      <c r="T178" s="561"/>
      <c r="U178" s="561"/>
      <c r="V178" s="562"/>
      <c r="W178" s="37" t="s">
        <v>71</v>
      </c>
      <c r="X178" s="545">
        <f>IFERROR(X177/H177,"0")</f>
        <v>5.5555555555555554</v>
      </c>
      <c r="Y178" s="545">
        <f>IFERROR(Y177/H177,"0")</f>
        <v>6</v>
      </c>
      <c r="Z178" s="545">
        <f>IFERROR(IF(Z177="",0,Z177),"0")</f>
        <v>3.5400000000000001E-2</v>
      </c>
      <c r="AA178" s="546"/>
      <c r="AB178" s="546"/>
      <c r="AC178" s="546"/>
    </row>
    <row r="179" spans="1:68" x14ac:dyDescent="0.2">
      <c r="A179" s="557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73"/>
      <c r="P179" s="560" t="s">
        <v>70</v>
      </c>
      <c r="Q179" s="561"/>
      <c r="R179" s="561"/>
      <c r="S179" s="561"/>
      <c r="T179" s="561"/>
      <c r="U179" s="561"/>
      <c r="V179" s="562"/>
      <c r="W179" s="37" t="s">
        <v>68</v>
      </c>
      <c r="X179" s="545">
        <f>IFERROR(SUM(X177:X177),"0")</f>
        <v>7</v>
      </c>
      <c r="Y179" s="545">
        <f>IFERROR(SUM(Y177:Y177),"0")</f>
        <v>7.5600000000000005</v>
      </c>
      <c r="Z179" s="37"/>
      <c r="AA179" s="546"/>
      <c r="AB179" s="546"/>
      <c r="AC179" s="546"/>
    </row>
    <row r="180" spans="1:68" ht="16.5" hidden="1" customHeight="1" x14ac:dyDescent="0.25">
      <c r="A180" s="568" t="s">
        <v>290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8"/>
      <c r="AB180" s="538"/>
      <c r="AC180" s="538"/>
    </row>
    <row r="181" spans="1:68" ht="14.25" hidden="1" customHeight="1" x14ac:dyDescent="0.25">
      <c r="A181" s="556" t="s">
        <v>102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39"/>
      <c r="AB181" s="539"/>
      <c r="AC181" s="539"/>
    </row>
    <row r="182" spans="1:68" ht="16.5" hidden="1" customHeight="1" x14ac:dyDescent="0.25">
      <c r="A182" s="54" t="s">
        <v>291</v>
      </c>
      <c r="B182" s="54" t="s">
        <v>292</v>
      </c>
      <c r="C182" s="31">
        <v>4301011450</v>
      </c>
      <c r="D182" s="551">
        <v>4680115881402</v>
      </c>
      <c r="E182" s="552"/>
      <c r="F182" s="542">
        <v>1.35</v>
      </c>
      <c r="G182" s="32">
        <v>8</v>
      </c>
      <c r="H182" s="542">
        <v>10.8</v>
      </c>
      <c r="I182" s="542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48"/>
      <c r="R182" s="548"/>
      <c r="S182" s="548"/>
      <c r="T182" s="549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294</v>
      </c>
      <c r="B183" s="54" t="s">
        <v>295</v>
      </c>
      <c r="C183" s="31">
        <v>4301011768</v>
      </c>
      <c r="D183" s="551">
        <v>4680115881396</v>
      </c>
      <c r="E183" s="552"/>
      <c r="F183" s="542">
        <v>0.45</v>
      </c>
      <c r="G183" s="32">
        <v>6</v>
      </c>
      <c r="H183" s="542">
        <v>2.7</v>
      </c>
      <c r="I183" s="542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72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73"/>
      <c r="P184" s="560" t="s">
        <v>70</v>
      </c>
      <c r="Q184" s="561"/>
      <c r="R184" s="561"/>
      <c r="S184" s="561"/>
      <c r="T184" s="561"/>
      <c r="U184" s="561"/>
      <c r="V184" s="562"/>
      <c r="W184" s="37" t="s">
        <v>71</v>
      </c>
      <c r="X184" s="545">
        <f>IFERROR(X182/H182,"0")+IFERROR(X183/H183,"0")</f>
        <v>0</v>
      </c>
      <c r="Y184" s="545">
        <f>IFERROR(Y182/H182,"0")+IFERROR(Y183/H183,"0")</f>
        <v>0</v>
      </c>
      <c r="Z184" s="545">
        <f>IFERROR(IF(Z182="",0,Z182),"0")+IFERROR(IF(Z183="",0,Z183),"0")</f>
        <v>0</v>
      </c>
      <c r="AA184" s="546"/>
      <c r="AB184" s="546"/>
      <c r="AC184" s="546"/>
    </row>
    <row r="185" spans="1:68" hidden="1" x14ac:dyDescent="0.2">
      <c r="A185" s="557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73"/>
      <c r="P185" s="560" t="s">
        <v>70</v>
      </c>
      <c r="Q185" s="561"/>
      <c r="R185" s="561"/>
      <c r="S185" s="561"/>
      <c r="T185" s="561"/>
      <c r="U185" s="561"/>
      <c r="V185" s="562"/>
      <c r="W185" s="37" t="s">
        <v>68</v>
      </c>
      <c r="X185" s="545">
        <f>IFERROR(SUM(X182:X183),"0")</f>
        <v>0</v>
      </c>
      <c r="Y185" s="545">
        <f>IFERROR(SUM(Y182:Y183),"0")</f>
        <v>0</v>
      </c>
      <c r="Z185" s="37"/>
      <c r="AA185" s="546"/>
      <c r="AB185" s="546"/>
      <c r="AC185" s="546"/>
    </row>
    <row r="186" spans="1:68" ht="14.25" hidden="1" customHeight="1" x14ac:dyDescent="0.25">
      <c r="A186" s="556" t="s">
        <v>134</v>
      </c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57"/>
      <c r="P186" s="557"/>
      <c r="Q186" s="557"/>
      <c r="R186" s="557"/>
      <c r="S186" s="557"/>
      <c r="T186" s="557"/>
      <c r="U186" s="557"/>
      <c r="V186" s="557"/>
      <c r="W186" s="557"/>
      <c r="X186" s="557"/>
      <c r="Y186" s="557"/>
      <c r="Z186" s="557"/>
      <c r="AA186" s="539"/>
      <c r="AB186" s="539"/>
      <c r="AC186" s="539"/>
    </row>
    <row r="187" spans="1:68" ht="16.5" hidden="1" customHeight="1" x14ac:dyDescent="0.25">
      <c r="A187" s="54" t="s">
        <v>296</v>
      </c>
      <c r="B187" s="54" t="s">
        <v>297</v>
      </c>
      <c r="C187" s="31">
        <v>4301020261</v>
      </c>
      <c r="D187" s="551">
        <v>4680115882935</v>
      </c>
      <c r="E187" s="552"/>
      <c r="F187" s="542">
        <v>1.35</v>
      </c>
      <c r="G187" s="32">
        <v>8</v>
      </c>
      <c r="H187" s="542">
        <v>10.8</v>
      </c>
      <c r="I187" s="54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6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48"/>
      <c r="R187" s="548"/>
      <c r="S187" s="548"/>
      <c r="T187" s="549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299</v>
      </c>
      <c r="B188" s="54" t="s">
        <v>300</v>
      </c>
      <c r="C188" s="31">
        <v>4301020220</v>
      </c>
      <c r="D188" s="551">
        <v>4680115880764</v>
      </c>
      <c r="E188" s="552"/>
      <c r="F188" s="542">
        <v>0.35</v>
      </c>
      <c r="G188" s="32">
        <v>6</v>
      </c>
      <c r="H188" s="542">
        <v>2.1</v>
      </c>
      <c r="I188" s="542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6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72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73"/>
      <c r="P189" s="560" t="s">
        <v>70</v>
      </c>
      <c r="Q189" s="561"/>
      <c r="R189" s="561"/>
      <c r="S189" s="561"/>
      <c r="T189" s="561"/>
      <c r="U189" s="561"/>
      <c r="V189" s="562"/>
      <c r="W189" s="37" t="s">
        <v>71</v>
      </c>
      <c r="X189" s="545">
        <f>IFERROR(X187/H187,"0")+IFERROR(X188/H188,"0")</f>
        <v>0</v>
      </c>
      <c r="Y189" s="545">
        <f>IFERROR(Y187/H187,"0")+IFERROR(Y188/H188,"0")</f>
        <v>0</v>
      </c>
      <c r="Z189" s="545">
        <f>IFERROR(IF(Z187="",0,Z187),"0")+IFERROR(IF(Z188="",0,Z188),"0")</f>
        <v>0</v>
      </c>
      <c r="AA189" s="546"/>
      <c r="AB189" s="546"/>
      <c r="AC189" s="546"/>
    </row>
    <row r="190" spans="1:68" hidden="1" x14ac:dyDescent="0.2">
      <c r="A190" s="557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73"/>
      <c r="P190" s="560" t="s">
        <v>70</v>
      </c>
      <c r="Q190" s="561"/>
      <c r="R190" s="561"/>
      <c r="S190" s="561"/>
      <c r="T190" s="561"/>
      <c r="U190" s="561"/>
      <c r="V190" s="562"/>
      <c r="W190" s="37" t="s">
        <v>68</v>
      </c>
      <c r="X190" s="545">
        <f>IFERROR(SUM(X187:X188),"0")</f>
        <v>0</v>
      </c>
      <c r="Y190" s="545">
        <f>IFERROR(SUM(Y187:Y188),"0")</f>
        <v>0</v>
      </c>
      <c r="Z190" s="37"/>
      <c r="AA190" s="546"/>
      <c r="AB190" s="546"/>
      <c r="AC190" s="546"/>
    </row>
    <row r="191" spans="1:68" ht="14.25" hidden="1" customHeight="1" x14ac:dyDescent="0.25">
      <c r="A191" s="556" t="s">
        <v>63</v>
      </c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57"/>
      <c r="P191" s="557"/>
      <c r="Q191" s="557"/>
      <c r="R191" s="557"/>
      <c r="S191" s="557"/>
      <c r="T191" s="557"/>
      <c r="U191" s="557"/>
      <c r="V191" s="557"/>
      <c r="W191" s="557"/>
      <c r="X191" s="557"/>
      <c r="Y191" s="557"/>
      <c r="Z191" s="557"/>
      <c r="AA191" s="539"/>
      <c r="AB191" s="539"/>
      <c r="AC191" s="539"/>
    </row>
    <row r="192" spans="1:68" ht="27" customHeight="1" x14ac:dyDescent="0.25">
      <c r="A192" s="54" t="s">
        <v>301</v>
      </c>
      <c r="B192" s="54" t="s">
        <v>302</v>
      </c>
      <c r="C192" s="31">
        <v>4301031224</v>
      </c>
      <c r="D192" s="551">
        <v>4680115882683</v>
      </c>
      <c r="E192" s="552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48"/>
      <c r="R192" s="548"/>
      <c r="S192" s="548"/>
      <c r="T192" s="549"/>
      <c r="U192" s="34"/>
      <c r="V192" s="34"/>
      <c r="W192" s="35" t="s">
        <v>68</v>
      </c>
      <c r="X192" s="543">
        <v>81</v>
      </c>
      <c r="Y192" s="544">
        <f t="shared" ref="Y192:Y199" si="16">IFERROR(IF(X192="",0,CEILING((X192/$H192),1)*$H192),"")</f>
        <v>81</v>
      </c>
      <c r="Z192" s="36">
        <f>IFERROR(IF(Y192=0,"",ROUNDUP(Y192/H192,0)*0.00902),"")</f>
        <v>0.1353</v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84.15</v>
      </c>
      <c r="BN192" s="64">
        <f t="shared" ref="BN192:BN199" si="18">IFERROR(Y192*I192/H192,"0")</f>
        <v>84.15</v>
      </c>
      <c r="BO192" s="64">
        <f t="shared" ref="BO192:BO199" si="19">IFERROR(1/J192*(X192/H192),"0")</f>
        <v>0.11363636363636363</v>
      </c>
      <c r="BP192" s="64">
        <f t="shared" ref="BP192:BP199" si="20">IFERROR(1/J192*(Y192/H192),"0")</f>
        <v>0.11363636363636363</v>
      </c>
    </row>
    <row r="193" spans="1:68" ht="27" customHeight="1" x14ac:dyDescent="0.25">
      <c r="A193" s="54" t="s">
        <v>304</v>
      </c>
      <c r="B193" s="54" t="s">
        <v>305</v>
      </c>
      <c r="C193" s="31">
        <v>4301031230</v>
      </c>
      <c r="D193" s="551">
        <v>4680115882690</v>
      </c>
      <c r="E193" s="552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64</v>
      </c>
      <c r="Y193" s="544">
        <f t="shared" si="16"/>
        <v>64.800000000000011</v>
      </c>
      <c r="Z193" s="36">
        <f>IFERROR(IF(Y193=0,"",ROUNDUP(Y193/H193,0)*0.00902),"")</f>
        <v>0.10824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66.488888888888894</v>
      </c>
      <c r="BN193" s="64">
        <f t="shared" si="18"/>
        <v>67.320000000000007</v>
      </c>
      <c r="BO193" s="64">
        <f t="shared" si="19"/>
        <v>8.9786756453423114E-2</v>
      </c>
      <c r="BP193" s="64">
        <f t="shared" si="20"/>
        <v>9.0909090909090925E-2</v>
      </c>
    </row>
    <row r="194" spans="1:68" ht="27" hidden="1" customHeight="1" x14ac:dyDescent="0.25">
      <c r="A194" s="54" t="s">
        <v>307</v>
      </c>
      <c r="B194" s="54" t="s">
        <v>308</v>
      </c>
      <c r="C194" s="31">
        <v>4301031220</v>
      </c>
      <c r="D194" s="551">
        <v>4680115882669</v>
      </c>
      <c r="E194" s="552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0</v>
      </c>
      <c r="Y194" s="544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310</v>
      </c>
      <c r="B195" s="54" t="s">
        <v>311</v>
      </c>
      <c r="C195" s="31">
        <v>4301031221</v>
      </c>
      <c r="D195" s="551">
        <v>4680115882676</v>
      </c>
      <c r="E195" s="552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0</v>
      </c>
      <c r="Y195" s="544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4301031223</v>
      </c>
      <c r="D196" s="551">
        <v>4680115884014</v>
      </c>
      <c r="E196" s="552"/>
      <c r="F196" s="542">
        <v>0.3</v>
      </c>
      <c r="G196" s="32">
        <v>6</v>
      </c>
      <c r="H196" s="542">
        <v>1.8</v>
      </c>
      <c r="I196" s="542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0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42</v>
      </c>
      <c r="Y196" s="544">
        <f t="shared" si="16"/>
        <v>43.2</v>
      </c>
      <c r="Z196" s="36">
        <f>IFERROR(IF(Y196=0,"",ROUNDUP(Y196/H196,0)*0.00502),"")</f>
        <v>0.12048</v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45.033333333333331</v>
      </c>
      <c r="BN196" s="64">
        <f t="shared" si="18"/>
        <v>46.32</v>
      </c>
      <c r="BO196" s="64">
        <f t="shared" si="19"/>
        <v>9.9715099715099717E-2</v>
      </c>
      <c r="BP196" s="64">
        <f t="shared" si="20"/>
        <v>0.10256410256410257</v>
      </c>
    </row>
    <row r="197" spans="1:68" ht="27" customHeight="1" x14ac:dyDescent="0.25">
      <c r="A197" s="54" t="s">
        <v>315</v>
      </c>
      <c r="B197" s="54" t="s">
        <v>316</v>
      </c>
      <c r="C197" s="31">
        <v>4301031222</v>
      </c>
      <c r="D197" s="551">
        <v>4680115884007</v>
      </c>
      <c r="E197" s="552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5</v>
      </c>
      <c r="Y197" s="544">
        <f t="shared" si="16"/>
        <v>5.4</v>
      </c>
      <c r="Z197" s="36">
        <f>IFERROR(IF(Y197=0,"",ROUNDUP(Y197/H197,0)*0.00502),"")</f>
        <v>1.506E-2</v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5.2777777777777777</v>
      </c>
      <c r="BN197" s="64">
        <f t="shared" si="18"/>
        <v>5.7</v>
      </c>
      <c r="BO197" s="64">
        <f t="shared" si="19"/>
        <v>1.1870845204178538E-2</v>
      </c>
      <c r="BP197" s="64">
        <f t="shared" si="20"/>
        <v>1.2820512820512822E-2</v>
      </c>
    </row>
    <row r="198" spans="1:68" ht="27" hidden="1" customHeight="1" x14ac:dyDescent="0.25">
      <c r="A198" s="54" t="s">
        <v>317</v>
      </c>
      <c r="B198" s="54" t="s">
        <v>318</v>
      </c>
      <c r="C198" s="31">
        <v>4301031229</v>
      </c>
      <c r="D198" s="551">
        <v>4680115884038</v>
      </c>
      <c r="E198" s="552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0</v>
      </c>
      <c r="Y198" s="544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4301031225</v>
      </c>
      <c r="D199" s="551">
        <v>4680115884021</v>
      </c>
      <c r="E199" s="552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5</v>
      </c>
      <c r="Y199" s="544">
        <f t="shared" si="16"/>
        <v>5.4</v>
      </c>
      <c r="Z199" s="36">
        <f>IFERROR(IF(Y199=0,"",ROUNDUP(Y199/H199,0)*0.00502),"")</f>
        <v>1.506E-2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5.2777777777777777</v>
      </c>
      <c r="BN199" s="64">
        <f t="shared" si="18"/>
        <v>5.7</v>
      </c>
      <c r="BO199" s="64">
        <f t="shared" si="19"/>
        <v>1.1870845204178538E-2</v>
      </c>
      <c r="BP199" s="64">
        <f t="shared" si="20"/>
        <v>1.2820512820512822E-2</v>
      </c>
    </row>
    <row r="200" spans="1:68" x14ac:dyDescent="0.2">
      <c r="A200" s="572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73"/>
      <c r="P200" s="560" t="s">
        <v>70</v>
      </c>
      <c r="Q200" s="561"/>
      <c r="R200" s="561"/>
      <c r="S200" s="561"/>
      <c r="T200" s="561"/>
      <c r="U200" s="561"/>
      <c r="V200" s="562"/>
      <c r="W200" s="37" t="s">
        <v>71</v>
      </c>
      <c r="X200" s="545">
        <f>IFERROR(X192/H192,"0")+IFERROR(X193/H193,"0")+IFERROR(X194/H194,"0")+IFERROR(X195/H195,"0")+IFERROR(X196/H196,"0")+IFERROR(X197/H197,"0")+IFERROR(X198/H198,"0")+IFERROR(X199/H199,"0")</f>
        <v>55.740740740740733</v>
      </c>
      <c r="Y200" s="545">
        <f>IFERROR(Y192/H192,"0")+IFERROR(Y193/H193,"0")+IFERROR(Y194/H194,"0")+IFERROR(Y195/H195,"0")+IFERROR(Y196/H196,"0")+IFERROR(Y197/H197,"0")+IFERROR(Y198/H198,"0")+IFERROR(Y199/H199,"0")</f>
        <v>57</v>
      </c>
      <c r="Z200" s="54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0.39414000000000005</v>
      </c>
      <c r="AA200" s="546"/>
      <c r="AB200" s="546"/>
      <c r="AC200" s="546"/>
    </row>
    <row r="201" spans="1:68" x14ac:dyDescent="0.2">
      <c r="A201" s="557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73"/>
      <c r="P201" s="560" t="s">
        <v>70</v>
      </c>
      <c r="Q201" s="561"/>
      <c r="R201" s="561"/>
      <c r="S201" s="561"/>
      <c r="T201" s="561"/>
      <c r="U201" s="561"/>
      <c r="V201" s="562"/>
      <c r="W201" s="37" t="s">
        <v>68</v>
      </c>
      <c r="X201" s="545">
        <f>IFERROR(SUM(X192:X199),"0")</f>
        <v>197</v>
      </c>
      <c r="Y201" s="545">
        <f>IFERROR(SUM(Y192:Y199),"0")</f>
        <v>199.8</v>
      </c>
      <c r="Z201" s="37"/>
      <c r="AA201" s="546"/>
      <c r="AB201" s="546"/>
      <c r="AC201" s="546"/>
    </row>
    <row r="202" spans="1:68" ht="14.25" hidden="1" customHeight="1" x14ac:dyDescent="0.25">
      <c r="A202" s="556" t="s">
        <v>72</v>
      </c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57"/>
      <c r="P202" s="557"/>
      <c r="Q202" s="557"/>
      <c r="R202" s="557"/>
      <c r="S202" s="557"/>
      <c r="T202" s="557"/>
      <c r="U202" s="557"/>
      <c r="V202" s="557"/>
      <c r="W202" s="557"/>
      <c r="X202" s="557"/>
      <c r="Y202" s="557"/>
      <c r="Z202" s="557"/>
      <c r="AA202" s="539"/>
      <c r="AB202" s="539"/>
      <c r="AC202" s="539"/>
    </row>
    <row r="203" spans="1:68" ht="27" hidden="1" customHeight="1" x14ac:dyDescent="0.25">
      <c r="A203" s="54" t="s">
        <v>321</v>
      </c>
      <c r="B203" s="54" t="s">
        <v>322</v>
      </c>
      <c r="C203" s="31">
        <v>4301051408</v>
      </c>
      <c r="D203" s="551">
        <v>4680115881594</v>
      </c>
      <c r="E203" s="552"/>
      <c r="F203" s="542">
        <v>1.35</v>
      </c>
      <c r="G203" s="32">
        <v>6</v>
      </c>
      <c r="H203" s="542">
        <v>8.1</v>
      </c>
      <c r="I203" s="542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48"/>
      <c r="R203" s="548"/>
      <c r="S203" s="548"/>
      <c r="T203" s="549"/>
      <c r="U203" s="34"/>
      <c r="V203" s="34"/>
      <c r="W203" s="35" t="s">
        <v>68</v>
      </c>
      <c r="X203" s="543">
        <v>0</v>
      </c>
      <c r="Y203" s="544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324</v>
      </c>
      <c r="B204" s="54" t="s">
        <v>325</v>
      </c>
      <c r="C204" s="31">
        <v>4301051411</v>
      </c>
      <c r="D204" s="551">
        <v>4680115881617</v>
      </c>
      <c r="E204" s="552"/>
      <c r="F204" s="542">
        <v>1.35</v>
      </c>
      <c r="G204" s="32">
        <v>6</v>
      </c>
      <c r="H204" s="542">
        <v>8.1</v>
      </c>
      <c r="I204" s="542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327</v>
      </c>
      <c r="B205" s="54" t="s">
        <v>328</v>
      </c>
      <c r="C205" s="31">
        <v>4301051656</v>
      </c>
      <c r="D205" s="551">
        <v>4680115880573</v>
      </c>
      <c r="E205" s="552"/>
      <c r="F205" s="542">
        <v>1.45</v>
      </c>
      <c r="G205" s="32">
        <v>6</v>
      </c>
      <c r="H205" s="542">
        <v>8.6999999999999993</v>
      </c>
      <c r="I205" s="542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90</v>
      </c>
      <c r="Y205" s="544">
        <f t="shared" si="21"/>
        <v>95.699999999999989</v>
      </c>
      <c r="Z205" s="36">
        <f>IFERROR(IF(Y205=0,"",ROUNDUP(Y205/H205,0)*0.01898),"")</f>
        <v>0.20877999999999999</v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95.368965517241378</v>
      </c>
      <c r="BN205" s="64">
        <f t="shared" si="23"/>
        <v>101.40899999999999</v>
      </c>
      <c r="BO205" s="64">
        <f t="shared" si="24"/>
        <v>0.16163793103448276</v>
      </c>
      <c r="BP205" s="64">
        <f t="shared" si="25"/>
        <v>0.171875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51">
        <v>4680115882195</v>
      </c>
      <c r="E206" s="552"/>
      <c r="F206" s="542">
        <v>0.4</v>
      </c>
      <c r="G206" s="32">
        <v>6</v>
      </c>
      <c r="H206" s="542">
        <v>2.4</v>
      </c>
      <c r="I206" s="542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167</v>
      </c>
      <c r="Y206" s="544">
        <f t="shared" si="21"/>
        <v>168</v>
      </c>
      <c r="Z206" s="36">
        <f t="shared" ref="Z206:Z211" si="26">IFERROR(IF(Y206=0,"",ROUNDUP(Y206/H206,0)*0.00651),"")</f>
        <v>0.45569999999999999</v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185.78749999999999</v>
      </c>
      <c r="BN206" s="64">
        <f t="shared" si="23"/>
        <v>186.9</v>
      </c>
      <c r="BO206" s="64">
        <f t="shared" si="24"/>
        <v>0.38232600732600741</v>
      </c>
      <c r="BP206" s="64">
        <f t="shared" si="25"/>
        <v>0.38461538461538464</v>
      </c>
    </row>
    <row r="207" spans="1:68" ht="27" hidden="1" customHeight="1" x14ac:dyDescent="0.25">
      <c r="A207" s="54" t="s">
        <v>332</v>
      </c>
      <c r="B207" s="54" t="s">
        <v>333</v>
      </c>
      <c r="C207" s="31">
        <v>4301051752</v>
      </c>
      <c r="D207" s="551">
        <v>4680115882607</v>
      </c>
      <c r="E207" s="552"/>
      <c r="F207" s="542">
        <v>0.3</v>
      </c>
      <c r="G207" s="32">
        <v>6</v>
      </c>
      <c r="H207" s="542">
        <v>1.8</v>
      </c>
      <c r="I207" s="542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5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51">
        <v>4680115880092</v>
      </c>
      <c r="E208" s="552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353</v>
      </c>
      <c r="Y208" s="544">
        <f t="shared" si="21"/>
        <v>355.2</v>
      </c>
      <c r="Z208" s="36">
        <f t="shared" si="26"/>
        <v>0.96348</v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390.06500000000005</v>
      </c>
      <c r="BN208" s="64">
        <f t="shared" si="23"/>
        <v>392.49600000000004</v>
      </c>
      <c r="BO208" s="64">
        <f t="shared" si="24"/>
        <v>0.80815018315018328</v>
      </c>
      <c r="BP208" s="64">
        <f t="shared" si="25"/>
        <v>0.8131868131868133</v>
      </c>
    </row>
    <row r="209" spans="1:68" ht="27" customHeight="1" x14ac:dyDescent="0.25">
      <c r="A209" s="54" t="s">
        <v>337</v>
      </c>
      <c r="B209" s="54" t="s">
        <v>338</v>
      </c>
      <c r="C209" s="31">
        <v>4301051668</v>
      </c>
      <c r="D209" s="551">
        <v>4680115880221</v>
      </c>
      <c r="E209" s="552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6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212</v>
      </c>
      <c r="Y209" s="544">
        <f t="shared" si="21"/>
        <v>213.6</v>
      </c>
      <c r="Z209" s="36">
        <f t="shared" si="26"/>
        <v>0.57938999999999996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234.26000000000002</v>
      </c>
      <c r="BN209" s="64">
        <f t="shared" si="23"/>
        <v>236.02800000000002</v>
      </c>
      <c r="BO209" s="64">
        <f t="shared" si="24"/>
        <v>0.48534798534798546</v>
      </c>
      <c r="BP209" s="64">
        <f t="shared" si="25"/>
        <v>0.48901098901098905</v>
      </c>
    </row>
    <row r="210" spans="1:68" ht="27" customHeight="1" x14ac:dyDescent="0.25">
      <c r="A210" s="54" t="s">
        <v>339</v>
      </c>
      <c r="B210" s="54" t="s">
        <v>340</v>
      </c>
      <c r="C210" s="31">
        <v>4301051945</v>
      </c>
      <c r="D210" s="551">
        <v>4680115880504</v>
      </c>
      <c r="E210" s="552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57</v>
      </c>
      <c r="Y210" s="544">
        <f t="shared" si="21"/>
        <v>57.599999999999994</v>
      </c>
      <c r="Z210" s="36">
        <f t="shared" si="26"/>
        <v>0.15623999999999999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62.985000000000007</v>
      </c>
      <c r="BN210" s="64">
        <f t="shared" si="23"/>
        <v>63.648000000000003</v>
      </c>
      <c r="BO210" s="64">
        <f t="shared" si="24"/>
        <v>0.1304945054945055</v>
      </c>
      <c r="BP210" s="64">
        <f t="shared" si="25"/>
        <v>0.13186813186813187</v>
      </c>
    </row>
    <row r="211" spans="1:68" ht="27" customHeight="1" x14ac:dyDescent="0.25">
      <c r="A211" s="54" t="s">
        <v>342</v>
      </c>
      <c r="B211" s="54" t="s">
        <v>343</v>
      </c>
      <c r="C211" s="31">
        <v>4301051410</v>
      </c>
      <c r="D211" s="551">
        <v>4680115882164</v>
      </c>
      <c r="E211" s="552"/>
      <c r="F211" s="542">
        <v>0.4</v>
      </c>
      <c r="G211" s="32">
        <v>6</v>
      </c>
      <c r="H211" s="542">
        <v>2.4</v>
      </c>
      <c r="I211" s="542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78</v>
      </c>
      <c r="Y211" s="544">
        <f t="shared" si="21"/>
        <v>79.2</v>
      </c>
      <c r="Z211" s="36">
        <f t="shared" si="26"/>
        <v>0.21482999999999999</v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86.384999999999991</v>
      </c>
      <c r="BN211" s="64">
        <f t="shared" si="23"/>
        <v>87.713999999999999</v>
      </c>
      <c r="BO211" s="64">
        <f t="shared" si="24"/>
        <v>0.17857142857142858</v>
      </c>
      <c r="BP211" s="64">
        <f t="shared" si="25"/>
        <v>0.18131868131868134</v>
      </c>
    </row>
    <row r="212" spans="1:68" x14ac:dyDescent="0.2">
      <c r="A212" s="572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73"/>
      <c r="P212" s="560" t="s">
        <v>70</v>
      </c>
      <c r="Q212" s="561"/>
      <c r="R212" s="561"/>
      <c r="S212" s="561"/>
      <c r="T212" s="561"/>
      <c r="U212" s="561"/>
      <c r="V212" s="562"/>
      <c r="W212" s="37" t="s">
        <v>71</v>
      </c>
      <c r="X212" s="545">
        <f>IFERROR(X203/H203,"0")+IFERROR(X204/H204,"0")+IFERROR(X205/H205,"0")+IFERROR(X206/H206,"0")+IFERROR(X207/H207,"0")+IFERROR(X208/H208,"0")+IFERROR(X209/H209,"0")+IFERROR(X210/H210,"0")+IFERROR(X211/H211,"0")</f>
        <v>371.59482758620692</v>
      </c>
      <c r="Y212" s="545">
        <f>IFERROR(Y203/H203,"0")+IFERROR(Y204/H204,"0")+IFERROR(Y205/H205,"0")+IFERROR(Y206/H206,"0")+IFERROR(Y207/H207,"0")+IFERROR(Y208/H208,"0")+IFERROR(Y209/H209,"0")+IFERROR(Y210/H210,"0")+IFERROR(Y211/H211,"0")</f>
        <v>375</v>
      </c>
      <c r="Z212" s="545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2.5784199999999999</v>
      </c>
      <c r="AA212" s="546"/>
      <c r="AB212" s="546"/>
      <c r="AC212" s="546"/>
    </row>
    <row r="213" spans="1:68" x14ac:dyDescent="0.2">
      <c r="A213" s="557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73"/>
      <c r="P213" s="560" t="s">
        <v>70</v>
      </c>
      <c r="Q213" s="561"/>
      <c r="R213" s="561"/>
      <c r="S213" s="561"/>
      <c r="T213" s="561"/>
      <c r="U213" s="561"/>
      <c r="V213" s="562"/>
      <c r="W213" s="37" t="s">
        <v>68</v>
      </c>
      <c r="X213" s="545">
        <f>IFERROR(SUM(X203:X211),"0")</f>
        <v>957</v>
      </c>
      <c r="Y213" s="545">
        <f>IFERROR(SUM(Y203:Y211),"0")</f>
        <v>969.30000000000007</v>
      </c>
      <c r="Z213" s="37"/>
      <c r="AA213" s="546"/>
      <c r="AB213" s="546"/>
      <c r="AC213" s="546"/>
    </row>
    <row r="214" spans="1:68" ht="14.25" hidden="1" customHeight="1" x14ac:dyDescent="0.25">
      <c r="A214" s="556" t="s">
        <v>164</v>
      </c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57"/>
      <c r="P214" s="557"/>
      <c r="Q214" s="557"/>
      <c r="R214" s="557"/>
      <c r="S214" s="557"/>
      <c r="T214" s="557"/>
      <c r="U214" s="557"/>
      <c r="V214" s="557"/>
      <c r="W214" s="557"/>
      <c r="X214" s="557"/>
      <c r="Y214" s="557"/>
      <c r="Z214" s="557"/>
      <c r="AA214" s="539"/>
      <c r="AB214" s="539"/>
      <c r="AC214" s="539"/>
    </row>
    <row r="215" spans="1:68" ht="27" hidden="1" customHeight="1" x14ac:dyDescent="0.25">
      <c r="A215" s="54" t="s">
        <v>344</v>
      </c>
      <c r="B215" s="54" t="s">
        <v>345</v>
      </c>
      <c r="C215" s="31">
        <v>4301060463</v>
      </c>
      <c r="D215" s="551">
        <v>4680115880818</v>
      </c>
      <c r="E215" s="552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9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48"/>
      <c r="R215" s="548"/>
      <c r="S215" s="548"/>
      <c r="T215" s="549"/>
      <c r="U215" s="34"/>
      <c r="V215" s="34"/>
      <c r="W215" s="35" t="s">
        <v>68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hidden="1" customHeight="1" x14ac:dyDescent="0.25">
      <c r="A216" s="54" t="s">
        <v>347</v>
      </c>
      <c r="B216" s="54" t="s">
        <v>348</v>
      </c>
      <c r="C216" s="31">
        <v>4301060389</v>
      </c>
      <c r="D216" s="551">
        <v>4680115880801</v>
      </c>
      <c r="E216" s="552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0</v>
      </c>
      <c r="Y216" s="54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572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73"/>
      <c r="P217" s="560" t="s">
        <v>70</v>
      </c>
      <c r="Q217" s="561"/>
      <c r="R217" s="561"/>
      <c r="S217" s="561"/>
      <c r="T217" s="561"/>
      <c r="U217" s="561"/>
      <c r="V217" s="562"/>
      <c r="W217" s="37" t="s">
        <v>71</v>
      </c>
      <c r="X217" s="545">
        <f>IFERROR(X215/H215,"0")+IFERROR(X216/H216,"0")</f>
        <v>0</v>
      </c>
      <c r="Y217" s="545">
        <f>IFERROR(Y215/H215,"0")+IFERROR(Y216/H216,"0")</f>
        <v>0</v>
      </c>
      <c r="Z217" s="545">
        <f>IFERROR(IF(Z215="",0,Z215),"0")+IFERROR(IF(Z216="",0,Z216),"0")</f>
        <v>0</v>
      </c>
      <c r="AA217" s="546"/>
      <c r="AB217" s="546"/>
      <c r="AC217" s="546"/>
    </row>
    <row r="218" spans="1:68" hidden="1" x14ac:dyDescent="0.2">
      <c r="A218" s="557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73"/>
      <c r="P218" s="560" t="s">
        <v>70</v>
      </c>
      <c r="Q218" s="561"/>
      <c r="R218" s="561"/>
      <c r="S218" s="561"/>
      <c r="T218" s="561"/>
      <c r="U218" s="561"/>
      <c r="V218" s="562"/>
      <c r="W218" s="37" t="s">
        <v>68</v>
      </c>
      <c r="X218" s="545">
        <f>IFERROR(SUM(X215:X216),"0")</f>
        <v>0</v>
      </c>
      <c r="Y218" s="545">
        <f>IFERROR(SUM(Y215:Y216),"0")</f>
        <v>0</v>
      </c>
      <c r="Z218" s="37"/>
      <c r="AA218" s="546"/>
      <c r="AB218" s="546"/>
      <c r="AC218" s="546"/>
    </row>
    <row r="219" spans="1:68" ht="16.5" hidden="1" customHeight="1" x14ac:dyDescent="0.25">
      <c r="A219" s="568" t="s">
        <v>350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8"/>
      <c r="AB219" s="538"/>
      <c r="AC219" s="538"/>
    </row>
    <row r="220" spans="1:68" ht="14.25" hidden="1" customHeight="1" x14ac:dyDescent="0.25">
      <c r="A220" s="556" t="s">
        <v>102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39"/>
      <c r="AB220" s="539"/>
      <c r="AC220" s="539"/>
    </row>
    <row r="221" spans="1:68" ht="27" customHeight="1" x14ac:dyDescent="0.25">
      <c r="A221" s="54" t="s">
        <v>351</v>
      </c>
      <c r="B221" s="54" t="s">
        <v>352</v>
      </c>
      <c r="C221" s="31">
        <v>4301011826</v>
      </c>
      <c r="D221" s="551">
        <v>4680115884137</v>
      </c>
      <c r="E221" s="552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48"/>
      <c r="R221" s="548"/>
      <c r="S221" s="548"/>
      <c r="T221" s="549"/>
      <c r="U221" s="34"/>
      <c r="V221" s="34"/>
      <c r="W221" s="35" t="s">
        <v>68</v>
      </c>
      <c r="X221" s="543">
        <v>286</v>
      </c>
      <c r="Y221" s="544">
        <f t="shared" ref="Y221:Y229" si="27">IFERROR(IF(X221="",0,CEILING((X221/$H221),1)*$H221),"")</f>
        <v>290</v>
      </c>
      <c r="Z221" s="36">
        <f>IFERROR(IF(Y221=0,"",ROUNDUP(Y221/H221,0)*0.01898),"")</f>
        <v>0.47450000000000003</v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296.72500000000002</v>
      </c>
      <c r="BN221" s="64">
        <f t="shared" ref="BN221:BN229" si="29">IFERROR(Y221*I221/H221,"0")</f>
        <v>300.875</v>
      </c>
      <c r="BO221" s="64">
        <f t="shared" ref="BO221:BO229" si="30">IFERROR(1/J221*(X221/H221),"0")</f>
        <v>0.38523706896551724</v>
      </c>
      <c r="BP221" s="64">
        <f t="shared" ref="BP221:BP229" si="31">IFERROR(1/J221*(Y221/H221),"0")</f>
        <v>0.390625</v>
      </c>
    </row>
    <row r="222" spans="1:68" ht="27" hidden="1" customHeight="1" x14ac:dyDescent="0.25">
      <c r="A222" s="54" t="s">
        <v>354</v>
      </c>
      <c r="B222" s="54" t="s">
        <v>355</v>
      </c>
      <c r="C222" s="31">
        <v>4301011724</v>
      </c>
      <c r="D222" s="551">
        <v>4680115884236</v>
      </c>
      <c r="E222" s="552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8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4301011721</v>
      </c>
      <c r="D223" s="551">
        <v>4680115884175</v>
      </c>
      <c r="E223" s="552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4301011824</v>
      </c>
      <c r="D224" s="551">
        <v>4680115884144</v>
      </c>
      <c r="E224" s="552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5</v>
      </c>
      <c r="Y224" s="544">
        <f t="shared" si="27"/>
        <v>8</v>
      </c>
      <c r="Z224" s="36">
        <f t="shared" ref="Z224:Z229" si="32">IFERROR(IF(Y224=0,"",ROUNDUP(Y224/H224,0)*0.00902),"")</f>
        <v>1.804E-2</v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5.2625000000000002</v>
      </c>
      <c r="BN224" s="64">
        <f t="shared" si="29"/>
        <v>8.42</v>
      </c>
      <c r="BO224" s="64">
        <f t="shared" si="30"/>
        <v>9.46969696969697E-3</v>
      </c>
      <c r="BP224" s="64">
        <f t="shared" si="31"/>
        <v>1.5151515151515152E-2</v>
      </c>
    </row>
    <row r="225" spans="1:68" ht="27" hidden="1" customHeight="1" x14ac:dyDescent="0.25">
      <c r="A225" s="54" t="s">
        <v>360</v>
      </c>
      <c r="B225" s="54" t="s">
        <v>362</v>
      </c>
      <c r="C225" s="31">
        <v>4301012196</v>
      </c>
      <c r="D225" s="551">
        <v>4680115884144</v>
      </c>
      <c r="E225" s="552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9" t="s">
        <v>363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4301012149</v>
      </c>
      <c r="D226" s="551">
        <v>4680115886551</v>
      </c>
      <c r="E226" s="552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4301011726</v>
      </c>
      <c r="D227" s="551">
        <v>4680115884182</v>
      </c>
      <c r="E227" s="552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4301011722</v>
      </c>
      <c r="D228" s="551">
        <v>4680115884205</v>
      </c>
      <c r="E228" s="552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0</v>
      </c>
      <c r="Y228" s="544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369</v>
      </c>
      <c r="B229" s="54" t="s">
        <v>371</v>
      </c>
      <c r="C229" s="31">
        <v>4301012195</v>
      </c>
      <c r="D229" s="551">
        <v>4680115884205</v>
      </c>
      <c r="E229" s="552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9" t="s">
        <v>372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72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73"/>
      <c r="P230" s="560" t="s">
        <v>70</v>
      </c>
      <c r="Q230" s="561"/>
      <c r="R230" s="561"/>
      <c r="S230" s="561"/>
      <c r="T230" s="561"/>
      <c r="U230" s="561"/>
      <c r="V230" s="562"/>
      <c r="W230" s="37" t="s">
        <v>71</v>
      </c>
      <c r="X230" s="545">
        <f>IFERROR(X221/H221,"0")+IFERROR(X222/H222,"0")+IFERROR(X223/H223,"0")+IFERROR(X224/H224,"0")+IFERROR(X225/H225,"0")+IFERROR(X226/H226,"0")+IFERROR(X227/H227,"0")+IFERROR(X228/H228,"0")+IFERROR(X229/H229,"0")</f>
        <v>25.905172413793103</v>
      </c>
      <c r="Y230" s="545">
        <f>IFERROR(Y221/H221,"0")+IFERROR(Y222/H222,"0")+IFERROR(Y223/H223,"0")+IFERROR(Y224/H224,"0")+IFERROR(Y225/H225,"0")+IFERROR(Y226/H226,"0")+IFERROR(Y227/H227,"0")+IFERROR(Y228/H228,"0")+IFERROR(Y229/H229,"0")</f>
        <v>27</v>
      </c>
      <c r="Z230" s="545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0.49254000000000003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73"/>
      <c r="P231" s="560" t="s">
        <v>70</v>
      </c>
      <c r="Q231" s="561"/>
      <c r="R231" s="561"/>
      <c r="S231" s="561"/>
      <c r="T231" s="561"/>
      <c r="U231" s="561"/>
      <c r="V231" s="562"/>
      <c r="W231" s="37" t="s">
        <v>68</v>
      </c>
      <c r="X231" s="545">
        <f>IFERROR(SUM(X221:X229),"0")</f>
        <v>291</v>
      </c>
      <c r="Y231" s="545">
        <f>IFERROR(SUM(Y221:Y229),"0")</f>
        <v>298</v>
      </c>
      <c r="Z231" s="37"/>
      <c r="AA231" s="546"/>
      <c r="AB231" s="546"/>
      <c r="AC231" s="546"/>
    </row>
    <row r="232" spans="1:68" ht="14.25" hidden="1" customHeight="1" x14ac:dyDescent="0.25">
      <c r="A232" s="556" t="s">
        <v>134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hidden="1" customHeight="1" x14ac:dyDescent="0.25">
      <c r="A233" s="54" t="s">
        <v>373</v>
      </c>
      <c r="B233" s="54" t="s">
        <v>374</v>
      </c>
      <c r="C233" s="31">
        <v>4301020377</v>
      </c>
      <c r="D233" s="551">
        <v>4680115885981</v>
      </c>
      <c r="E233" s="552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4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48"/>
      <c r="R233" s="548"/>
      <c r="S233" s="548"/>
      <c r="T233" s="549"/>
      <c r="U233" s="34"/>
      <c r="V233" s="34"/>
      <c r="W233" s="35" t="s">
        <v>68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72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73"/>
      <c r="P234" s="560" t="s">
        <v>70</v>
      </c>
      <c r="Q234" s="561"/>
      <c r="R234" s="561"/>
      <c r="S234" s="561"/>
      <c r="T234" s="561"/>
      <c r="U234" s="561"/>
      <c r="V234" s="562"/>
      <c r="W234" s="37" t="s">
        <v>71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hidden="1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73"/>
      <c r="P235" s="560" t="s">
        <v>70</v>
      </c>
      <c r="Q235" s="561"/>
      <c r="R235" s="561"/>
      <c r="S235" s="561"/>
      <c r="T235" s="561"/>
      <c r="U235" s="561"/>
      <c r="V235" s="562"/>
      <c r="W235" s="37" t="s">
        <v>68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hidden="1" customHeight="1" x14ac:dyDescent="0.25">
      <c r="A236" s="556" t="s">
        <v>376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hidden="1" customHeight="1" x14ac:dyDescent="0.25">
      <c r="A237" s="54" t="s">
        <v>377</v>
      </c>
      <c r="B237" s="54" t="s">
        <v>378</v>
      </c>
      <c r="C237" s="31">
        <v>4301040362</v>
      </c>
      <c r="D237" s="551">
        <v>4680115886803</v>
      </c>
      <c r="E237" s="552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27" t="s">
        <v>379</v>
      </c>
      <c r="Q237" s="548"/>
      <c r="R237" s="548"/>
      <c r="S237" s="548"/>
      <c r="T237" s="549"/>
      <c r="U237" s="34"/>
      <c r="V237" s="34"/>
      <c r="W237" s="35" t="s">
        <v>68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72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73"/>
      <c r="P238" s="560" t="s">
        <v>70</v>
      </c>
      <c r="Q238" s="561"/>
      <c r="R238" s="561"/>
      <c r="S238" s="561"/>
      <c r="T238" s="561"/>
      <c r="U238" s="561"/>
      <c r="V238" s="562"/>
      <c r="W238" s="37" t="s">
        <v>71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hidden="1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73"/>
      <c r="P239" s="560" t="s">
        <v>70</v>
      </c>
      <c r="Q239" s="561"/>
      <c r="R239" s="561"/>
      <c r="S239" s="561"/>
      <c r="T239" s="561"/>
      <c r="U239" s="561"/>
      <c r="V239" s="562"/>
      <c r="W239" s="37" t="s">
        <v>68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hidden="1" customHeight="1" x14ac:dyDescent="0.25">
      <c r="A240" s="556" t="s">
        <v>381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hidden="1" customHeight="1" x14ac:dyDescent="0.25">
      <c r="A241" s="54" t="s">
        <v>382</v>
      </c>
      <c r="B241" s="54" t="s">
        <v>383</v>
      </c>
      <c r="C241" s="31">
        <v>4301041004</v>
      </c>
      <c r="D241" s="551">
        <v>4680115886704</v>
      </c>
      <c r="E241" s="552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1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48"/>
      <c r="R241" s="548"/>
      <c r="S241" s="548"/>
      <c r="T241" s="549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385</v>
      </c>
      <c r="B242" s="54" t="s">
        <v>386</v>
      </c>
      <c r="C242" s="31">
        <v>4301041008</v>
      </c>
      <c r="D242" s="551">
        <v>4680115886681</v>
      </c>
      <c r="E242" s="552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37" t="s">
        <v>387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51">
        <v>4680115886735</v>
      </c>
      <c r="E243" s="552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48"/>
      <c r="R243" s="548"/>
      <c r="S243" s="548"/>
      <c r="T243" s="549"/>
      <c r="U243" s="34" t="s">
        <v>390</v>
      </c>
      <c r="V243" s="34"/>
      <c r="W243" s="35" t="s">
        <v>68</v>
      </c>
      <c r="X243" s="543">
        <v>5</v>
      </c>
      <c r="Y243" s="544">
        <f>IFERROR(IF(X243="",0,CEILING((X243/$H243),1)*$H243),"")</f>
        <v>5.4</v>
      </c>
      <c r="Z243" s="36">
        <f>IFERROR(IF(Y243=0,"",ROUNDUP(Y243/H243,0)*0.0059),"")</f>
        <v>3.5400000000000001E-2</v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6.0555555555555554</v>
      </c>
      <c r="BN243" s="64">
        <f>IFERROR(Y243*I243/H243,"0")</f>
        <v>6.5400000000000009</v>
      </c>
      <c r="BO243" s="64">
        <f>IFERROR(1/J243*(X243/H243),"0")</f>
        <v>2.5720164609053495E-2</v>
      </c>
      <c r="BP243" s="64">
        <f>IFERROR(1/J243*(Y243/H243),"0")</f>
        <v>2.7777777777777776E-2</v>
      </c>
    </row>
    <row r="244" spans="1:68" ht="27" customHeight="1" x14ac:dyDescent="0.25">
      <c r="A244" s="54" t="s">
        <v>391</v>
      </c>
      <c r="B244" s="54" t="s">
        <v>392</v>
      </c>
      <c r="C244" s="31">
        <v>4301041006</v>
      </c>
      <c r="D244" s="551">
        <v>4680115886728</v>
      </c>
      <c r="E244" s="552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48"/>
      <c r="R244" s="548"/>
      <c r="S244" s="548"/>
      <c r="T244" s="549"/>
      <c r="U244" s="34" t="s">
        <v>390</v>
      </c>
      <c r="V244" s="34"/>
      <c r="W244" s="35" t="s">
        <v>68</v>
      </c>
      <c r="X244" s="543">
        <v>1</v>
      </c>
      <c r="Y244" s="544">
        <f>IFERROR(IF(X244="",0,CEILING((X244/$H244),1)*$H244),"")</f>
        <v>1.98</v>
      </c>
      <c r="Z244" s="36">
        <f>IFERROR(IF(Y244=0,"",ROUNDUP(Y244/H244,0)*0.0059),"")</f>
        <v>1.18E-2</v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1.1919191919191918</v>
      </c>
      <c r="BN244" s="64">
        <f>IFERROR(Y244*I244/H244,"0")</f>
        <v>2.36</v>
      </c>
      <c r="BO244" s="64">
        <f>IFERROR(1/J244*(X244/H244),"0")</f>
        <v>4.6763935652824546E-3</v>
      </c>
      <c r="BP244" s="64">
        <f>IFERROR(1/J244*(Y244/H244),"0")</f>
        <v>9.2592592592592587E-3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51">
        <v>4680115886711</v>
      </c>
      <c r="E245" s="552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3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4</v>
      </c>
      <c r="Y245" s="544">
        <f>IFERROR(IF(X245="",0,CEILING((X245/$H245),1)*$H245),"")</f>
        <v>4.95</v>
      </c>
      <c r="Z245" s="36">
        <f>IFERROR(IF(Y245=0,"",ROUNDUP(Y245/H245,0)*0.0059),"")</f>
        <v>2.9499999999999998E-2</v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4.7676767676767673</v>
      </c>
      <c r="BN245" s="64">
        <f>IFERROR(Y245*I245/H245,"0")</f>
        <v>5.9</v>
      </c>
      <c r="BO245" s="64">
        <f>IFERROR(1/J245*(X245/H245),"0")</f>
        <v>1.8705574261129818E-2</v>
      </c>
      <c r="BP245" s="64">
        <f>IFERROR(1/J245*(Y245/H245),"0")</f>
        <v>2.3148148148148147E-2</v>
      </c>
    </row>
    <row r="246" spans="1:68" x14ac:dyDescent="0.2">
      <c r="A246" s="572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73"/>
      <c r="P246" s="560" t="s">
        <v>70</v>
      </c>
      <c r="Q246" s="561"/>
      <c r="R246" s="561"/>
      <c r="S246" s="561"/>
      <c r="T246" s="561"/>
      <c r="U246" s="561"/>
      <c r="V246" s="562"/>
      <c r="W246" s="37" t="s">
        <v>71</v>
      </c>
      <c r="X246" s="545">
        <f>IFERROR(X241/H241,"0")+IFERROR(X242/H242,"0")+IFERROR(X243/H243,"0")+IFERROR(X244/H244,"0")+IFERROR(X245/H245,"0")</f>
        <v>10.606060606060606</v>
      </c>
      <c r="Y246" s="545">
        <f>IFERROR(Y241/H241,"0")+IFERROR(Y242/H242,"0")+IFERROR(Y243/H243,"0")+IFERROR(Y244/H244,"0")+IFERROR(Y245/H245,"0")</f>
        <v>13</v>
      </c>
      <c r="Z246" s="545">
        <f>IFERROR(IF(Z241="",0,Z241),"0")+IFERROR(IF(Z242="",0,Z242),"0")+IFERROR(IF(Z243="",0,Z243),"0")+IFERROR(IF(Z244="",0,Z244),"0")+IFERROR(IF(Z245="",0,Z245),"0")</f>
        <v>7.669999999999999E-2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73"/>
      <c r="P247" s="560" t="s">
        <v>70</v>
      </c>
      <c r="Q247" s="561"/>
      <c r="R247" s="561"/>
      <c r="S247" s="561"/>
      <c r="T247" s="561"/>
      <c r="U247" s="561"/>
      <c r="V247" s="562"/>
      <c r="W247" s="37" t="s">
        <v>68</v>
      </c>
      <c r="X247" s="545">
        <f>IFERROR(SUM(X241:X245),"0")</f>
        <v>10</v>
      </c>
      <c r="Y247" s="545">
        <f>IFERROR(SUM(Y241:Y245),"0")</f>
        <v>12.330000000000002</v>
      </c>
      <c r="Z247" s="37"/>
      <c r="AA247" s="546"/>
      <c r="AB247" s="546"/>
      <c r="AC247" s="546"/>
    </row>
    <row r="248" spans="1:68" ht="16.5" hidden="1" customHeight="1" x14ac:dyDescent="0.25">
      <c r="A248" s="568" t="s">
        <v>395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hidden="1" customHeight="1" x14ac:dyDescent="0.25">
      <c r="A249" s="556" t="s">
        <v>102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51">
        <v>4680115885837</v>
      </c>
      <c r="E250" s="552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0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51">
        <v>4680115885851</v>
      </c>
      <c r="E251" s="552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51">
        <v>4680115885806</v>
      </c>
      <c r="E252" s="552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51">
        <v>4680115885844</v>
      </c>
      <c r="E253" s="552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51">
        <v>4680115885820</v>
      </c>
      <c r="E254" s="552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72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73"/>
      <c r="P255" s="560" t="s">
        <v>70</v>
      </c>
      <c r="Q255" s="561"/>
      <c r="R255" s="561"/>
      <c r="S255" s="561"/>
      <c r="T255" s="561"/>
      <c r="U255" s="561"/>
      <c r="V255" s="562"/>
      <c r="W255" s="37" t="s">
        <v>71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hidden="1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73"/>
      <c r="P256" s="560" t="s">
        <v>70</v>
      </c>
      <c r="Q256" s="561"/>
      <c r="R256" s="561"/>
      <c r="S256" s="561"/>
      <c r="T256" s="561"/>
      <c r="U256" s="561"/>
      <c r="V256" s="562"/>
      <c r="W256" s="37" t="s">
        <v>68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hidden="1" customHeight="1" x14ac:dyDescent="0.25">
      <c r="A257" s="568" t="s">
        <v>411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hidden="1" customHeight="1" x14ac:dyDescent="0.25">
      <c r="A258" s="556" t="s">
        <v>102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51">
        <v>4607091383423</v>
      </c>
      <c r="E259" s="552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4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51">
        <v>4680115886957</v>
      </c>
      <c r="E260" s="552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15" t="s">
        <v>416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51">
        <v>4680115885660</v>
      </c>
      <c r="E261" s="552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51">
        <v>4680115886773</v>
      </c>
      <c r="E262" s="552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4" t="s">
        <v>423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72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73"/>
      <c r="P263" s="560" t="s">
        <v>70</v>
      </c>
      <c r="Q263" s="561"/>
      <c r="R263" s="561"/>
      <c r="S263" s="561"/>
      <c r="T263" s="561"/>
      <c r="U263" s="561"/>
      <c r="V263" s="562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hidden="1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73"/>
      <c r="P264" s="560" t="s">
        <v>70</v>
      </c>
      <c r="Q264" s="561"/>
      <c r="R264" s="561"/>
      <c r="S264" s="561"/>
      <c r="T264" s="561"/>
      <c r="U264" s="561"/>
      <c r="V264" s="562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hidden="1" customHeight="1" x14ac:dyDescent="0.25">
      <c r="A265" s="568" t="s">
        <v>425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hidden="1" customHeight="1" x14ac:dyDescent="0.25">
      <c r="A266" s="556" t="s">
        <v>72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2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2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62</v>
      </c>
      <c r="Y268" s="544">
        <f>IFERROR(IF(X268="",0,CEILING((X268/$H268),1)*$H268),"")</f>
        <v>62.4</v>
      </c>
      <c r="Z268" s="36">
        <f>IFERROR(IF(Y268=0,"",ROUNDUP(Y268/H268,0)*0.00651),"")</f>
        <v>0.16925999999999999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68.510000000000005</v>
      </c>
      <c r="BN268" s="64">
        <f>IFERROR(Y268*I268/H268,"0")</f>
        <v>68.952000000000012</v>
      </c>
      <c r="BO268" s="64">
        <f>IFERROR(1/J268*(X268/H268),"0")</f>
        <v>0.14194139194139196</v>
      </c>
      <c r="BP268" s="64">
        <f>IFERROR(1/J268*(Y268/H268),"0")</f>
        <v>0.14285714285714288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111</v>
      </c>
      <c r="Y269" s="544">
        <f>IFERROR(IF(X269="",0,CEILING((X269/$H269),1)*$H269),"")</f>
        <v>112.8</v>
      </c>
      <c r="Z269" s="36">
        <f>IFERROR(IF(Y269=0,"",ROUNDUP(Y269/H269,0)*0.00651),"")</f>
        <v>0.30597000000000002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119.325</v>
      </c>
      <c r="BN269" s="64">
        <f>IFERROR(Y269*I269/H269,"0")</f>
        <v>121.26</v>
      </c>
      <c r="BO269" s="64">
        <f>IFERROR(1/J269*(X269/H269),"0")</f>
        <v>0.25412087912087916</v>
      </c>
      <c r="BP269" s="64">
        <f>IFERROR(1/J269*(Y269/H269),"0")</f>
        <v>0.25824175824175827</v>
      </c>
    </row>
    <row r="270" spans="1:68" x14ac:dyDescent="0.2">
      <c r="A270" s="572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73"/>
      <c r="P270" s="560" t="s">
        <v>70</v>
      </c>
      <c r="Q270" s="561"/>
      <c r="R270" s="561"/>
      <c r="S270" s="561"/>
      <c r="T270" s="561"/>
      <c r="U270" s="561"/>
      <c r="V270" s="562"/>
      <c r="W270" s="37" t="s">
        <v>71</v>
      </c>
      <c r="X270" s="545">
        <f>IFERROR(X267/H267,"0")+IFERROR(X268/H268,"0")+IFERROR(X269/H269,"0")</f>
        <v>72.083333333333343</v>
      </c>
      <c r="Y270" s="545">
        <f>IFERROR(Y267/H267,"0")+IFERROR(Y268/H268,"0")+IFERROR(Y269/H269,"0")</f>
        <v>73</v>
      </c>
      <c r="Z270" s="545">
        <f>IFERROR(IF(Z267="",0,Z267),"0")+IFERROR(IF(Z268="",0,Z268),"0")+IFERROR(IF(Z269="",0,Z269),"0")</f>
        <v>0.47523000000000004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73"/>
      <c r="P271" s="560" t="s">
        <v>70</v>
      </c>
      <c r="Q271" s="561"/>
      <c r="R271" s="561"/>
      <c r="S271" s="561"/>
      <c r="T271" s="561"/>
      <c r="U271" s="561"/>
      <c r="V271" s="562"/>
      <c r="W271" s="37" t="s">
        <v>68</v>
      </c>
      <c r="X271" s="545">
        <f>IFERROR(SUM(X267:X269),"0")</f>
        <v>173</v>
      </c>
      <c r="Y271" s="545">
        <f>IFERROR(SUM(Y267:Y269),"0")</f>
        <v>175.2</v>
      </c>
      <c r="Z271" s="37"/>
      <c r="AA271" s="546"/>
      <c r="AB271" s="546"/>
      <c r="AC271" s="546"/>
    </row>
    <row r="272" spans="1:68" ht="16.5" hidden="1" customHeight="1" x14ac:dyDescent="0.25">
      <c r="A272" s="568" t="s">
        <v>435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hidden="1" customHeight="1" x14ac:dyDescent="0.25">
      <c r="A273" s="556" t="s">
        <v>63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72"/>
      <c r="B275" s="557"/>
      <c r="C275" s="557"/>
      <c r="D275" s="557"/>
      <c r="E275" s="557"/>
      <c r="F275" s="557"/>
      <c r="G275" s="557"/>
      <c r="H275" s="557"/>
      <c r="I275" s="557"/>
      <c r="J275" s="557"/>
      <c r="K275" s="557"/>
      <c r="L275" s="557"/>
      <c r="M275" s="557"/>
      <c r="N275" s="557"/>
      <c r="O275" s="573"/>
      <c r="P275" s="560" t="s">
        <v>70</v>
      </c>
      <c r="Q275" s="561"/>
      <c r="R275" s="561"/>
      <c r="S275" s="561"/>
      <c r="T275" s="561"/>
      <c r="U275" s="561"/>
      <c r="V275" s="562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hidden="1" x14ac:dyDescent="0.2">
      <c r="A276" s="557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73"/>
      <c r="P276" s="560" t="s">
        <v>70</v>
      </c>
      <c r="Q276" s="561"/>
      <c r="R276" s="561"/>
      <c r="S276" s="561"/>
      <c r="T276" s="561"/>
      <c r="U276" s="561"/>
      <c r="V276" s="562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hidden="1" customHeight="1" x14ac:dyDescent="0.25">
      <c r="A277" s="556" t="s">
        <v>72</v>
      </c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7"/>
      <c r="P277" s="557"/>
      <c r="Q277" s="557"/>
      <c r="R277" s="557"/>
      <c r="S277" s="557"/>
      <c r="T277" s="557"/>
      <c r="U277" s="557"/>
      <c r="V277" s="557"/>
      <c r="W277" s="557"/>
      <c r="X277" s="557"/>
      <c r="Y277" s="557"/>
      <c r="Z277" s="557"/>
      <c r="AA277" s="539"/>
      <c r="AB277" s="539"/>
      <c r="AC277" s="539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0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72"/>
      <c r="B279" s="557"/>
      <c r="C279" s="557"/>
      <c r="D279" s="557"/>
      <c r="E279" s="557"/>
      <c r="F279" s="557"/>
      <c r="G279" s="557"/>
      <c r="H279" s="557"/>
      <c r="I279" s="557"/>
      <c r="J279" s="557"/>
      <c r="K279" s="557"/>
      <c r="L279" s="557"/>
      <c r="M279" s="557"/>
      <c r="N279" s="557"/>
      <c r="O279" s="573"/>
      <c r="P279" s="560" t="s">
        <v>70</v>
      </c>
      <c r="Q279" s="561"/>
      <c r="R279" s="561"/>
      <c r="S279" s="561"/>
      <c r="T279" s="561"/>
      <c r="U279" s="561"/>
      <c r="V279" s="562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hidden="1" x14ac:dyDescent="0.2">
      <c r="A280" s="557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73"/>
      <c r="P280" s="560" t="s">
        <v>70</v>
      </c>
      <c r="Q280" s="561"/>
      <c r="R280" s="561"/>
      <c r="S280" s="561"/>
      <c r="T280" s="561"/>
      <c r="U280" s="561"/>
      <c r="V280" s="562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hidden="1" customHeight="1" x14ac:dyDescent="0.25">
      <c r="A281" s="568" t="s">
        <v>442</v>
      </c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7"/>
      <c r="P281" s="557"/>
      <c r="Q281" s="557"/>
      <c r="R281" s="557"/>
      <c r="S281" s="557"/>
      <c r="T281" s="557"/>
      <c r="U281" s="557"/>
      <c r="V281" s="557"/>
      <c r="W281" s="557"/>
      <c r="X281" s="557"/>
      <c r="Y281" s="557"/>
      <c r="Z281" s="557"/>
      <c r="AA281" s="538"/>
      <c r="AB281" s="538"/>
      <c r="AC281" s="538"/>
    </row>
    <row r="282" spans="1:68" ht="14.25" hidden="1" customHeight="1" x14ac:dyDescent="0.25">
      <c r="A282" s="556" t="s">
        <v>102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9"/>
      <c r="AB282" s="539"/>
      <c r="AC282" s="539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72"/>
      <c r="B284" s="557"/>
      <c r="C284" s="557"/>
      <c r="D284" s="557"/>
      <c r="E284" s="557"/>
      <c r="F284" s="557"/>
      <c r="G284" s="557"/>
      <c r="H284" s="557"/>
      <c r="I284" s="557"/>
      <c r="J284" s="557"/>
      <c r="K284" s="557"/>
      <c r="L284" s="557"/>
      <c r="M284" s="557"/>
      <c r="N284" s="557"/>
      <c r="O284" s="573"/>
      <c r="P284" s="560" t="s">
        <v>70</v>
      </c>
      <c r="Q284" s="561"/>
      <c r="R284" s="561"/>
      <c r="S284" s="561"/>
      <c r="T284" s="561"/>
      <c r="U284" s="561"/>
      <c r="V284" s="562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hidden="1" x14ac:dyDescent="0.2">
      <c r="A285" s="557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73"/>
      <c r="P285" s="560" t="s">
        <v>70</v>
      </c>
      <c r="Q285" s="561"/>
      <c r="R285" s="561"/>
      <c r="S285" s="561"/>
      <c r="T285" s="561"/>
      <c r="U285" s="561"/>
      <c r="V285" s="562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hidden="1" customHeight="1" x14ac:dyDescent="0.25">
      <c r="A286" s="568" t="s">
        <v>447</v>
      </c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7"/>
      <c r="P286" s="557"/>
      <c r="Q286" s="557"/>
      <c r="R286" s="557"/>
      <c r="S286" s="557"/>
      <c r="T286" s="557"/>
      <c r="U286" s="557"/>
      <c r="V286" s="557"/>
      <c r="W286" s="557"/>
      <c r="X286" s="557"/>
      <c r="Y286" s="557"/>
      <c r="Z286" s="557"/>
      <c r="AA286" s="538"/>
      <c r="AB286" s="538"/>
      <c r="AC286" s="538"/>
    </row>
    <row r="287" spans="1:68" ht="14.25" hidden="1" customHeight="1" x14ac:dyDescent="0.25">
      <c r="A287" s="556" t="s">
        <v>102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9"/>
      <c r="AB287" s="539"/>
      <c r="AC287" s="539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51">
        <v>4680115885615</v>
      </c>
      <c r="E288" s="552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105</v>
      </c>
      <c r="L288" s="32"/>
      <c r="M288" s="33" t="s">
        <v>81</v>
      </c>
      <c r="N288" s="33"/>
      <c r="O288" s="32">
        <v>55</v>
      </c>
      <c r="P288" s="8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51">
        <v>4680115885646</v>
      </c>
      <c r="E289" s="552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51">
        <v>4680115885554</v>
      </c>
      <c r="E290" s="552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105</v>
      </c>
      <c r="L290" s="32"/>
      <c r="M290" s="33" t="s">
        <v>81</v>
      </c>
      <c r="N290" s="33"/>
      <c r="O290" s="32">
        <v>55</v>
      </c>
      <c r="P290" s="5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51">
        <v>4680115885622</v>
      </c>
      <c r="E291" s="552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51">
        <v>4680115885608</v>
      </c>
      <c r="E292" s="552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72"/>
      <c r="B293" s="557"/>
      <c r="C293" s="557"/>
      <c r="D293" s="557"/>
      <c r="E293" s="557"/>
      <c r="F293" s="557"/>
      <c r="G293" s="557"/>
      <c r="H293" s="557"/>
      <c r="I293" s="557"/>
      <c r="J293" s="557"/>
      <c r="K293" s="557"/>
      <c r="L293" s="557"/>
      <c r="M293" s="557"/>
      <c r="N293" s="557"/>
      <c r="O293" s="573"/>
      <c r="P293" s="560" t="s">
        <v>70</v>
      </c>
      <c r="Q293" s="561"/>
      <c r="R293" s="561"/>
      <c r="S293" s="561"/>
      <c r="T293" s="561"/>
      <c r="U293" s="561"/>
      <c r="V293" s="562"/>
      <c r="W293" s="37" t="s">
        <v>71</v>
      </c>
      <c r="X293" s="545">
        <f>IFERROR(X288/H288,"0")+IFERROR(X289/H289,"0")+IFERROR(X290/H290,"0")+IFERROR(X291/H291,"0")+IFERROR(X292/H292,"0")</f>
        <v>0</v>
      </c>
      <c r="Y293" s="545">
        <f>IFERROR(Y288/H288,"0")+IFERROR(Y289/H289,"0")+IFERROR(Y290/H290,"0")+IFERROR(Y291/H291,"0")+IFERROR(Y292/H292,"0")</f>
        <v>0</v>
      </c>
      <c r="Z293" s="545">
        <f>IFERROR(IF(Z288="",0,Z288),"0")+IFERROR(IF(Z289="",0,Z289),"0")+IFERROR(IF(Z290="",0,Z290),"0")+IFERROR(IF(Z291="",0,Z291),"0")+IFERROR(IF(Z292="",0,Z292),"0")</f>
        <v>0</v>
      </c>
      <c r="AA293" s="546"/>
      <c r="AB293" s="546"/>
      <c r="AC293" s="546"/>
    </row>
    <row r="294" spans="1:68" hidden="1" x14ac:dyDescent="0.2">
      <c r="A294" s="557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73"/>
      <c r="P294" s="560" t="s">
        <v>70</v>
      </c>
      <c r="Q294" s="561"/>
      <c r="R294" s="561"/>
      <c r="S294" s="561"/>
      <c r="T294" s="561"/>
      <c r="U294" s="561"/>
      <c r="V294" s="562"/>
      <c r="W294" s="37" t="s">
        <v>68</v>
      </c>
      <c r="X294" s="545">
        <f>IFERROR(SUM(X288:X292),"0")</f>
        <v>0</v>
      </c>
      <c r="Y294" s="545">
        <f>IFERROR(SUM(Y288:Y292),"0")</f>
        <v>0</v>
      </c>
      <c r="Z294" s="37"/>
      <c r="AA294" s="546"/>
      <c r="AB294" s="546"/>
      <c r="AC294" s="546"/>
    </row>
    <row r="295" spans="1:68" ht="14.25" hidden="1" customHeight="1" x14ac:dyDescent="0.25">
      <c r="A295" s="556" t="s">
        <v>63</v>
      </c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7"/>
      <c r="P295" s="557"/>
      <c r="Q295" s="557"/>
      <c r="R295" s="557"/>
      <c r="S295" s="557"/>
      <c r="T295" s="557"/>
      <c r="U295" s="557"/>
      <c r="V295" s="557"/>
      <c r="W295" s="557"/>
      <c r="X295" s="557"/>
      <c r="Y295" s="557"/>
      <c r="Z295" s="557"/>
      <c r="AA295" s="539"/>
      <c r="AB295" s="539"/>
      <c r="AC295" s="539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51">
        <v>4607091387193</v>
      </c>
      <c r="E296" s="552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3">
        <v>0</v>
      </c>
      <c r="Y296" s="544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51">
        <v>4607091387230</v>
      </c>
      <c r="E297" s="552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0</v>
      </c>
      <c r="Y297" s="544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51">
        <v>4607091387292</v>
      </c>
      <c r="E298" s="552"/>
      <c r="F298" s="542">
        <v>0.73</v>
      </c>
      <c r="G298" s="32">
        <v>6</v>
      </c>
      <c r="H298" s="542">
        <v>4.38</v>
      </c>
      <c r="I298" s="542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1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0</v>
      </c>
      <c r="Y298" s="544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51">
        <v>4607091387285</v>
      </c>
      <c r="E299" s="552"/>
      <c r="F299" s="542">
        <v>0.35</v>
      </c>
      <c r="G299" s="32">
        <v>6</v>
      </c>
      <c r="H299" s="542">
        <v>2.1</v>
      </c>
      <c r="I299" s="542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51">
        <v>4607091389845</v>
      </c>
      <c r="E300" s="552"/>
      <c r="F300" s="542">
        <v>0.35</v>
      </c>
      <c r="G300" s="32">
        <v>6</v>
      </c>
      <c r="H300" s="542">
        <v>2.1</v>
      </c>
      <c r="I300" s="542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0</v>
      </c>
      <c r="Y300" s="544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51">
        <v>4680115882881</v>
      </c>
      <c r="E301" s="552"/>
      <c r="F301" s="542">
        <v>0.28000000000000003</v>
      </c>
      <c r="G301" s="32">
        <v>6</v>
      </c>
      <c r="H301" s="542">
        <v>1.68</v>
      </c>
      <c r="I301" s="542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4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51">
        <v>4607091383836</v>
      </c>
      <c r="E302" s="552"/>
      <c r="F302" s="542">
        <v>0.3</v>
      </c>
      <c r="G302" s="32">
        <v>6</v>
      </c>
      <c r="H302" s="542">
        <v>1.8</v>
      </c>
      <c r="I302" s="542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8</v>
      </c>
      <c r="Y302" s="544">
        <f t="shared" si="33"/>
        <v>9</v>
      </c>
      <c r="Z302" s="36">
        <f>IFERROR(IF(Y302=0,"",ROUNDUP(Y302/H302,0)*0.00651),"")</f>
        <v>3.2550000000000003E-2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9.0133333333333336</v>
      </c>
      <c r="BN302" s="64">
        <f t="shared" si="35"/>
        <v>10.139999999999999</v>
      </c>
      <c r="BO302" s="64">
        <f t="shared" si="36"/>
        <v>2.4420024420024423E-2</v>
      </c>
      <c r="BP302" s="64">
        <f t="shared" si="37"/>
        <v>2.7472527472527476E-2</v>
      </c>
    </row>
    <row r="303" spans="1:68" x14ac:dyDescent="0.2">
      <c r="A303" s="572"/>
      <c r="B303" s="557"/>
      <c r="C303" s="557"/>
      <c r="D303" s="557"/>
      <c r="E303" s="557"/>
      <c r="F303" s="557"/>
      <c r="G303" s="557"/>
      <c r="H303" s="557"/>
      <c r="I303" s="557"/>
      <c r="J303" s="557"/>
      <c r="K303" s="557"/>
      <c r="L303" s="557"/>
      <c r="M303" s="557"/>
      <c r="N303" s="557"/>
      <c r="O303" s="573"/>
      <c r="P303" s="560" t="s">
        <v>70</v>
      </c>
      <c r="Q303" s="561"/>
      <c r="R303" s="561"/>
      <c r="S303" s="561"/>
      <c r="T303" s="561"/>
      <c r="U303" s="561"/>
      <c r="V303" s="562"/>
      <c r="W303" s="37" t="s">
        <v>71</v>
      </c>
      <c r="X303" s="545">
        <f>IFERROR(X296/H296,"0")+IFERROR(X297/H297,"0")+IFERROR(X298/H298,"0")+IFERROR(X299/H299,"0")+IFERROR(X300/H300,"0")+IFERROR(X301/H301,"0")+IFERROR(X302/H302,"0")</f>
        <v>4.4444444444444446</v>
      </c>
      <c r="Y303" s="545">
        <f>IFERROR(Y296/H296,"0")+IFERROR(Y297/H297,"0")+IFERROR(Y298/H298,"0")+IFERROR(Y299/H299,"0")+IFERROR(Y300/H300,"0")+IFERROR(Y301/H301,"0")+IFERROR(Y302/H302,"0")</f>
        <v>5</v>
      </c>
      <c r="Z303" s="545">
        <f>IFERROR(IF(Z296="",0,Z296),"0")+IFERROR(IF(Z297="",0,Z297),"0")+IFERROR(IF(Z298="",0,Z298),"0")+IFERROR(IF(Z299="",0,Z299),"0")+IFERROR(IF(Z300="",0,Z300),"0")+IFERROR(IF(Z301="",0,Z301),"0")+IFERROR(IF(Z302="",0,Z302),"0")</f>
        <v>3.2550000000000003E-2</v>
      </c>
      <c r="AA303" s="546"/>
      <c r="AB303" s="546"/>
      <c r="AC303" s="546"/>
    </row>
    <row r="304" spans="1:68" x14ac:dyDescent="0.2">
      <c r="A304" s="557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73"/>
      <c r="P304" s="560" t="s">
        <v>70</v>
      </c>
      <c r="Q304" s="561"/>
      <c r="R304" s="561"/>
      <c r="S304" s="561"/>
      <c r="T304" s="561"/>
      <c r="U304" s="561"/>
      <c r="V304" s="562"/>
      <c r="W304" s="37" t="s">
        <v>68</v>
      </c>
      <c r="X304" s="545">
        <f>IFERROR(SUM(X296:X302),"0")</f>
        <v>8</v>
      </c>
      <c r="Y304" s="545">
        <f>IFERROR(SUM(Y296:Y302),"0")</f>
        <v>9</v>
      </c>
      <c r="Z304" s="37"/>
      <c r="AA304" s="546"/>
      <c r="AB304" s="546"/>
      <c r="AC304" s="546"/>
    </row>
    <row r="305" spans="1:68" ht="14.25" hidden="1" customHeight="1" x14ac:dyDescent="0.25">
      <c r="A305" s="556" t="s">
        <v>72</v>
      </c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7"/>
      <c r="P305" s="557"/>
      <c r="Q305" s="557"/>
      <c r="R305" s="557"/>
      <c r="S305" s="557"/>
      <c r="T305" s="557"/>
      <c r="U305" s="557"/>
      <c r="V305" s="557"/>
      <c r="W305" s="557"/>
      <c r="X305" s="557"/>
      <c r="Y305" s="557"/>
      <c r="Z305" s="557"/>
      <c r="AA305" s="539"/>
      <c r="AB305" s="539"/>
      <c r="AC305" s="539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51">
        <v>4607091387766</v>
      </c>
      <c r="E306" s="552"/>
      <c r="F306" s="542">
        <v>1.3</v>
      </c>
      <c r="G306" s="32">
        <v>6</v>
      </c>
      <c r="H306" s="542">
        <v>7.8</v>
      </c>
      <c r="I306" s="542">
        <v>8.3130000000000006</v>
      </c>
      <c r="J306" s="32">
        <v>64</v>
      </c>
      <c r="K306" s="32" t="s">
        <v>105</v>
      </c>
      <c r="L306" s="32"/>
      <c r="M306" s="33" t="s">
        <v>81</v>
      </c>
      <c r="N306" s="33"/>
      <c r="O306" s="32">
        <v>40</v>
      </c>
      <c r="P306" s="7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51">
        <v>4607091387957</v>
      </c>
      <c r="E307" s="552"/>
      <c r="F307" s="542">
        <v>1.3</v>
      </c>
      <c r="G307" s="32">
        <v>6</v>
      </c>
      <c r="H307" s="542">
        <v>7.8</v>
      </c>
      <c r="I307" s="542">
        <v>8.3190000000000008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51">
        <v>4607091387964</v>
      </c>
      <c r="E308" s="552"/>
      <c r="F308" s="542">
        <v>1.35</v>
      </c>
      <c r="G308" s="32">
        <v>6</v>
      </c>
      <c r="H308" s="542">
        <v>8.1</v>
      </c>
      <c r="I308" s="542">
        <v>8.6010000000000009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7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51">
        <v>4680115884588</v>
      </c>
      <c r="E309" s="552"/>
      <c r="F309" s="542">
        <v>0.5</v>
      </c>
      <c r="G309" s="32">
        <v>6</v>
      </c>
      <c r="H309" s="542">
        <v>3</v>
      </c>
      <c r="I309" s="542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69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51">
        <v>4607091387513</v>
      </c>
      <c r="E310" s="552"/>
      <c r="F310" s="542">
        <v>0.45</v>
      </c>
      <c r="G310" s="32">
        <v>6</v>
      </c>
      <c r="H310" s="542">
        <v>2.7</v>
      </c>
      <c r="I310" s="542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5</v>
      </c>
      <c r="Y310" s="544">
        <f>IFERROR(IF(X310="",0,CEILING((X310/$H310),1)*$H310),"")</f>
        <v>5.4</v>
      </c>
      <c r="Z310" s="36">
        <f>IFERROR(IF(Y310=0,"",ROUNDUP(Y310/H310,0)*0.00651),"")</f>
        <v>1.302E-2</v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5.4777777777777779</v>
      </c>
      <c r="BN310" s="64">
        <f>IFERROR(Y310*I310/H310,"0")</f>
        <v>5.9160000000000004</v>
      </c>
      <c r="BO310" s="64">
        <f>IFERROR(1/J310*(X310/H310),"0")</f>
        <v>1.0175010175010175E-2</v>
      </c>
      <c r="BP310" s="64">
        <f>IFERROR(1/J310*(Y310/H310),"0")</f>
        <v>1.098901098901099E-2</v>
      </c>
    </row>
    <row r="311" spans="1:68" x14ac:dyDescent="0.2">
      <c r="A311" s="572"/>
      <c r="B311" s="557"/>
      <c r="C311" s="557"/>
      <c r="D311" s="557"/>
      <c r="E311" s="557"/>
      <c r="F311" s="557"/>
      <c r="G311" s="557"/>
      <c r="H311" s="557"/>
      <c r="I311" s="557"/>
      <c r="J311" s="557"/>
      <c r="K311" s="557"/>
      <c r="L311" s="557"/>
      <c r="M311" s="557"/>
      <c r="N311" s="557"/>
      <c r="O311" s="573"/>
      <c r="P311" s="560" t="s">
        <v>70</v>
      </c>
      <c r="Q311" s="561"/>
      <c r="R311" s="561"/>
      <c r="S311" s="561"/>
      <c r="T311" s="561"/>
      <c r="U311" s="561"/>
      <c r="V311" s="562"/>
      <c r="W311" s="37" t="s">
        <v>71</v>
      </c>
      <c r="X311" s="545">
        <f>IFERROR(X306/H306,"0")+IFERROR(X307/H307,"0")+IFERROR(X308/H308,"0")+IFERROR(X309/H309,"0")+IFERROR(X310/H310,"0")</f>
        <v>1.8518518518518516</v>
      </c>
      <c r="Y311" s="545">
        <f>IFERROR(Y306/H306,"0")+IFERROR(Y307/H307,"0")+IFERROR(Y308/H308,"0")+IFERROR(Y309/H309,"0")+IFERROR(Y310/H310,"0")</f>
        <v>2</v>
      </c>
      <c r="Z311" s="545">
        <f>IFERROR(IF(Z306="",0,Z306),"0")+IFERROR(IF(Z307="",0,Z307),"0")+IFERROR(IF(Z308="",0,Z308),"0")+IFERROR(IF(Z309="",0,Z309),"0")+IFERROR(IF(Z310="",0,Z310),"0")</f>
        <v>1.302E-2</v>
      </c>
      <c r="AA311" s="546"/>
      <c r="AB311" s="546"/>
      <c r="AC311" s="546"/>
    </row>
    <row r="312" spans="1:68" x14ac:dyDescent="0.2">
      <c r="A312" s="557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73"/>
      <c r="P312" s="560" t="s">
        <v>70</v>
      </c>
      <c r="Q312" s="561"/>
      <c r="R312" s="561"/>
      <c r="S312" s="561"/>
      <c r="T312" s="561"/>
      <c r="U312" s="561"/>
      <c r="V312" s="562"/>
      <c r="W312" s="37" t="s">
        <v>68</v>
      </c>
      <c r="X312" s="545">
        <f>IFERROR(SUM(X306:X310),"0")</f>
        <v>5</v>
      </c>
      <c r="Y312" s="545">
        <f>IFERROR(SUM(Y306:Y310),"0")</f>
        <v>5.4</v>
      </c>
      <c r="Z312" s="37"/>
      <c r="AA312" s="546"/>
      <c r="AB312" s="546"/>
      <c r="AC312" s="546"/>
    </row>
    <row r="313" spans="1:68" ht="14.25" hidden="1" customHeight="1" x14ac:dyDescent="0.25">
      <c r="A313" s="556" t="s">
        <v>164</v>
      </c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7"/>
      <c r="P313" s="557"/>
      <c r="Q313" s="557"/>
      <c r="R313" s="557"/>
      <c r="S313" s="557"/>
      <c r="T313" s="557"/>
      <c r="U313" s="557"/>
      <c r="V313" s="557"/>
      <c r="W313" s="557"/>
      <c r="X313" s="557"/>
      <c r="Y313" s="557"/>
      <c r="Z313" s="557"/>
      <c r="AA313" s="539"/>
      <c r="AB313" s="539"/>
      <c r="AC313" s="539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51">
        <v>4607091380880</v>
      </c>
      <c r="E314" s="552"/>
      <c r="F314" s="542">
        <v>1.4</v>
      </c>
      <c r="G314" s="32">
        <v>6</v>
      </c>
      <c r="H314" s="542">
        <v>8.4</v>
      </c>
      <c r="I314" s="542">
        <v>8.9190000000000005</v>
      </c>
      <c r="J314" s="32">
        <v>64</v>
      </c>
      <c r="K314" s="32" t="s">
        <v>105</v>
      </c>
      <c r="L314" s="32"/>
      <c r="M314" s="33" t="s">
        <v>81</v>
      </c>
      <c r="N314" s="33"/>
      <c r="O314" s="32">
        <v>30</v>
      </c>
      <c r="P314" s="7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3">
        <v>63</v>
      </c>
      <c r="Y314" s="544">
        <f>IFERROR(IF(X314="",0,CEILING((X314/$H314),1)*$H314),"")</f>
        <v>67.2</v>
      </c>
      <c r="Z314" s="36">
        <f>IFERROR(IF(Y314=0,"",ROUNDUP(Y314/H314,0)*0.01898),"")</f>
        <v>0.15184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66.892499999999998</v>
      </c>
      <c r="BN314" s="64">
        <f>IFERROR(Y314*I314/H314,"0")</f>
        <v>71.352000000000004</v>
      </c>
      <c r="BO314" s="64">
        <f>IFERROR(1/J314*(X314/H314),"0")</f>
        <v>0.1171875</v>
      </c>
      <c r="BP314" s="64">
        <f>IFERROR(1/J314*(Y314/H314),"0")</f>
        <v>0.125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1">
        <v>4607091384482</v>
      </c>
      <c r="E315" s="552"/>
      <c r="F315" s="542">
        <v>1.3</v>
      </c>
      <c r="G315" s="32">
        <v>6</v>
      </c>
      <c r="H315" s="542">
        <v>7.8</v>
      </c>
      <c r="I315" s="542">
        <v>8.3190000000000008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495</v>
      </c>
      <c r="Y315" s="544">
        <f>IFERROR(IF(X315="",0,CEILING((X315/$H315),1)*$H315),"")</f>
        <v>499.2</v>
      </c>
      <c r="Z315" s="36">
        <f>IFERROR(IF(Y315=0,"",ROUNDUP(Y315/H315,0)*0.01898),"")</f>
        <v>1.21472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527.93653846153859</v>
      </c>
      <c r="BN315" s="64">
        <f>IFERROR(Y315*I315/H315,"0")</f>
        <v>532.41600000000005</v>
      </c>
      <c r="BO315" s="64">
        <f>IFERROR(1/J315*(X315/H315),"0")</f>
        <v>0.99158653846153844</v>
      </c>
      <c r="BP315" s="64">
        <f>IFERROR(1/J315*(Y315/H315),"0")</f>
        <v>1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51">
        <v>4607091380897</v>
      </c>
      <c r="E316" s="552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78</v>
      </c>
      <c r="Y316" s="544">
        <f>IFERROR(IF(X316="",0,CEILING((X316/$H316),1)*$H316),"")</f>
        <v>84</v>
      </c>
      <c r="Z316" s="36">
        <f>IFERROR(IF(Y316=0,"",ROUNDUP(Y316/H316,0)*0.01898),"")</f>
        <v>0.1898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82.819285714285712</v>
      </c>
      <c r="BN316" s="64">
        <f>IFERROR(Y316*I316/H316,"0")</f>
        <v>89.19</v>
      </c>
      <c r="BO316" s="64">
        <f>IFERROR(1/J316*(X316/H316),"0")</f>
        <v>0.1450892857142857</v>
      </c>
      <c r="BP316" s="64">
        <f>IFERROR(1/J316*(Y316/H316),"0")</f>
        <v>0.15625</v>
      </c>
    </row>
    <row r="317" spans="1:68" x14ac:dyDescent="0.2">
      <c r="A317" s="572"/>
      <c r="B317" s="557"/>
      <c r="C317" s="557"/>
      <c r="D317" s="557"/>
      <c r="E317" s="557"/>
      <c r="F317" s="557"/>
      <c r="G317" s="557"/>
      <c r="H317" s="557"/>
      <c r="I317" s="557"/>
      <c r="J317" s="557"/>
      <c r="K317" s="557"/>
      <c r="L317" s="557"/>
      <c r="M317" s="557"/>
      <c r="N317" s="557"/>
      <c r="O317" s="573"/>
      <c r="P317" s="560" t="s">
        <v>70</v>
      </c>
      <c r="Q317" s="561"/>
      <c r="R317" s="561"/>
      <c r="S317" s="561"/>
      <c r="T317" s="561"/>
      <c r="U317" s="561"/>
      <c r="V317" s="562"/>
      <c r="W317" s="37" t="s">
        <v>71</v>
      </c>
      <c r="X317" s="545">
        <f>IFERROR(X314/H314,"0")+IFERROR(X315/H315,"0")+IFERROR(X316/H316,"0")</f>
        <v>80.24725274725273</v>
      </c>
      <c r="Y317" s="545">
        <f>IFERROR(Y314/H314,"0")+IFERROR(Y315/H315,"0")+IFERROR(Y316/H316,"0")</f>
        <v>82</v>
      </c>
      <c r="Z317" s="545">
        <f>IFERROR(IF(Z314="",0,Z314),"0")+IFERROR(IF(Z315="",0,Z315),"0")+IFERROR(IF(Z316="",0,Z316),"0")</f>
        <v>1.55636</v>
      </c>
      <c r="AA317" s="546"/>
      <c r="AB317" s="546"/>
      <c r="AC317" s="546"/>
    </row>
    <row r="318" spans="1:68" x14ac:dyDescent="0.2">
      <c r="A318" s="557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73"/>
      <c r="P318" s="560" t="s">
        <v>70</v>
      </c>
      <c r="Q318" s="561"/>
      <c r="R318" s="561"/>
      <c r="S318" s="561"/>
      <c r="T318" s="561"/>
      <c r="U318" s="561"/>
      <c r="V318" s="562"/>
      <c r="W318" s="37" t="s">
        <v>68</v>
      </c>
      <c r="X318" s="545">
        <f>IFERROR(SUM(X314:X316),"0")</f>
        <v>636</v>
      </c>
      <c r="Y318" s="545">
        <f>IFERROR(SUM(Y314:Y316),"0")</f>
        <v>650.4</v>
      </c>
      <c r="Z318" s="37"/>
      <c r="AA318" s="546"/>
      <c r="AB318" s="546"/>
      <c r="AC318" s="546"/>
    </row>
    <row r="319" spans="1:68" ht="14.25" hidden="1" customHeight="1" x14ac:dyDescent="0.25">
      <c r="A319" s="556" t="s">
        <v>94</v>
      </c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7"/>
      <c r="P319" s="557"/>
      <c r="Q319" s="557"/>
      <c r="R319" s="557"/>
      <c r="S319" s="557"/>
      <c r="T319" s="557"/>
      <c r="U319" s="557"/>
      <c r="V319" s="557"/>
      <c r="W319" s="557"/>
      <c r="X319" s="557"/>
      <c r="Y319" s="557"/>
      <c r="Z319" s="557"/>
      <c r="AA319" s="539"/>
      <c r="AB319" s="539"/>
      <c r="AC319" s="539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51">
        <v>4607091388381</v>
      </c>
      <c r="E320" s="552"/>
      <c r="F320" s="542">
        <v>0.38</v>
      </c>
      <c r="G320" s="32">
        <v>8</v>
      </c>
      <c r="H320" s="542">
        <v>3.04</v>
      </c>
      <c r="I320" s="542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3" t="s">
        <v>507</v>
      </c>
      <c r="Q320" s="548"/>
      <c r="R320" s="548"/>
      <c r="S320" s="548"/>
      <c r="T320" s="549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51">
        <v>4607091388374</v>
      </c>
      <c r="E321" s="552"/>
      <c r="F321" s="542">
        <v>0.38</v>
      </c>
      <c r="G321" s="32">
        <v>8</v>
      </c>
      <c r="H321" s="542">
        <v>3.04</v>
      </c>
      <c r="I321" s="542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4" t="s">
        <v>511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7</v>
      </c>
      <c r="Y321" s="544">
        <f>IFERROR(IF(X321="",0,CEILING((X321/$H321),1)*$H321),"")</f>
        <v>9.120000000000001</v>
      </c>
      <c r="Z321" s="36">
        <f>IFERROR(IF(Y321=0,"",ROUNDUP(Y321/H321,0)*0.00902),"")</f>
        <v>2.7060000000000001E-2</v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7.5756578947368425</v>
      </c>
      <c r="BN321" s="64">
        <f>IFERROR(Y321*I321/H321,"0")</f>
        <v>9.870000000000001</v>
      </c>
      <c r="BO321" s="64">
        <f>IFERROR(1/J321*(X321/H321),"0")</f>
        <v>1.7444178628389158E-2</v>
      </c>
      <c r="BP321" s="64">
        <f>IFERROR(1/J321*(Y321/H321),"0")</f>
        <v>2.2727272727272731E-2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4301032015</v>
      </c>
      <c r="D322" s="551">
        <v>4607091383102</v>
      </c>
      <c r="E322" s="552"/>
      <c r="F322" s="542">
        <v>0.17</v>
      </c>
      <c r="G322" s="32">
        <v>15</v>
      </c>
      <c r="H322" s="542">
        <v>2.5499999999999998</v>
      </c>
      <c r="I322" s="542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1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4301030233</v>
      </c>
      <c r="D323" s="551">
        <v>4607091388404</v>
      </c>
      <c r="E323" s="552"/>
      <c r="F323" s="542">
        <v>0.17</v>
      </c>
      <c r="G323" s="32">
        <v>15</v>
      </c>
      <c r="H323" s="542">
        <v>2.5499999999999998</v>
      </c>
      <c r="I323" s="542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72"/>
      <c r="B324" s="557"/>
      <c r="C324" s="557"/>
      <c r="D324" s="557"/>
      <c r="E324" s="557"/>
      <c r="F324" s="557"/>
      <c r="G324" s="557"/>
      <c r="H324" s="557"/>
      <c r="I324" s="557"/>
      <c r="J324" s="557"/>
      <c r="K324" s="557"/>
      <c r="L324" s="557"/>
      <c r="M324" s="557"/>
      <c r="N324" s="557"/>
      <c r="O324" s="573"/>
      <c r="P324" s="560" t="s">
        <v>70</v>
      </c>
      <c r="Q324" s="561"/>
      <c r="R324" s="561"/>
      <c r="S324" s="561"/>
      <c r="T324" s="561"/>
      <c r="U324" s="561"/>
      <c r="V324" s="562"/>
      <c r="W324" s="37" t="s">
        <v>71</v>
      </c>
      <c r="X324" s="545">
        <f>IFERROR(X320/H320,"0")+IFERROR(X321/H321,"0")+IFERROR(X322/H322,"0")+IFERROR(X323/H323,"0")</f>
        <v>2.3026315789473686</v>
      </c>
      <c r="Y324" s="545">
        <f>IFERROR(Y320/H320,"0")+IFERROR(Y321/H321,"0")+IFERROR(Y322/H322,"0")+IFERROR(Y323/H323,"0")</f>
        <v>3.0000000000000004</v>
      </c>
      <c r="Z324" s="545">
        <f>IFERROR(IF(Z320="",0,Z320),"0")+IFERROR(IF(Z321="",0,Z321),"0")+IFERROR(IF(Z322="",0,Z322),"0")+IFERROR(IF(Z323="",0,Z323),"0")</f>
        <v>2.7060000000000001E-2</v>
      </c>
      <c r="AA324" s="546"/>
      <c r="AB324" s="546"/>
      <c r="AC324" s="546"/>
    </row>
    <row r="325" spans="1:68" x14ac:dyDescent="0.2">
      <c r="A325" s="557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73"/>
      <c r="P325" s="560" t="s">
        <v>70</v>
      </c>
      <c r="Q325" s="561"/>
      <c r="R325" s="561"/>
      <c r="S325" s="561"/>
      <c r="T325" s="561"/>
      <c r="U325" s="561"/>
      <c r="V325" s="562"/>
      <c r="W325" s="37" t="s">
        <v>68</v>
      </c>
      <c r="X325" s="545">
        <f>IFERROR(SUM(X320:X323),"0")</f>
        <v>7</v>
      </c>
      <c r="Y325" s="545">
        <f>IFERROR(SUM(Y320:Y323),"0")</f>
        <v>9.120000000000001</v>
      </c>
      <c r="Z325" s="37"/>
      <c r="AA325" s="546"/>
      <c r="AB325" s="546"/>
      <c r="AC325" s="546"/>
    </row>
    <row r="326" spans="1:68" ht="14.25" hidden="1" customHeight="1" x14ac:dyDescent="0.25">
      <c r="A326" s="556" t="s">
        <v>517</v>
      </c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7"/>
      <c r="P326" s="557"/>
      <c r="Q326" s="557"/>
      <c r="R326" s="557"/>
      <c r="S326" s="557"/>
      <c r="T326" s="557"/>
      <c r="U326" s="557"/>
      <c r="V326" s="557"/>
      <c r="W326" s="557"/>
      <c r="X326" s="557"/>
      <c r="Y326" s="557"/>
      <c r="Z326" s="557"/>
      <c r="AA326" s="539"/>
      <c r="AB326" s="539"/>
      <c r="AC326" s="539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51">
        <v>4680115881808</v>
      </c>
      <c r="E327" s="552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51">
        <v>4680115881822</v>
      </c>
      <c r="E328" s="552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51">
        <v>4680115880016</v>
      </c>
      <c r="E329" s="552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72"/>
      <c r="B330" s="557"/>
      <c r="C330" s="557"/>
      <c r="D330" s="557"/>
      <c r="E330" s="557"/>
      <c r="F330" s="557"/>
      <c r="G330" s="557"/>
      <c r="H330" s="557"/>
      <c r="I330" s="557"/>
      <c r="J330" s="557"/>
      <c r="K330" s="557"/>
      <c r="L330" s="557"/>
      <c r="M330" s="557"/>
      <c r="N330" s="557"/>
      <c r="O330" s="573"/>
      <c r="P330" s="560" t="s">
        <v>70</v>
      </c>
      <c r="Q330" s="561"/>
      <c r="R330" s="561"/>
      <c r="S330" s="561"/>
      <c r="T330" s="561"/>
      <c r="U330" s="561"/>
      <c r="V330" s="562"/>
      <c r="W330" s="37" t="s">
        <v>71</v>
      </c>
      <c r="X330" s="545">
        <f>IFERROR(X327/H327,"0")+IFERROR(X328/H328,"0")+IFERROR(X329/H329,"0")</f>
        <v>0</v>
      </c>
      <c r="Y330" s="545">
        <f>IFERROR(Y327/H327,"0")+IFERROR(Y328/H328,"0")+IFERROR(Y329/H329,"0")</f>
        <v>0</v>
      </c>
      <c r="Z330" s="545">
        <f>IFERROR(IF(Z327="",0,Z327),"0")+IFERROR(IF(Z328="",0,Z328),"0")+IFERROR(IF(Z329="",0,Z329),"0")</f>
        <v>0</v>
      </c>
      <c r="AA330" s="546"/>
      <c r="AB330" s="546"/>
      <c r="AC330" s="546"/>
    </row>
    <row r="331" spans="1:68" hidden="1" x14ac:dyDescent="0.2">
      <c r="A331" s="557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73"/>
      <c r="P331" s="560" t="s">
        <v>70</v>
      </c>
      <c r="Q331" s="561"/>
      <c r="R331" s="561"/>
      <c r="S331" s="561"/>
      <c r="T331" s="561"/>
      <c r="U331" s="561"/>
      <c r="V331" s="562"/>
      <c r="W331" s="37" t="s">
        <v>68</v>
      </c>
      <c r="X331" s="545">
        <f>IFERROR(SUM(X327:X329),"0")</f>
        <v>0</v>
      </c>
      <c r="Y331" s="545">
        <f>IFERROR(SUM(Y327:Y329),"0")</f>
        <v>0</v>
      </c>
      <c r="Z331" s="37"/>
      <c r="AA331" s="546"/>
      <c r="AB331" s="546"/>
      <c r="AC331" s="546"/>
    </row>
    <row r="332" spans="1:68" ht="16.5" hidden="1" customHeight="1" x14ac:dyDescent="0.25">
      <c r="A332" s="568" t="s">
        <v>526</v>
      </c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7"/>
      <c r="P332" s="557"/>
      <c r="Q332" s="557"/>
      <c r="R332" s="557"/>
      <c r="S332" s="557"/>
      <c r="T332" s="557"/>
      <c r="U332" s="557"/>
      <c r="V332" s="557"/>
      <c r="W332" s="557"/>
      <c r="X332" s="557"/>
      <c r="Y332" s="557"/>
      <c r="Z332" s="557"/>
      <c r="AA332" s="538"/>
      <c r="AB332" s="538"/>
      <c r="AC332" s="538"/>
    </row>
    <row r="333" spans="1:68" ht="14.25" hidden="1" customHeight="1" x14ac:dyDescent="0.25">
      <c r="A333" s="556" t="s">
        <v>72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9"/>
      <c r="AB333" s="539"/>
      <c r="AC333" s="539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51">
        <v>4607091387919</v>
      </c>
      <c r="E334" s="552"/>
      <c r="F334" s="542">
        <v>1.35</v>
      </c>
      <c r="G334" s="32">
        <v>6</v>
      </c>
      <c r="H334" s="542">
        <v>8.1</v>
      </c>
      <c r="I334" s="542">
        <v>8.6189999999999998</v>
      </c>
      <c r="J334" s="32">
        <v>64</v>
      </c>
      <c r="K334" s="32" t="s">
        <v>105</v>
      </c>
      <c r="L334" s="32"/>
      <c r="M334" s="33" t="s">
        <v>76</v>
      </c>
      <c r="N334" s="33"/>
      <c r="O334" s="32">
        <v>45</v>
      </c>
      <c r="P334" s="6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3">
        <v>45</v>
      </c>
      <c r="Y334" s="544">
        <f>IFERROR(IF(X334="",0,CEILING((X334/$H334),1)*$H334),"")</f>
        <v>48.599999999999994</v>
      </c>
      <c r="Z334" s="36">
        <f>IFERROR(IF(Y334=0,"",ROUNDUP(Y334/H334,0)*0.01898),"")</f>
        <v>0.11388000000000001</v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47.88333333333334</v>
      </c>
      <c r="BN334" s="64">
        <f>IFERROR(Y334*I334/H334,"0")</f>
        <v>51.713999999999992</v>
      </c>
      <c r="BO334" s="64">
        <f>IFERROR(1/J334*(X334/H334),"0")</f>
        <v>8.6805555555555552E-2</v>
      </c>
      <c r="BP334" s="64">
        <f>IFERROR(1/J334*(Y334/H334),"0")</f>
        <v>9.375E-2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51">
        <v>4680115883604</v>
      </c>
      <c r="E335" s="552"/>
      <c r="F335" s="542">
        <v>0.35</v>
      </c>
      <c r="G335" s="32">
        <v>6</v>
      </c>
      <c r="H335" s="542">
        <v>2.1</v>
      </c>
      <c r="I335" s="542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51">
        <v>4680115883567</v>
      </c>
      <c r="E336" s="552"/>
      <c r="F336" s="542">
        <v>0.35</v>
      </c>
      <c r="G336" s="32">
        <v>6</v>
      </c>
      <c r="H336" s="542">
        <v>2.1</v>
      </c>
      <c r="I336" s="542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72"/>
      <c r="B337" s="557"/>
      <c r="C337" s="557"/>
      <c r="D337" s="557"/>
      <c r="E337" s="557"/>
      <c r="F337" s="557"/>
      <c r="G337" s="557"/>
      <c r="H337" s="557"/>
      <c r="I337" s="557"/>
      <c r="J337" s="557"/>
      <c r="K337" s="557"/>
      <c r="L337" s="557"/>
      <c r="M337" s="557"/>
      <c r="N337" s="557"/>
      <c r="O337" s="573"/>
      <c r="P337" s="560" t="s">
        <v>70</v>
      </c>
      <c r="Q337" s="561"/>
      <c r="R337" s="561"/>
      <c r="S337" s="561"/>
      <c r="T337" s="561"/>
      <c r="U337" s="561"/>
      <c r="V337" s="562"/>
      <c r="W337" s="37" t="s">
        <v>71</v>
      </c>
      <c r="X337" s="545">
        <f>IFERROR(X334/H334,"0")+IFERROR(X335/H335,"0")+IFERROR(X336/H336,"0")</f>
        <v>5.5555555555555554</v>
      </c>
      <c r="Y337" s="545">
        <f>IFERROR(Y334/H334,"0")+IFERROR(Y335/H335,"0")+IFERROR(Y336/H336,"0")</f>
        <v>6</v>
      </c>
      <c r="Z337" s="545">
        <f>IFERROR(IF(Z334="",0,Z334),"0")+IFERROR(IF(Z335="",0,Z335),"0")+IFERROR(IF(Z336="",0,Z336),"0")</f>
        <v>0.11388000000000001</v>
      </c>
      <c r="AA337" s="546"/>
      <c r="AB337" s="546"/>
      <c r="AC337" s="546"/>
    </row>
    <row r="338" spans="1:68" x14ac:dyDescent="0.2">
      <c r="A338" s="557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73"/>
      <c r="P338" s="560" t="s">
        <v>70</v>
      </c>
      <c r="Q338" s="561"/>
      <c r="R338" s="561"/>
      <c r="S338" s="561"/>
      <c r="T338" s="561"/>
      <c r="U338" s="561"/>
      <c r="V338" s="562"/>
      <c r="W338" s="37" t="s">
        <v>68</v>
      </c>
      <c r="X338" s="545">
        <f>IFERROR(SUM(X334:X336),"0")</f>
        <v>45</v>
      </c>
      <c r="Y338" s="545">
        <f>IFERROR(SUM(Y334:Y336),"0")</f>
        <v>48.599999999999994</v>
      </c>
      <c r="Z338" s="37"/>
      <c r="AA338" s="546"/>
      <c r="AB338" s="546"/>
      <c r="AC338" s="546"/>
    </row>
    <row r="339" spans="1:68" ht="27.75" hidden="1" customHeight="1" x14ac:dyDescent="0.2">
      <c r="A339" s="605" t="s">
        <v>536</v>
      </c>
      <c r="B339" s="606"/>
      <c r="C339" s="606"/>
      <c r="D339" s="606"/>
      <c r="E339" s="606"/>
      <c r="F339" s="606"/>
      <c r="G339" s="606"/>
      <c r="H339" s="606"/>
      <c r="I339" s="606"/>
      <c r="J339" s="606"/>
      <c r="K339" s="606"/>
      <c r="L339" s="606"/>
      <c r="M339" s="606"/>
      <c r="N339" s="606"/>
      <c r="O339" s="606"/>
      <c r="P339" s="606"/>
      <c r="Q339" s="606"/>
      <c r="R339" s="606"/>
      <c r="S339" s="606"/>
      <c r="T339" s="606"/>
      <c r="U339" s="606"/>
      <c r="V339" s="606"/>
      <c r="W339" s="606"/>
      <c r="X339" s="606"/>
      <c r="Y339" s="606"/>
      <c r="Z339" s="606"/>
      <c r="AA339" s="48"/>
      <c r="AB339" s="48"/>
      <c r="AC339" s="48"/>
    </row>
    <row r="340" spans="1:68" ht="16.5" hidden="1" customHeight="1" x14ac:dyDescent="0.25">
      <c r="A340" s="568" t="s">
        <v>537</v>
      </c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57"/>
      <c r="P340" s="557"/>
      <c r="Q340" s="557"/>
      <c r="R340" s="557"/>
      <c r="S340" s="557"/>
      <c r="T340" s="557"/>
      <c r="U340" s="557"/>
      <c r="V340" s="557"/>
      <c r="W340" s="557"/>
      <c r="X340" s="557"/>
      <c r="Y340" s="557"/>
      <c r="Z340" s="557"/>
      <c r="AA340" s="538"/>
      <c r="AB340" s="538"/>
      <c r="AC340" s="538"/>
    </row>
    <row r="341" spans="1:68" ht="14.25" hidden="1" customHeight="1" x14ac:dyDescent="0.25">
      <c r="A341" s="556" t="s">
        <v>102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9"/>
      <c r="AB341" s="539"/>
      <c r="AC341" s="539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1">
        <v>4680115884847</v>
      </c>
      <c r="E342" s="552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69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3">
        <v>851</v>
      </c>
      <c r="Y342" s="544">
        <f t="shared" ref="Y342:Y348" si="38">IFERROR(IF(X342="",0,CEILING((X342/$H342),1)*$H342),"")</f>
        <v>855</v>
      </c>
      <c r="Z342" s="36">
        <f>IFERROR(IF(Y342=0,"",ROUNDUP(Y342/H342,0)*0.02175),"")</f>
        <v>1.2397499999999999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878.23199999999997</v>
      </c>
      <c r="BN342" s="64">
        <f t="shared" ref="BN342:BN348" si="40">IFERROR(Y342*I342/H342,"0")</f>
        <v>882.36</v>
      </c>
      <c r="BO342" s="64">
        <f t="shared" ref="BO342:BO348" si="41">IFERROR(1/J342*(X342/H342),"0")</f>
        <v>1.1819444444444445</v>
      </c>
      <c r="BP342" s="64">
        <f t="shared" ref="BP342:BP348" si="42">IFERROR(1/J342*(Y342/H342),"0")</f>
        <v>1.1875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1">
        <v>4680115884854</v>
      </c>
      <c r="E343" s="552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919</v>
      </c>
      <c r="Y343" s="544">
        <f t="shared" si="38"/>
        <v>930</v>
      </c>
      <c r="Z343" s="36">
        <f>IFERROR(IF(Y343=0,"",ROUNDUP(Y343/H343,0)*0.02175),"")</f>
        <v>1.3484999999999998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948.40800000000002</v>
      </c>
      <c r="BN343" s="64">
        <f t="shared" si="40"/>
        <v>959.76</v>
      </c>
      <c r="BO343" s="64">
        <f t="shared" si="41"/>
        <v>1.2763888888888888</v>
      </c>
      <c r="BP343" s="64">
        <f t="shared" si="42"/>
        <v>1.2916666666666665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1">
        <v>4680115884830</v>
      </c>
      <c r="E344" s="552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690</v>
      </c>
      <c r="Y344" s="544">
        <f t="shared" si="38"/>
        <v>690</v>
      </c>
      <c r="Z344" s="36">
        <f>IFERROR(IF(Y344=0,"",ROUNDUP(Y344/H344,0)*0.02175),"")</f>
        <v>1.0004999999999999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712.08</v>
      </c>
      <c r="BN344" s="64">
        <f t="shared" si="40"/>
        <v>712.08</v>
      </c>
      <c r="BO344" s="64">
        <f t="shared" si="41"/>
        <v>0.95833333333333326</v>
      </c>
      <c r="BP344" s="64">
        <f t="shared" si="42"/>
        <v>0.95833333333333326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461</v>
      </c>
      <c r="Y345" s="544">
        <f t="shared" si="38"/>
        <v>465</v>
      </c>
      <c r="Z345" s="36">
        <f>IFERROR(IF(Y345=0,"",ROUNDUP(Y345/H345,0)*0.02175),"")</f>
        <v>0.6742499999999999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475.75200000000001</v>
      </c>
      <c r="BN345" s="64">
        <f t="shared" si="40"/>
        <v>479.88</v>
      </c>
      <c r="BO345" s="64">
        <f t="shared" si="41"/>
        <v>0.64027777777777772</v>
      </c>
      <c r="BP345" s="64">
        <f t="shared" si="42"/>
        <v>0.64583333333333326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51">
        <v>4680115882638</v>
      </c>
      <c r="E346" s="552"/>
      <c r="F346" s="542">
        <v>0.4</v>
      </c>
      <c r="G346" s="32">
        <v>10</v>
      </c>
      <c r="H346" s="542">
        <v>4</v>
      </c>
      <c r="I346" s="542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0</v>
      </c>
      <c r="Y346" s="544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51">
        <v>4680115884922</v>
      </c>
      <c r="E347" s="552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51">
        <v>4680115884861</v>
      </c>
      <c r="E348" s="552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0</v>
      </c>
      <c r="Y348" s="544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72"/>
      <c r="B349" s="557"/>
      <c r="C349" s="557"/>
      <c r="D349" s="557"/>
      <c r="E349" s="557"/>
      <c r="F349" s="557"/>
      <c r="G349" s="557"/>
      <c r="H349" s="557"/>
      <c r="I349" s="557"/>
      <c r="J349" s="557"/>
      <c r="K349" s="557"/>
      <c r="L349" s="557"/>
      <c r="M349" s="557"/>
      <c r="N349" s="557"/>
      <c r="O349" s="573"/>
      <c r="P349" s="560" t="s">
        <v>70</v>
      </c>
      <c r="Q349" s="561"/>
      <c r="R349" s="561"/>
      <c r="S349" s="561"/>
      <c r="T349" s="561"/>
      <c r="U349" s="561"/>
      <c r="V349" s="562"/>
      <c r="W349" s="37" t="s">
        <v>71</v>
      </c>
      <c r="X349" s="545">
        <f>IFERROR(X342/H342,"0")+IFERROR(X343/H343,"0")+IFERROR(X344/H344,"0")+IFERROR(X345/H345,"0")+IFERROR(X346/H346,"0")+IFERROR(X347/H347,"0")+IFERROR(X348/H348,"0")</f>
        <v>194.73333333333335</v>
      </c>
      <c r="Y349" s="545">
        <f>IFERROR(Y342/H342,"0")+IFERROR(Y343/H343,"0")+IFERROR(Y344/H344,"0")+IFERROR(Y345/H345,"0")+IFERROR(Y346/H346,"0")+IFERROR(Y347/H347,"0")+IFERROR(Y348/H348,"0")</f>
        <v>196</v>
      </c>
      <c r="Z349" s="545">
        <f>IFERROR(IF(Z342="",0,Z342),"0")+IFERROR(IF(Z343="",0,Z343),"0")+IFERROR(IF(Z344="",0,Z344),"0")+IFERROR(IF(Z345="",0,Z345),"0")+IFERROR(IF(Z346="",0,Z346),"0")+IFERROR(IF(Z347="",0,Z347),"0")+IFERROR(IF(Z348="",0,Z348),"0")</f>
        <v>4.262999999999999</v>
      </c>
      <c r="AA349" s="546"/>
      <c r="AB349" s="546"/>
      <c r="AC349" s="546"/>
    </row>
    <row r="350" spans="1:68" x14ac:dyDescent="0.2">
      <c r="A350" s="557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73"/>
      <c r="P350" s="560" t="s">
        <v>70</v>
      </c>
      <c r="Q350" s="561"/>
      <c r="R350" s="561"/>
      <c r="S350" s="561"/>
      <c r="T350" s="561"/>
      <c r="U350" s="561"/>
      <c r="V350" s="562"/>
      <c r="W350" s="37" t="s">
        <v>68</v>
      </c>
      <c r="X350" s="545">
        <f>IFERROR(SUM(X342:X348),"0")</f>
        <v>2921</v>
      </c>
      <c r="Y350" s="545">
        <f>IFERROR(SUM(Y342:Y348),"0")</f>
        <v>2940</v>
      </c>
      <c r="Z350" s="37"/>
      <c r="AA350" s="546"/>
      <c r="AB350" s="546"/>
      <c r="AC350" s="546"/>
    </row>
    <row r="351" spans="1:68" ht="14.25" hidden="1" customHeight="1" x14ac:dyDescent="0.25">
      <c r="A351" s="556" t="s">
        <v>134</v>
      </c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7"/>
      <c r="P351" s="557"/>
      <c r="Q351" s="557"/>
      <c r="R351" s="557"/>
      <c r="S351" s="557"/>
      <c r="T351" s="557"/>
      <c r="U351" s="557"/>
      <c r="V351" s="557"/>
      <c r="W351" s="557"/>
      <c r="X351" s="557"/>
      <c r="Y351" s="557"/>
      <c r="Z351" s="557"/>
      <c r="AA351" s="539"/>
      <c r="AB351" s="539"/>
      <c r="AC351" s="539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1">
        <v>4607091383980</v>
      </c>
      <c r="E352" s="552"/>
      <c r="F352" s="542">
        <v>2.5</v>
      </c>
      <c r="G352" s="32">
        <v>6</v>
      </c>
      <c r="H352" s="542">
        <v>15</v>
      </c>
      <c r="I352" s="542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3">
        <v>1384</v>
      </c>
      <c r="Y352" s="544">
        <f>IFERROR(IF(X352="",0,CEILING((X352/$H352),1)*$H352),"")</f>
        <v>1395</v>
      </c>
      <c r="Z352" s="36">
        <f>IFERROR(IF(Y352=0,"",ROUNDUP(Y352/H352,0)*0.02175),"")</f>
        <v>2.0227499999999998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1428.288</v>
      </c>
      <c r="BN352" s="64">
        <f>IFERROR(Y352*I352/H352,"0")</f>
        <v>1439.64</v>
      </c>
      <c r="BO352" s="64">
        <f>IFERROR(1/J352*(X352/H352),"0")</f>
        <v>1.9222222222222221</v>
      </c>
      <c r="BP352" s="64">
        <f>IFERROR(1/J352*(Y352/H352),"0")</f>
        <v>1.9375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51">
        <v>4607091384178</v>
      </c>
      <c r="E353" s="552"/>
      <c r="F353" s="542">
        <v>0.4</v>
      </c>
      <c r="G353" s="32">
        <v>10</v>
      </c>
      <c r="H353" s="542">
        <v>4</v>
      </c>
      <c r="I353" s="542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0</v>
      </c>
      <c r="Y353" s="544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2"/>
      <c r="B354" s="557"/>
      <c r="C354" s="557"/>
      <c r="D354" s="557"/>
      <c r="E354" s="557"/>
      <c r="F354" s="557"/>
      <c r="G354" s="557"/>
      <c r="H354" s="557"/>
      <c r="I354" s="557"/>
      <c r="J354" s="557"/>
      <c r="K354" s="557"/>
      <c r="L354" s="557"/>
      <c r="M354" s="557"/>
      <c r="N354" s="557"/>
      <c r="O354" s="573"/>
      <c r="P354" s="560" t="s">
        <v>70</v>
      </c>
      <c r="Q354" s="561"/>
      <c r="R354" s="561"/>
      <c r="S354" s="561"/>
      <c r="T354" s="561"/>
      <c r="U354" s="561"/>
      <c r="V354" s="562"/>
      <c r="W354" s="37" t="s">
        <v>71</v>
      </c>
      <c r="X354" s="545">
        <f>IFERROR(X352/H352,"0")+IFERROR(X353/H353,"0")</f>
        <v>92.266666666666666</v>
      </c>
      <c r="Y354" s="545">
        <f>IFERROR(Y352/H352,"0")+IFERROR(Y353/H353,"0")</f>
        <v>93</v>
      </c>
      <c r="Z354" s="545">
        <f>IFERROR(IF(Z352="",0,Z352),"0")+IFERROR(IF(Z353="",0,Z353),"0")</f>
        <v>2.0227499999999998</v>
      </c>
      <c r="AA354" s="546"/>
      <c r="AB354" s="546"/>
      <c r="AC354" s="546"/>
    </row>
    <row r="355" spans="1:68" x14ac:dyDescent="0.2">
      <c r="A355" s="557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73"/>
      <c r="P355" s="560" t="s">
        <v>70</v>
      </c>
      <c r="Q355" s="561"/>
      <c r="R355" s="561"/>
      <c r="S355" s="561"/>
      <c r="T355" s="561"/>
      <c r="U355" s="561"/>
      <c r="V355" s="562"/>
      <c r="W355" s="37" t="s">
        <v>68</v>
      </c>
      <c r="X355" s="545">
        <f>IFERROR(SUM(X352:X353),"0")</f>
        <v>1384</v>
      </c>
      <c r="Y355" s="545">
        <f>IFERROR(SUM(Y352:Y353),"0")</f>
        <v>1395</v>
      </c>
      <c r="Z355" s="37"/>
      <c r="AA355" s="546"/>
      <c r="AB355" s="546"/>
      <c r="AC355" s="546"/>
    </row>
    <row r="356" spans="1:68" ht="14.25" hidden="1" customHeight="1" x14ac:dyDescent="0.25">
      <c r="A356" s="556" t="s">
        <v>72</v>
      </c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7"/>
      <c r="P356" s="557"/>
      <c r="Q356" s="557"/>
      <c r="R356" s="557"/>
      <c r="S356" s="557"/>
      <c r="T356" s="557"/>
      <c r="U356" s="557"/>
      <c r="V356" s="557"/>
      <c r="W356" s="557"/>
      <c r="X356" s="557"/>
      <c r="Y356" s="557"/>
      <c r="Z356" s="557"/>
      <c r="AA356" s="539"/>
      <c r="AB356" s="539"/>
      <c r="AC356" s="539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51">
        <v>4607091383928</v>
      </c>
      <c r="E357" s="552"/>
      <c r="F357" s="542">
        <v>1.5</v>
      </c>
      <c r="G357" s="32">
        <v>6</v>
      </c>
      <c r="H357" s="542">
        <v>9</v>
      </c>
      <c r="I357" s="542">
        <v>9.5250000000000004</v>
      </c>
      <c r="J357" s="32">
        <v>64</v>
      </c>
      <c r="K357" s="32" t="s">
        <v>105</v>
      </c>
      <c r="L357" s="32"/>
      <c r="M357" s="33" t="s">
        <v>81</v>
      </c>
      <c r="N357" s="33"/>
      <c r="O357" s="32">
        <v>40</v>
      </c>
      <c r="P357" s="8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51">
        <v>4607091384260</v>
      </c>
      <c r="E358" s="552"/>
      <c r="F358" s="542">
        <v>1.5</v>
      </c>
      <c r="G358" s="32">
        <v>6</v>
      </c>
      <c r="H358" s="542">
        <v>9</v>
      </c>
      <c r="I358" s="542">
        <v>9.5190000000000001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17</v>
      </c>
      <c r="Y358" s="544">
        <f>IFERROR(IF(X358="",0,CEILING((X358/$H358),1)*$H358),"")</f>
        <v>18</v>
      </c>
      <c r="Z358" s="36">
        <f>IFERROR(IF(Y358=0,"",ROUNDUP(Y358/H358,0)*0.01898),"")</f>
        <v>3.7960000000000001E-2</v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17.980333333333334</v>
      </c>
      <c r="BN358" s="64">
        <f>IFERROR(Y358*I358/H358,"0")</f>
        <v>19.038</v>
      </c>
      <c r="BO358" s="64">
        <f>IFERROR(1/J358*(X358/H358),"0")</f>
        <v>2.9513888888888888E-2</v>
      </c>
      <c r="BP358" s="64">
        <f>IFERROR(1/J358*(Y358/H358),"0")</f>
        <v>3.125E-2</v>
      </c>
    </row>
    <row r="359" spans="1:68" x14ac:dyDescent="0.2">
      <c r="A359" s="572"/>
      <c r="B359" s="557"/>
      <c r="C359" s="557"/>
      <c r="D359" s="557"/>
      <c r="E359" s="557"/>
      <c r="F359" s="557"/>
      <c r="G359" s="557"/>
      <c r="H359" s="557"/>
      <c r="I359" s="557"/>
      <c r="J359" s="557"/>
      <c r="K359" s="557"/>
      <c r="L359" s="557"/>
      <c r="M359" s="557"/>
      <c r="N359" s="557"/>
      <c r="O359" s="573"/>
      <c r="P359" s="560" t="s">
        <v>70</v>
      </c>
      <c r="Q359" s="561"/>
      <c r="R359" s="561"/>
      <c r="S359" s="561"/>
      <c r="T359" s="561"/>
      <c r="U359" s="561"/>
      <c r="V359" s="562"/>
      <c r="W359" s="37" t="s">
        <v>71</v>
      </c>
      <c r="X359" s="545">
        <f>IFERROR(X357/H357,"0")+IFERROR(X358/H358,"0")</f>
        <v>1.8888888888888888</v>
      </c>
      <c r="Y359" s="545">
        <f>IFERROR(Y357/H357,"0")+IFERROR(Y358/H358,"0")</f>
        <v>2</v>
      </c>
      <c r="Z359" s="545">
        <f>IFERROR(IF(Z357="",0,Z357),"0")+IFERROR(IF(Z358="",0,Z358),"0")</f>
        <v>3.7960000000000001E-2</v>
      </c>
      <c r="AA359" s="546"/>
      <c r="AB359" s="546"/>
      <c r="AC359" s="546"/>
    </row>
    <row r="360" spans="1:68" x14ac:dyDescent="0.2">
      <c r="A360" s="557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73"/>
      <c r="P360" s="560" t="s">
        <v>70</v>
      </c>
      <c r="Q360" s="561"/>
      <c r="R360" s="561"/>
      <c r="S360" s="561"/>
      <c r="T360" s="561"/>
      <c r="U360" s="561"/>
      <c r="V360" s="562"/>
      <c r="W360" s="37" t="s">
        <v>68</v>
      </c>
      <c r="X360" s="545">
        <f>IFERROR(SUM(X357:X358),"0")</f>
        <v>17</v>
      </c>
      <c r="Y360" s="545">
        <f>IFERROR(SUM(Y357:Y358),"0")</f>
        <v>18</v>
      </c>
      <c r="Z360" s="37"/>
      <c r="AA360" s="546"/>
      <c r="AB360" s="546"/>
      <c r="AC360" s="546"/>
    </row>
    <row r="361" spans="1:68" ht="14.25" hidden="1" customHeight="1" x14ac:dyDescent="0.25">
      <c r="A361" s="556" t="s">
        <v>164</v>
      </c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7"/>
      <c r="P361" s="557"/>
      <c r="Q361" s="557"/>
      <c r="R361" s="557"/>
      <c r="S361" s="557"/>
      <c r="T361" s="557"/>
      <c r="U361" s="557"/>
      <c r="V361" s="557"/>
      <c r="W361" s="557"/>
      <c r="X361" s="557"/>
      <c r="Y361" s="557"/>
      <c r="Z361" s="557"/>
      <c r="AA361" s="539"/>
      <c r="AB361" s="539"/>
      <c r="AC361" s="539"/>
    </row>
    <row r="362" spans="1:68" ht="16.5" hidden="1" customHeight="1" x14ac:dyDescent="0.25">
      <c r="A362" s="54" t="s">
        <v>568</v>
      </c>
      <c r="B362" s="54" t="s">
        <v>569</v>
      </c>
      <c r="C362" s="31">
        <v>4301060524</v>
      </c>
      <c r="D362" s="551">
        <v>4607091384673</v>
      </c>
      <c r="E362" s="552"/>
      <c r="F362" s="542">
        <v>1.5</v>
      </c>
      <c r="G362" s="32">
        <v>6</v>
      </c>
      <c r="H362" s="542">
        <v>9</v>
      </c>
      <c r="I362" s="542">
        <v>9.5190000000000001</v>
      </c>
      <c r="J362" s="32">
        <v>64</v>
      </c>
      <c r="K362" s="32" t="s">
        <v>105</v>
      </c>
      <c r="L362" s="32"/>
      <c r="M362" s="33" t="s">
        <v>81</v>
      </c>
      <c r="N362" s="33"/>
      <c r="O362" s="32">
        <v>40</v>
      </c>
      <c r="P362" s="824" t="s">
        <v>570</v>
      </c>
      <c r="Q362" s="548"/>
      <c r="R362" s="548"/>
      <c r="S362" s="548"/>
      <c r="T362" s="549"/>
      <c r="U362" s="34"/>
      <c r="V362" s="34"/>
      <c r="W362" s="35" t="s">
        <v>68</v>
      </c>
      <c r="X362" s="543">
        <v>0</v>
      </c>
      <c r="Y362" s="544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72"/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73"/>
      <c r="P363" s="560" t="s">
        <v>70</v>
      </c>
      <c r="Q363" s="561"/>
      <c r="R363" s="561"/>
      <c r="S363" s="561"/>
      <c r="T363" s="561"/>
      <c r="U363" s="561"/>
      <c r="V363" s="562"/>
      <c r="W363" s="37" t="s">
        <v>71</v>
      </c>
      <c r="X363" s="545">
        <f>IFERROR(X362/H362,"0")</f>
        <v>0</v>
      </c>
      <c r="Y363" s="545">
        <f>IFERROR(Y362/H362,"0")</f>
        <v>0</v>
      </c>
      <c r="Z363" s="545">
        <f>IFERROR(IF(Z362="",0,Z362),"0")</f>
        <v>0</v>
      </c>
      <c r="AA363" s="546"/>
      <c r="AB363" s="546"/>
      <c r="AC363" s="546"/>
    </row>
    <row r="364" spans="1:68" hidden="1" x14ac:dyDescent="0.2">
      <c r="A364" s="557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73"/>
      <c r="P364" s="560" t="s">
        <v>70</v>
      </c>
      <c r="Q364" s="561"/>
      <c r="R364" s="561"/>
      <c r="S364" s="561"/>
      <c r="T364" s="561"/>
      <c r="U364" s="561"/>
      <c r="V364" s="562"/>
      <c r="W364" s="37" t="s">
        <v>68</v>
      </c>
      <c r="X364" s="545">
        <f>IFERROR(SUM(X362:X362),"0")</f>
        <v>0</v>
      </c>
      <c r="Y364" s="545">
        <f>IFERROR(SUM(Y362:Y362),"0")</f>
        <v>0</v>
      </c>
      <c r="Z364" s="37"/>
      <c r="AA364" s="546"/>
      <c r="AB364" s="546"/>
      <c r="AC364" s="546"/>
    </row>
    <row r="365" spans="1:68" ht="16.5" hidden="1" customHeight="1" x14ac:dyDescent="0.25">
      <c r="A365" s="568" t="s">
        <v>572</v>
      </c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7"/>
      <c r="P365" s="557"/>
      <c r="Q365" s="557"/>
      <c r="R365" s="557"/>
      <c r="S365" s="557"/>
      <c r="T365" s="557"/>
      <c r="U365" s="557"/>
      <c r="V365" s="557"/>
      <c r="W365" s="557"/>
      <c r="X365" s="557"/>
      <c r="Y365" s="557"/>
      <c r="Z365" s="557"/>
      <c r="AA365" s="538"/>
      <c r="AB365" s="538"/>
      <c r="AC365" s="538"/>
    </row>
    <row r="366" spans="1:68" ht="14.25" hidden="1" customHeight="1" x14ac:dyDescent="0.25">
      <c r="A366" s="556" t="s">
        <v>102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9"/>
      <c r="AB366" s="539"/>
      <c r="AC366" s="539"/>
    </row>
    <row r="367" spans="1:68" ht="37.5" hidden="1" customHeight="1" x14ac:dyDescent="0.25">
      <c r="A367" s="54" t="s">
        <v>573</v>
      </c>
      <c r="B367" s="54" t="s">
        <v>574</v>
      </c>
      <c r="C367" s="31">
        <v>4301011873</v>
      </c>
      <c r="D367" s="551">
        <v>4680115881907</v>
      </c>
      <c r="E367" s="552"/>
      <c r="F367" s="542">
        <v>1.8</v>
      </c>
      <c r="G367" s="32">
        <v>6</v>
      </c>
      <c r="H367" s="542">
        <v>10.8</v>
      </c>
      <c r="I367" s="54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51">
        <v>4680115884885</v>
      </c>
      <c r="E368" s="552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5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20</v>
      </c>
      <c r="Y368" s="544">
        <f>IFERROR(IF(X368="",0,CEILING((X368/$H368),1)*$H368),"")</f>
        <v>24</v>
      </c>
      <c r="Z368" s="36">
        <f>IFERROR(IF(Y368=0,"",ROUNDUP(Y368/H368,0)*0.01898),"")</f>
        <v>3.7960000000000001E-2</v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20.725000000000001</v>
      </c>
      <c r="BN368" s="64">
        <f>IFERROR(Y368*I368/H368,"0")</f>
        <v>24.87</v>
      </c>
      <c r="BO368" s="64">
        <f>IFERROR(1/J368*(X368/H368),"0")</f>
        <v>2.6041666666666668E-2</v>
      </c>
      <c r="BP368" s="64">
        <f>IFERROR(1/J368*(Y368/H368),"0")</f>
        <v>3.125E-2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51">
        <v>4680115884908</v>
      </c>
      <c r="E369" s="552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2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73"/>
      <c r="P370" s="560" t="s">
        <v>70</v>
      </c>
      <c r="Q370" s="561"/>
      <c r="R370" s="561"/>
      <c r="S370" s="561"/>
      <c r="T370" s="561"/>
      <c r="U370" s="561"/>
      <c r="V370" s="562"/>
      <c r="W370" s="37" t="s">
        <v>71</v>
      </c>
      <c r="X370" s="545">
        <f>IFERROR(X367/H367,"0")+IFERROR(X368/H368,"0")+IFERROR(X369/H369,"0")</f>
        <v>1.6666666666666667</v>
      </c>
      <c r="Y370" s="545">
        <f>IFERROR(Y367/H367,"0")+IFERROR(Y368/H368,"0")+IFERROR(Y369/H369,"0")</f>
        <v>2</v>
      </c>
      <c r="Z370" s="545">
        <f>IFERROR(IF(Z367="",0,Z367),"0")+IFERROR(IF(Z368="",0,Z368),"0")+IFERROR(IF(Z369="",0,Z369),"0")</f>
        <v>3.7960000000000001E-2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73"/>
      <c r="P371" s="560" t="s">
        <v>70</v>
      </c>
      <c r="Q371" s="561"/>
      <c r="R371" s="561"/>
      <c r="S371" s="561"/>
      <c r="T371" s="561"/>
      <c r="U371" s="561"/>
      <c r="V371" s="562"/>
      <c r="W371" s="37" t="s">
        <v>68</v>
      </c>
      <c r="X371" s="545">
        <f>IFERROR(SUM(X367:X369),"0")</f>
        <v>20</v>
      </c>
      <c r="Y371" s="545">
        <f>IFERROR(SUM(Y367:Y369),"0")</f>
        <v>24</v>
      </c>
      <c r="Z371" s="37"/>
      <c r="AA371" s="546"/>
      <c r="AB371" s="546"/>
      <c r="AC371" s="546"/>
    </row>
    <row r="372" spans="1:68" ht="14.25" hidden="1" customHeight="1" x14ac:dyDescent="0.25">
      <c r="A372" s="556" t="s">
        <v>63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51">
        <v>4607091384802</v>
      </c>
      <c r="E373" s="552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72"/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73"/>
      <c r="P374" s="560" t="s">
        <v>70</v>
      </c>
      <c r="Q374" s="561"/>
      <c r="R374" s="561"/>
      <c r="S374" s="561"/>
      <c r="T374" s="561"/>
      <c r="U374" s="561"/>
      <c r="V374" s="562"/>
      <c r="W374" s="37" t="s">
        <v>71</v>
      </c>
      <c r="X374" s="545">
        <f>IFERROR(X373/H373,"0")</f>
        <v>0</v>
      </c>
      <c r="Y374" s="545">
        <f>IFERROR(Y373/H373,"0")</f>
        <v>0</v>
      </c>
      <c r="Z374" s="545">
        <f>IFERROR(IF(Z373="",0,Z373),"0")</f>
        <v>0</v>
      </c>
      <c r="AA374" s="546"/>
      <c r="AB374" s="546"/>
      <c r="AC374" s="546"/>
    </row>
    <row r="375" spans="1:68" hidden="1" x14ac:dyDescent="0.2">
      <c r="A375" s="557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73"/>
      <c r="P375" s="560" t="s">
        <v>70</v>
      </c>
      <c r="Q375" s="561"/>
      <c r="R375" s="561"/>
      <c r="S375" s="561"/>
      <c r="T375" s="561"/>
      <c r="U375" s="561"/>
      <c r="V375" s="562"/>
      <c r="W375" s="37" t="s">
        <v>68</v>
      </c>
      <c r="X375" s="545">
        <f>IFERROR(SUM(X373:X373),"0")</f>
        <v>0</v>
      </c>
      <c r="Y375" s="545">
        <f>IFERROR(SUM(Y373:Y373),"0")</f>
        <v>0</v>
      </c>
      <c r="Z375" s="37"/>
      <c r="AA375" s="546"/>
      <c r="AB375" s="546"/>
      <c r="AC375" s="546"/>
    </row>
    <row r="376" spans="1:68" ht="14.25" hidden="1" customHeight="1" x14ac:dyDescent="0.25">
      <c r="A376" s="556" t="s">
        <v>72</v>
      </c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7"/>
      <c r="P376" s="557"/>
      <c r="Q376" s="557"/>
      <c r="R376" s="557"/>
      <c r="S376" s="557"/>
      <c r="T376" s="557"/>
      <c r="U376" s="557"/>
      <c r="V376" s="557"/>
      <c r="W376" s="557"/>
      <c r="X376" s="557"/>
      <c r="Y376" s="557"/>
      <c r="Z376" s="557"/>
      <c r="AA376" s="539"/>
      <c r="AB376" s="539"/>
      <c r="AC376" s="539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1">
        <v>4607091384246</v>
      </c>
      <c r="E377" s="552"/>
      <c r="F377" s="542">
        <v>1.5</v>
      </c>
      <c r="G377" s="32">
        <v>6</v>
      </c>
      <c r="H377" s="542">
        <v>9</v>
      </c>
      <c r="I377" s="542">
        <v>9.5190000000000001</v>
      </c>
      <c r="J377" s="32">
        <v>64</v>
      </c>
      <c r="K377" s="32" t="s">
        <v>105</v>
      </c>
      <c r="L377" s="32"/>
      <c r="M377" s="33" t="s">
        <v>81</v>
      </c>
      <c r="N377" s="33"/>
      <c r="O377" s="32">
        <v>40</v>
      </c>
      <c r="P377" s="7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3">
        <v>437</v>
      </c>
      <c r="Y377" s="544">
        <f>IFERROR(IF(X377="",0,CEILING((X377/$H377),1)*$H377),"")</f>
        <v>441</v>
      </c>
      <c r="Z377" s="36">
        <f>IFERROR(IF(Y377=0,"",ROUNDUP(Y377/H377,0)*0.01898),"")</f>
        <v>0.93002000000000007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462.20033333333333</v>
      </c>
      <c r="BN377" s="64">
        <f>IFERROR(Y377*I377/H377,"0")</f>
        <v>466.43099999999998</v>
      </c>
      <c r="BO377" s="64">
        <f>IFERROR(1/J377*(X377/H377),"0")</f>
        <v>0.75868055555555558</v>
      </c>
      <c r="BP377" s="64">
        <f>IFERROR(1/J377*(Y377/H377),"0")</f>
        <v>0.765625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51">
        <v>4607091384253</v>
      </c>
      <c r="E378" s="552"/>
      <c r="F378" s="542">
        <v>0.4</v>
      </c>
      <c r="G378" s="32">
        <v>6</v>
      </c>
      <c r="H378" s="542">
        <v>2.4</v>
      </c>
      <c r="I378" s="542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2"/>
      <c r="B379" s="557"/>
      <c r="C379" s="557"/>
      <c r="D379" s="557"/>
      <c r="E379" s="557"/>
      <c r="F379" s="557"/>
      <c r="G379" s="557"/>
      <c r="H379" s="557"/>
      <c r="I379" s="557"/>
      <c r="J379" s="557"/>
      <c r="K379" s="557"/>
      <c r="L379" s="557"/>
      <c r="M379" s="557"/>
      <c r="N379" s="557"/>
      <c r="O379" s="573"/>
      <c r="P379" s="560" t="s">
        <v>70</v>
      </c>
      <c r="Q379" s="561"/>
      <c r="R379" s="561"/>
      <c r="S379" s="561"/>
      <c r="T379" s="561"/>
      <c r="U379" s="561"/>
      <c r="V379" s="562"/>
      <c r="W379" s="37" t="s">
        <v>71</v>
      </c>
      <c r="X379" s="545">
        <f>IFERROR(X377/H377,"0")+IFERROR(X378/H378,"0")</f>
        <v>48.555555555555557</v>
      </c>
      <c r="Y379" s="545">
        <f>IFERROR(Y377/H377,"0")+IFERROR(Y378/H378,"0")</f>
        <v>49</v>
      </c>
      <c r="Z379" s="545">
        <f>IFERROR(IF(Z377="",0,Z377),"0")+IFERROR(IF(Z378="",0,Z378),"0")</f>
        <v>0.93002000000000007</v>
      </c>
      <c r="AA379" s="546"/>
      <c r="AB379" s="546"/>
      <c r="AC379" s="546"/>
    </row>
    <row r="380" spans="1:68" x14ac:dyDescent="0.2">
      <c r="A380" s="557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73"/>
      <c r="P380" s="560" t="s">
        <v>70</v>
      </c>
      <c r="Q380" s="561"/>
      <c r="R380" s="561"/>
      <c r="S380" s="561"/>
      <c r="T380" s="561"/>
      <c r="U380" s="561"/>
      <c r="V380" s="562"/>
      <c r="W380" s="37" t="s">
        <v>68</v>
      </c>
      <c r="X380" s="545">
        <f>IFERROR(SUM(X377:X378),"0")</f>
        <v>437</v>
      </c>
      <c r="Y380" s="545">
        <f>IFERROR(SUM(Y377:Y378),"0")</f>
        <v>441</v>
      </c>
      <c r="Z380" s="37"/>
      <c r="AA380" s="546"/>
      <c r="AB380" s="546"/>
      <c r="AC380" s="546"/>
    </row>
    <row r="381" spans="1:68" ht="14.25" hidden="1" customHeight="1" x14ac:dyDescent="0.25">
      <c r="A381" s="556" t="s">
        <v>164</v>
      </c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7"/>
      <c r="P381" s="557"/>
      <c r="Q381" s="557"/>
      <c r="R381" s="557"/>
      <c r="S381" s="557"/>
      <c r="T381" s="557"/>
      <c r="U381" s="557"/>
      <c r="V381" s="557"/>
      <c r="W381" s="557"/>
      <c r="X381" s="557"/>
      <c r="Y381" s="557"/>
      <c r="Z381" s="557"/>
      <c r="AA381" s="539"/>
      <c r="AB381" s="539"/>
      <c r="AC381" s="539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51">
        <v>4607091389357</v>
      </c>
      <c r="E382" s="552"/>
      <c r="F382" s="542">
        <v>1.5</v>
      </c>
      <c r="G382" s="32">
        <v>6</v>
      </c>
      <c r="H382" s="542">
        <v>9</v>
      </c>
      <c r="I382" s="542">
        <v>9.4350000000000005</v>
      </c>
      <c r="J382" s="32">
        <v>64</v>
      </c>
      <c r="K382" s="32" t="s">
        <v>105</v>
      </c>
      <c r="L382" s="32"/>
      <c r="M382" s="33" t="s">
        <v>81</v>
      </c>
      <c r="N382" s="33"/>
      <c r="O382" s="32">
        <v>40</v>
      </c>
      <c r="P382" s="64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3">
        <v>0</v>
      </c>
      <c r="Y382" s="54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72"/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73"/>
      <c r="P383" s="560" t="s">
        <v>70</v>
      </c>
      <c r="Q383" s="561"/>
      <c r="R383" s="561"/>
      <c r="S383" s="561"/>
      <c r="T383" s="561"/>
      <c r="U383" s="561"/>
      <c r="V383" s="562"/>
      <c r="W383" s="37" t="s">
        <v>71</v>
      </c>
      <c r="X383" s="545">
        <f>IFERROR(X382/H382,"0")</f>
        <v>0</v>
      </c>
      <c r="Y383" s="545">
        <f>IFERROR(Y382/H382,"0")</f>
        <v>0</v>
      </c>
      <c r="Z383" s="545">
        <f>IFERROR(IF(Z382="",0,Z382),"0")</f>
        <v>0</v>
      </c>
      <c r="AA383" s="546"/>
      <c r="AB383" s="546"/>
      <c r="AC383" s="546"/>
    </row>
    <row r="384" spans="1:68" hidden="1" x14ac:dyDescent="0.2">
      <c r="A384" s="557"/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73"/>
      <c r="P384" s="560" t="s">
        <v>70</v>
      </c>
      <c r="Q384" s="561"/>
      <c r="R384" s="561"/>
      <c r="S384" s="561"/>
      <c r="T384" s="561"/>
      <c r="U384" s="561"/>
      <c r="V384" s="562"/>
      <c r="W384" s="37" t="s">
        <v>68</v>
      </c>
      <c r="X384" s="545">
        <f>IFERROR(SUM(X382:X382),"0")</f>
        <v>0</v>
      </c>
      <c r="Y384" s="545">
        <f>IFERROR(SUM(Y382:Y382),"0")</f>
        <v>0</v>
      </c>
      <c r="Z384" s="37"/>
      <c r="AA384" s="546"/>
      <c r="AB384" s="546"/>
      <c r="AC384" s="546"/>
    </row>
    <row r="385" spans="1:68" ht="27.75" hidden="1" customHeight="1" x14ac:dyDescent="0.2">
      <c r="A385" s="605" t="s">
        <v>592</v>
      </c>
      <c r="B385" s="606"/>
      <c r="C385" s="606"/>
      <c r="D385" s="606"/>
      <c r="E385" s="606"/>
      <c r="F385" s="606"/>
      <c r="G385" s="606"/>
      <c r="H385" s="606"/>
      <c r="I385" s="606"/>
      <c r="J385" s="606"/>
      <c r="K385" s="606"/>
      <c r="L385" s="606"/>
      <c r="M385" s="606"/>
      <c r="N385" s="606"/>
      <c r="O385" s="606"/>
      <c r="P385" s="606"/>
      <c r="Q385" s="606"/>
      <c r="R385" s="606"/>
      <c r="S385" s="606"/>
      <c r="T385" s="606"/>
      <c r="U385" s="606"/>
      <c r="V385" s="606"/>
      <c r="W385" s="606"/>
      <c r="X385" s="606"/>
      <c r="Y385" s="606"/>
      <c r="Z385" s="606"/>
      <c r="AA385" s="48"/>
      <c r="AB385" s="48"/>
      <c r="AC385" s="48"/>
    </row>
    <row r="386" spans="1:68" ht="16.5" hidden="1" customHeight="1" x14ac:dyDescent="0.25">
      <c r="A386" s="568" t="s">
        <v>593</v>
      </c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57"/>
      <c r="P386" s="557"/>
      <c r="Q386" s="557"/>
      <c r="R386" s="557"/>
      <c r="S386" s="557"/>
      <c r="T386" s="557"/>
      <c r="U386" s="557"/>
      <c r="V386" s="557"/>
      <c r="W386" s="557"/>
      <c r="X386" s="557"/>
      <c r="Y386" s="557"/>
      <c r="Z386" s="557"/>
      <c r="AA386" s="538"/>
      <c r="AB386" s="538"/>
      <c r="AC386" s="538"/>
    </row>
    <row r="387" spans="1:68" ht="14.25" hidden="1" customHeight="1" x14ac:dyDescent="0.25">
      <c r="A387" s="556" t="s">
        <v>63</v>
      </c>
      <c r="B387" s="557"/>
      <c r="C387" s="557"/>
      <c r="D387" s="557"/>
      <c r="E387" s="557"/>
      <c r="F387" s="557"/>
      <c r="G387" s="557"/>
      <c r="H387" s="557"/>
      <c r="I387" s="557"/>
      <c r="J387" s="557"/>
      <c r="K387" s="557"/>
      <c r="L387" s="557"/>
      <c r="M387" s="557"/>
      <c r="N387" s="557"/>
      <c r="O387" s="557"/>
      <c r="P387" s="557"/>
      <c r="Q387" s="557"/>
      <c r="R387" s="557"/>
      <c r="S387" s="557"/>
      <c r="T387" s="557"/>
      <c r="U387" s="557"/>
      <c r="V387" s="557"/>
      <c r="W387" s="557"/>
      <c r="X387" s="557"/>
      <c r="Y387" s="557"/>
      <c r="Z387" s="557"/>
      <c r="AA387" s="539"/>
      <c r="AB387" s="539"/>
      <c r="AC387" s="539"/>
    </row>
    <row r="388" spans="1:68" ht="27" hidden="1" customHeight="1" x14ac:dyDescent="0.25">
      <c r="A388" s="54" t="s">
        <v>594</v>
      </c>
      <c r="B388" s="54" t="s">
        <v>595</v>
      </c>
      <c r="C388" s="31">
        <v>4301031405</v>
      </c>
      <c r="D388" s="551">
        <v>4680115886100</v>
      </c>
      <c r="E388" s="552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3">
        <v>0</v>
      </c>
      <c r="Y388" s="544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4301031382</v>
      </c>
      <c r="D389" s="551">
        <v>4680115886117</v>
      </c>
      <c r="E389" s="552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4301031406</v>
      </c>
      <c r="D390" s="551">
        <v>4680115886117</v>
      </c>
      <c r="E390" s="552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51">
        <v>4680115886124</v>
      </c>
      <c r="E391" s="552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51">
        <v>4680115883147</v>
      </c>
      <c r="E392" s="552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51">
        <v>4607091384338</v>
      </c>
      <c r="E393" s="552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0</v>
      </c>
      <c r="Y393" s="544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51">
        <v>4607091389524</v>
      </c>
      <c r="E394" s="552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0</v>
      </c>
      <c r="Y394" s="544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51">
        <v>4680115883161</v>
      </c>
      <c r="E395" s="552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3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4301031358</v>
      </c>
      <c r="D396" s="551">
        <v>4607091389531</v>
      </c>
      <c r="E396" s="552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0</v>
      </c>
      <c r="Y396" s="544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51">
        <v>4607091384345</v>
      </c>
      <c r="E397" s="552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idden="1" x14ac:dyDescent="0.2">
      <c r="A398" s="572"/>
      <c r="B398" s="557"/>
      <c r="C398" s="557"/>
      <c r="D398" s="557"/>
      <c r="E398" s="557"/>
      <c r="F398" s="557"/>
      <c r="G398" s="557"/>
      <c r="H398" s="557"/>
      <c r="I398" s="557"/>
      <c r="J398" s="557"/>
      <c r="K398" s="557"/>
      <c r="L398" s="557"/>
      <c r="M398" s="557"/>
      <c r="N398" s="557"/>
      <c r="O398" s="573"/>
      <c r="P398" s="560" t="s">
        <v>70</v>
      </c>
      <c r="Q398" s="561"/>
      <c r="R398" s="561"/>
      <c r="S398" s="561"/>
      <c r="T398" s="561"/>
      <c r="U398" s="561"/>
      <c r="V398" s="562"/>
      <c r="W398" s="37" t="s">
        <v>71</v>
      </c>
      <c r="X398" s="54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4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4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46"/>
      <c r="AB398" s="546"/>
      <c r="AC398" s="546"/>
    </row>
    <row r="399" spans="1:68" hidden="1" x14ac:dyDescent="0.2">
      <c r="A399" s="557"/>
      <c r="B399" s="557"/>
      <c r="C399" s="557"/>
      <c r="D399" s="557"/>
      <c r="E399" s="557"/>
      <c r="F399" s="557"/>
      <c r="G399" s="557"/>
      <c r="H399" s="557"/>
      <c r="I399" s="557"/>
      <c r="J399" s="557"/>
      <c r="K399" s="557"/>
      <c r="L399" s="557"/>
      <c r="M399" s="557"/>
      <c r="N399" s="557"/>
      <c r="O399" s="573"/>
      <c r="P399" s="560" t="s">
        <v>70</v>
      </c>
      <c r="Q399" s="561"/>
      <c r="R399" s="561"/>
      <c r="S399" s="561"/>
      <c r="T399" s="561"/>
      <c r="U399" s="561"/>
      <c r="V399" s="562"/>
      <c r="W399" s="37" t="s">
        <v>68</v>
      </c>
      <c r="X399" s="545">
        <f>IFERROR(SUM(X388:X397),"0")</f>
        <v>0</v>
      </c>
      <c r="Y399" s="545">
        <f>IFERROR(SUM(Y388:Y397),"0")</f>
        <v>0</v>
      </c>
      <c r="Z399" s="37"/>
      <c r="AA399" s="546"/>
      <c r="AB399" s="546"/>
      <c r="AC399" s="546"/>
    </row>
    <row r="400" spans="1:68" ht="14.25" hidden="1" customHeight="1" x14ac:dyDescent="0.25">
      <c r="A400" s="556" t="s">
        <v>72</v>
      </c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57"/>
      <c r="P400" s="557"/>
      <c r="Q400" s="557"/>
      <c r="R400" s="557"/>
      <c r="S400" s="557"/>
      <c r="T400" s="557"/>
      <c r="U400" s="557"/>
      <c r="V400" s="557"/>
      <c r="W400" s="557"/>
      <c r="X400" s="557"/>
      <c r="Y400" s="557"/>
      <c r="Z400" s="557"/>
      <c r="AA400" s="539"/>
      <c r="AB400" s="539"/>
      <c r="AC400" s="539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51">
        <v>4607091384352</v>
      </c>
      <c r="E401" s="552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110</v>
      </c>
      <c r="L401" s="32"/>
      <c r="M401" s="33" t="s">
        <v>81</v>
      </c>
      <c r="N401" s="33"/>
      <c r="O401" s="32">
        <v>45</v>
      </c>
      <c r="P401" s="6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51">
        <v>4607091389654</v>
      </c>
      <c r="E402" s="552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72"/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73"/>
      <c r="P403" s="560" t="s">
        <v>70</v>
      </c>
      <c r="Q403" s="561"/>
      <c r="R403" s="561"/>
      <c r="S403" s="561"/>
      <c r="T403" s="561"/>
      <c r="U403" s="561"/>
      <c r="V403" s="562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hidden="1" x14ac:dyDescent="0.2">
      <c r="A404" s="557"/>
      <c r="B404" s="557"/>
      <c r="C404" s="557"/>
      <c r="D404" s="557"/>
      <c r="E404" s="557"/>
      <c r="F404" s="557"/>
      <c r="G404" s="557"/>
      <c r="H404" s="557"/>
      <c r="I404" s="557"/>
      <c r="J404" s="557"/>
      <c r="K404" s="557"/>
      <c r="L404" s="557"/>
      <c r="M404" s="557"/>
      <c r="N404" s="557"/>
      <c r="O404" s="573"/>
      <c r="P404" s="560" t="s">
        <v>70</v>
      </c>
      <c r="Q404" s="561"/>
      <c r="R404" s="561"/>
      <c r="S404" s="561"/>
      <c r="T404" s="561"/>
      <c r="U404" s="561"/>
      <c r="V404" s="562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hidden="1" customHeight="1" x14ac:dyDescent="0.25">
      <c r="A405" s="568" t="s">
        <v>625</v>
      </c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7"/>
      <c r="P405" s="557"/>
      <c r="Q405" s="557"/>
      <c r="R405" s="557"/>
      <c r="S405" s="557"/>
      <c r="T405" s="557"/>
      <c r="U405" s="557"/>
      <c r="V405" s="557"/>
      <c r="W405" s="557"/>
      <c r="X405" s="557"/>
      <c r="Y405" s="557"/>
      <c r="Z405" s="557"/>
      <c r="AA405" s="538"/>
      <c r="AB405" s="538"/>
      <c r="AC405" s="538"/>
    </row>
    <row r="406" spans="1:68" ht="14.25" hidden="1" customHeight="1" x14ac:dyDescent="0.25">
      <c r="A406" s="556" t="s">
        <v>134</v>
      </c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57"/>
      <c r="P406" s="557"/>
      <c r="Q406" s="557"/>
      <c r="R406" s="557"/>
      <c r="S406" s="557"/>
      <c r="T406" s="557"/>
      <c r="U406" s="557"/>
      <c r="V406" s="557"/>
      <c r="W406" s="557"/>
      <c r="X406" s="557"/>
      <c r="Y406" s="557"/>
      <c r="Z406" s="557"/>
      <c r="AA406" s="539"/>
      <c r="AB406" s="539"/>
      <c r="AC406" s="539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51">
        <v>4680115885240</v>
      </c>
      <c r="E407" s="552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72"/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73"/>
      <c r="P408" s="560" t="s">
        <v>70</v>
      </c>
      <c r="Q408" s="561"/>
      <c r="R408" s="561"/>
      <c r="S408" s="561"/>
      <c r="T408" s="561"/>
      <c r="U408" s="561"/>
      <c r="V408" s="562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hidden="1" x14ac:dyDescent="0.2">
      <c r="A409" s="557"/>
      <c r="B409" s="557"/>
      <c r="C409" s="557"/>
      <c r="D409" s="557"/>
      <c r="E409" s="557"/>
      <c r="F409" s="557"/>
      <c r="G409" s="557"/>
      <c r="H409" s="557"/>
      <c r="I409" s="557"/>
      <c r="J409" s="557"/>
      <c r="K409" s="557"/>
      <c r="L409" s="557"/>
      <c r="M409" s="557"/>
      <c r="N409" s="557"/>
      <c r="O409" s="573"/>
      <c r="P409" s="560" t="s">
        <v>70</v>
      </c>
      <c r="Q409" s="561"/>
      <c r="R409" s="561"/>
      <c r="S409" s="561"/>
      <c r="T409" s="561"/>
      <c r="U409" s="561"/>
      <c r="V409" s="562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hidden="1" customHeight="1" x14ac:dyDescent="0.25">
      <c r="A410" s="556" t="s">
        <v>63</v>
      </c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57"/>
      <c r="P410" s="557"/>
      <c r="Q410" s="557"/>
      <c r="R410" s="557"/>
      <c r="S410" s="557"/>
      <c r="T410" s="557"/>
      <c r="U410" s="557"/>
      <c r="V410" s="557"/>
      <c r="W410" s="557"/>
      <c r="X410" s="557"/>
      <c r="Y410" s="557"/>
      <c r="Z410" s="557"/>
      <c r="AA410" s="539"/>
      <c r="AB410" s="539"/>
      <c r="AC410" s="539"/>
    </row>
    <row r="411" spans="1:68" ht="27" hidden="1" customHeight="1" x14ac:dyDescent="0.25">
      <c r="A411" s="54" t="s">
        <v>629</v>
      </c>
      <c r="B411" s="54" t="s">
        <v>630</v>
      </c>
      <c r="C411" s="31">
        <v>4301031403</v>
      </c>
      <c r="D411" s="551">
        <v>4680115886094</v>
      </c>
      <c r="E411" s="552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51">
        <v>4607091389425</v>
      </c>
      <c r="E412" s="552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51">
        <v>4680115880771</v>
      </c>
      <c r="E413" s="552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51">
        <v>4607091389500</v>
      </c>
      <c r="E414" s="552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72"/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73"/>
      <c r="P415" s="560" t="s">
        <v>70</v>
      </c>
      <c r="Q415" s="561"/>
      <c r="R415" s="561"/>
      <c r="S415" s="561"/>
      <c r="T415" s="561"/>
      <c r="U415" s="561"/>
      <c r="V415" s="562"/>
      <c r="W415" s="37" t="s">
        <v>71</v>
      </c>
      <c r="X415" s="545">
        <f>IFERROR(X411/H411,"0")+IFERROR(X412/H412,"0")+IFERROR(X413/H413,"0")+IFERROR(X414/H414,"0")</f>
        <v>0</v>
      </c>
      <c r="Y415" s="545">
        <f>IFERROR(Y411/H411,"0")+IFERROR(Y412/H412,"0")+IFERROR(Y413/H413,"0")+IFERROR(Y414/H414,"0")</f>
        <v>0</v>
      </c>
      <c r="Z415" s="545">
        <f>IFERROR(IF(Z411="",0,Z411),"0")+IFERROR(IF(Z412="",0,Z412),"0")+IFERROR(IF(Z413="",0,Z413),"0")+IFERROR(IF(Z414="",0,Z414),"0")</f>
        <v>0</v>
      </c>
      <c r="AA415" s="546"/>
      <c r="AB415" s="546"/>
      <c r="AC415" s="546"/>
    </row>
    <row r="416" spans="1:68" hidden="1" x14ac:dyDescent="0.2">
      <c r="A416" s="557"/>
      <c r="B416" s="557"/>
      <c r="C416" s="557"/>
      <c r="D416" s="557"/>
      <c r="E416" s="557"/>
      <c r="F416" s="557"/>
      <c r="G416" s="557"/>
      <c r="H416" s="557"/>
      <c r="I416" s="557"/>
      <c r="J416" s="557"/>
      <c r="K416" s="557"/>
      <c r="L416" s="557"/>
      <c r="M416" s="557"/>
      <c r="N416" s="557"/>
      <c r="O416" s="573"/>
      <c r="P416" s="560" t="s">
        <v>70</v>
      </c>
      <c r="Q416" s="561"/>
      <c r="R416" s="561"/>
      <c r="S416" s="561"/>
      <c r="T416" s="561"/>
      <c r="U416" s="561"/>
      <c r="V416" s="562"/>
      <c r="W416" s="37" t="s">
        <v>68</v>
      </c>
      <c r="X416" s="545">
        <f>IFERROR(SUM(X411:X414),"0")</f>
        <v>0</v>
      </c>
      <c r="Y416" s="545">
        <f>IFERROR(SUM(Y411:Y414),"0")</f>
        <v>0</v>
      </c>
      <c r="Z416" s="37"/>
      <c r="AA416" s="546"/>
      <c r="AB416" s="546"/>
      <c r="AC416" s="546"/>
    </row>
    <row r="417" spans="1:68" ht="16.5" hidden="1" customHeight="1" x14ac:dyDescent="0.25">
      <c r="A417" s="568" t="s">
        <v>640</v>
      </c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7"/>
      <c r="P417" s="557"/>
      <c r="Q417" s="557"/>
      <c r="R417" s="557"/>
      <c r="S417" s="557"/>
      <c r="T417" s="557"/>
      <c r="U417" s="557"/>
      <c r="V417" s="557"/>
      <c r="W417" s="557"/>
      <c r="X417" s="557"/>
      <c r="Y417" s="557"/>
      <c r="Z417" s="557"/>
      <c r="AA417" s="538"/>
      <c r="AB417" s="538"/>
      <c r="AC417" s="538"/>
    </row>
    <row r="418" spans="1:68" ht="14.25" hidden="1" customHeight="1" x14ac:dyDescent="0.25">
      <c r="A418" s="556" t="s">
        <v>63</v>
      </c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57"/>
      <c r="P418" s="557"/>
      <c r="Q418" s="557"/>
      <c r="R418" s="557"/>
      <c r="S418" s="557"/>
      <c r="T418" s="557"/>
      <c r="U418" s="557"/>
      <c r="V418" s="557"/>
      <c r="W418" s="557"/>
      <c r="X418" s="557"/>
      <c r="Y418" s="557"/>
      <c r="Z418" s="557"/>
      <c r="AA418" s="539"/>
      <c r="AB418" s="539"/>
      <c r="AC418" s="539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51">
        <v>4680115885110</v>
      </c>
      <c r="E419" s="552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72"/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73"/>
      <c r="P420" s="560" t="s">
        <v>70</v>
      </c>
      <c r="Q420" s="561"/>
      <c r="R420" s="561"/>
      <c r="S420" s="561"/>
      <c r="T420" s="561"/>
      <c r="U420" s="561"/>
      <c r="V420" s="562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hidden="1" x14ac:dyDescent="0.2">
      <c r="A421" s="557"/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73"/>
      <c r="P421" s="560" t="s">
        <v>70</v>
      </c>
      <c r="Q421" s="561"/>
      <c r="R421" s="561"/>
      <c r="S421" s="561"/>
      <c r="T421" s="561"/>
      <c r="U421" s="561"/>
      <c r="V421" s="562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hidden="1" customHeight="1" x14ac:dyDescent="0.25">
      <c r="A422" s="568" t="s">
        <v>644</v>
      </c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7"/>
      <c r="P422" s="557"/>
      <c r="Q422" s="557"/>
      <c r="R422" s="557"/>
      <c r="S422" s="557"/>
      <c r="T422" s="557"/>
      <c r="U422" s="557"/>
      <c r="V422" s="557"/>
      <c r="W422" s="557"/>
      <c r="X422" s="557"/>
      <c r="Y422" s="557"/>
      <c r="Z422" s="557"/>
      <c r="AA422" s="538"/>
      <c r="AB422" s="538"/>
      <c r="AC422" s="538"/>
    </row>
    <row r="423" spans="1:68" ht="14.25" hidden="1" customHeight="1" x14ac:dyDescent="0.25">
      <c r="A423" s="556" t="s">
        <v>63</v>
      </c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57"/>
      <c r="P423" s="557"/>
      <c r="Q423" s="557"/>
      <c r="R423" s="557"/>
      <c r="S423" s="557"/>
      <c r="T423" s="557"/>
      <c r="U423" s="557"/>
      <c r="V423" s="557"/>
      <c r="W423" s="557"/>
      <c r="X423" s="557"/>
      <c r="Y423" s="557"/>
      <c r="Z423" s="557"/>
      <c r="AA423" s="539"/>
      <c r="AB423" s="539"/>
      <c r="AC423" s="539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51">
        <v>4680115885103</v>
      </c>
      <c r="E424" s="552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69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72"/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73"/>
      <c r="P425" s="560" t="s">
        <v>70</v>
      </c>
      <c r="Q425" s="561"/>
      <c r="R425" s="561"/>
      <c r="S425" s="561"/>
      <c r="T425" s="561"/>
      <c r="U425" s="561"/>
      <c r="V425" s="562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hidden="1" x14ac:dyDescent="0.2">
      <c r="A426" s="557"/>
      <c r="B426" s="557"/>
      <c r="C426" s="557"/>
      <c r="D426" s="557"/>
      <c r="E426" s="557"/>
      <c r="F426" s="557"/>
      <c r="G426" s="557"/>
      <c r="H426" s="557"/>
      <c r="I426" s="557"/>
      <c r="J426" s="557"/>
      <c r="K426" s="557"/>
      <c r="L426" s="557"/>
      <c r="M426" s="557"/>
      <c r="N426" s="557"/>
      <c r="O426" s="573"/>
      <c r="P426" s="560" t="s">
        <v>70</v>
      </c>
      <c r="Q426" s="561"/>
      <c r="R426" s="561"/>
      <c r="S426" s="561"/>
      <c r="T426" s="561"/>
      <c r="U426" s="561"/>
      <c r="V426" s="562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hidden="1" customHeight="1" x14ac:dyDescent="0.2">
      <c r="A427" s="605" t="s">
        <v>648</v>
      </c>
      <c r="B427" s="606"/>
      <c r="C427" s="606"/>
      <c r="D427" s="606"/>
      <c r="E427" s="606"/>
      <c r="F427" s="606"/>
      <c r="G427" s="606"/>
      <c r="H427" s="606"/>
      <c r="I427" s="606"/>
      <c r="J427" s="606"/>
      <c r="K427" s="606"/>
      <c r="L427" s="606"/>
      <c r="M427" s="606"/>
      <c r="N427" s="606"/>
      <c r="O427" s="606"/>
      <c r="P427" s="606"/>
      <c r="Q427" s="606"/>
      <c r="R427" s="606"/>
      <c r="S427" s="606"/>
      <c r="T427" s="606"/>
      <c r="U427" s="606"/>
      <c r="V427" s="606"/>
      <c r="W427" s="606"/>
      <c r="X427" s="606"/>
      <c r="Y427" s="606"/>
      <c r="Z427" s="606"/>
      <c r="AA427" s="48"/>
      <c r="AB427" s="48"/>
      <c r="AC427" s="48"/>
    </row>
    <row r="428" spans="1:68" ht="16.5" hidden="1" customHeight="1" x14ac:dyDescent="0.25">
      <c r="A428" s="568" t="s">
        <v>648</v>
      </c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57"/>
      <c r="P428" s="557"/>
      <c r="Q428" s="557"/>
      <c r="R428" s="557"/>
      <c r="S428" s="557"/>
      <c r="T428" s="557"/>
      <c r="U428" s="557"/>
      <c r="V428" s="557"/>
      <c r="W428" s="557"/>
      <c r="X428" s="557"/>
      <c r="Y428" s="557"/>
      <c r="Z428" s="557"/>
      <c r="AA428" s="538"/>
      <c r="AB428" s="538"/>
      <c r="AC428" s="538"/>
    </row>
    <row r="429" spans="1:68" ht="14.25" hidden="1" customHeight="1" x14ac:dyDescent="0.25">
      <c r="A429" s="556" t="s">
        <v>102</v>
      </c>
      <c r="B429" s="557"/>
      <c r="C429" s="557"/>
      <c r="D429" s="557"/>
      <c r="E429" s="557"/>
      <c r="F429" s="557"/>
      <c r="G429" s="557"/>
      <c r="H429" s="557"/>
      <c r="I429" s="557"/>
      <c r="J429" s="557"/>
      <c r="K429" s="557"/>
      <c r="L429" s="557"/>
      <c r="M429" s="557"/>
      <c r="N429" s="557"/>
      <c r="O429" s="557"/>
      <c r="P429" s="557"/>
      <c r="Q429" s="557"/>
      <c r="R429" s="557"/>
      <c r="S429" s="557"/>
      <c r="T429" s="557"/>
      <c r="U429" s="557"/>
      <c r="V429" s="557"/>
      <c r="W429" s="557"/>
      <c r="X429" s="557"/>
      <c r="Y429" s="557"/>
      <c r="Z429" s="557"/>
      <c r="AA429" s="539"/>
      <c r="AB429" s="539"/>
      <c r="AC429" s="539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51">
        <v>4607091389067</v>
      </c>
      <c r="E430" s="552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46</v>
      </c>
      <c r="Y430" s="544">
        <f t="shared" ref="Y430:Y440" si="49">IFERROR(IF(X430="",0,CEILING((X430/$H430),1)*$H430),"")</f>
        <v>47.52</v>
      </c>
      <c r="Z430" s="36">
        <f t="shared" ref="Z430:Z435" si="50">IFERROR(IF(Y430=0,"",ROUNDUP(Y430/H430,0)*0.01196),"")</f>
        <v>0.10764</v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0" si="51">IFERROR(X430*I430/H430,"0")</f>
        <v>49.136363636363633</v>
      </c>
      <c r="BN430" s="64">
        <f t="shared" ref="BN430:BN440" si="52">IFERROR(Y430*I430/H430,"0")</f>
        <v>50.760000000000005</v>
      </c>
      <c r="BO430" s="64">
        <f t="shared" ref="BO430:BO440" si="53">IFERROR(1/J430*(X430/H430),"0")</f>
        <v>8.3770396270396258E-2</v>
      </c>
      <c r="BP430" s="64">
        <f t="shared" ref="BP430:BP440" si="54">IFERROR(1/J430*(Y430/H430),"0")</f>
        <v>8.6538461538461536E-2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51">
        <v>4680115885271</v>
      </c>
      <c r="E431" s="552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68</v>
      </c>
      <c r="Y431" s="544">
        <f t="shared" si="49"/>
        <v>68.64</v>
      </c>
      <c r="Z431" s="36">
        <f t="shared" si="50"/>
        <v>0.15548000000000001</v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72.636363636363626</v>
      </c>
      <c r="BN431" s="64">
        <f t="shared" si="52"/>
        <v>73.319999999999993</v>
      </c>
      <c r="BO431" s="64">
        <f t="shared" si="53"/>
        <v>0.12383449883449885</v>
      </c>
      <c r="BP431" s="64">
        <f t="shared" si="54"/>
        <v>0.125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4301012145</v>
      </c>
      <c r="D432" s="551">
        <v>4607091383522</v>
      </c>
      <c r="E432" s="552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93" t="s">
        <v>657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0</v>
      </c>
      <c r="Y432" s="544">
        <f t="shared" si="49"/>
        <v>0</v>
      </c>
      <c r="Z432" s="36" t="str">
        <f t="shared" si="50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51">
        <v>4680115885226</v>
      </c>
      <c r="E433" s="552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105</v>
      </c>
      <c r="L433" s="32"/>
      <c r="M433" s="33" t="s">
        <v>81</v>
      </c>
      <c r="N433" s="33"/>
      <c r="O433" s="32">
        <v>60</v>
      </c>
      <c r="P433" s="84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347</v>
      </c>
      <c r="Y433" s="544">
        <f t="shared" si="49"/>
        <v>348.48</v>
      </c>
      <c r="Z433" s="36">
        <f t="shared" si="50"/>
        <v>0.78936000000000006</v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370.65909090909088</v>
      </c>
      <c r="BN433" s="64">
        <f t="shared" si="52"/>
        <v>372.24</v>
      </c>
      <c r="BO433" s="64">
        <f t="shared" si="53"/>
        <v>0.6319201631701632</v>
      </c>
      <c r="BP433" s="64">
        <f t="shared" si="54"/>
        <v>0.63461538461538469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51">
        <v>4680115884502</v>
      </c>
      <c r="E434" s="552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1">
        <v>4607091389104</v>
      </c>
      <c r="E435" s="552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589</v>
      </c>
      <c r="Y435" s="544">
        <f t="shared" si="49"/>
        <v>591.36</v>
      </c>
      <c r="Z435" s="36">
        <f t="shared" si="50"/>
        <v>1.33952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629.15909090909088</v>
      </c>
      <c r="BN435" s="64">
        <f t="shared" si="52"/>
        <v>631.67999999999995</v>
      </c>
      <c r="BO435" s="64">
        <f t="shared" si="53"/>
        <v>1.0726252913752914</v>
      </c>
      <c r="BP435" s="64">
        <f t="shared" si="54"/>
        <v>1.0769230769230771</v>
      </c>
    </row>
    <row r="436" spans="1:68" ht="27" hidden="1" customHeight="1" x14ac:dyDescent="0.25">
      <c r="A436" s="54" t="s">
        <v>668</v>
      </c>
      <c r="B436" s="54" t="s">
        <v>669</v>
      </c>
      <c r="C436" s="31">
        <v>4301012125</v>
      </c>
      <c r="D436" s="551">
        <v>4680115886391</v>
      </c>
      <c r="E436" s="552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86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49"/>
        <v>0</v>
      </c>
      <c r="Z436" s="36" t="str">
        <f>IFERROR(IF(Y436=0,"",ROUNDUP(Y436/H436,0)*0.00651),"")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4301012035</v>
      </c>
      <c r="D437" s="551">
        <v>4680115880603</v>
      </c>
      <c r="E437" s="552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110</v>
      </c>
      <c r="L437" s="32"/>
      <c r="M437" s="33" t="s">
        <v>106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80</v>
      </c>
      <c r="Y437" s="544">
        <f t="shared" si="49"/>
        <v>81.599999999999994</v>
      </c>
      <c r="Z437" s="36">
        <f>IFERROR(IF(Y437=0,"",ROUNDUP(Y437/H437,0)*0.00902),"")</f>
        <v>0.15334</v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115.5</v>
      </c>
      <c r="BN437" s="64">
        <f t="shared" si="52"/>
        <v>117.80999999999999</v>
      </c>
      <c r="BO437" s="64">
        <f t="shared" si="53"/>
        <v>0.12626262626262627</v>
      </c>
      <c r="BP437" s="64">
        <f t="shared" si="54"/>
        <v>0.12878787878787878</v>
      </c>
    </row>
    <row r="438" spans="1:68" ht="27" hidden="1" customHeight="1" x14ac:dyDescent="0.25">
      <c r="A438" s="54" t="s">
        <v>672</v>
      </c>
      <c r="B438" s="54" t="s">
        <v>673</v>
      </c>
      <c r="C438" s="31">
        <v>4301012036</v>
      </c>
      <c r="D438" s="551">
        <v>4680115882782</v>
      </c>
      <c r="E438" s="552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2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49"/>
        <v>0</v>
      </c>
      <c r="Z438" s="36" t="str">
        <f>IFERROR(IF(Y438=0,"",ROUNDUP(Y438/H438,0)*0.00937),"")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4301012050</v>
      </c>
      <c r="D439" s="551">
        <v>4680115885479</v>
      </c>
      <c r="E439" s="552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106</v>
      </c>
      <c r="N439" s="33"/>
      <c r="O439" s="32">
        <v>60</v>
      </c>
      <c r="P439" s="84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49"/>
        <v>0</v>
      </c>
      <c r="Z439" s="36" t="str">
        <f>IFERROR(IF(Y439=0,"",ROUNDUP(Y439/H439,0)*0.00651),"")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676</v>
      </c>
      <c r="B440" s="54" t="s">
        <v>677</v>
      </c>
      <c r="C440" s="31">
        <v>4301012034</v>
      </c>
      <c r="D440" s="551">
        <v>4607091389982</v>
      </c>
      <c r="E440" s="552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4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0</v>
      </c>
      <c r="Y440" s="544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x14ac:dyDescent="0.2">
      <c r="A441" s="572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73"/>
      <c r="P441" s="560" t="s">
        <v>70</v>
      </c>
      <c r="Q441" s="561"/>
      <c r="R441" s="561"/>
      <c r="S441" s="561"/>
      <c r="T441" s="561"/>
      <c r="U441" s="561"/>
      <c r="V441" s="562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215.53030303030303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217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2.5453400000000004</v>
      </c>
      <c r="AA441" s="546"/>
      <c r="AB441" s="546"/>
      <c r="AC441" s="546"/>
    </row>
    <row r="442" spans="1:68" x14ac:dyDescent="0.2">
      <c r="A442" s="557"/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73"/>
      <c r="P442" s="560" t="s">
        <v>70</v>
      </c>
      <c r="Q442" s="561"/>
      <c r="R442" s="561"/>
      <c r="S442" s="561"/>
      <c r="T442" s="561"/>
      <c r="U442" s="561"/>
      <c r="V442" s="562"/>
      <c r="W442" s="37" t="s">
        <v>68</v>
      </c>
      <c r="X442" s="545">
        <f>IFERROR(SUM(X430:X440),"0")</f>
        <v>1130</v>
      </c>
      <c r="Y442" s="545">
        <f>IFERROR(SUM(Y430:Y440),"0")</f>
        <v>1137.5999999999999</v>
      </c>
      <c r="Z442" s="37"/>
      <c r="AA442" s="546"/>
      <c r="AB442" s="546"/>
      <c r="AC442" s="546"/>
    </row>
    <row r="443" spans="1:68" ht="14.25" hidden="1" customHeight="1" x14ac:dyDescent="0.25">
      <c r="A443" s="556" t="s">
        <v>134</v>
      </c>
      <c r="B443" s="557"/>
      <c r="C443" s="557"/>
      <c r="D443" s="557"/>
      <c r="E443" s="557"/>
      <c r="F443" s="557"/>
      <c r="G443" s="557"/>
      <c r="H443" s="557"/>
      <c r="I443" s="557"/>
      <c r="J443" s="557"/>
      <c r="K443" s="557"/>
      <c r="L443" s="557"/>
      <c r="M443" s="557"/>
      <c r="N443" s="557"/>
      <c r="O443" s="557"/>
      <c r="P443" s="557"/>
      <c r="Q443" s="557"/>
      <c r="R443" s="557"/>
      <c r="S443" s="557"/>
      <c r="T443" s="557"/>
      <c r="U443" s="557"/>
      <c r="V443" s="557"/>
      <c r="W443" s="557"/>
      <c r="X443" s="557"/>
      <c r="Y443" s="557"/>
      <c r="Z443" s="557"/>
      <c r="AA443" s="539"/>
      <c r="AB443" s="539"/>
      <c r="AC443" s="539"/>
    </row>
    <row r="444" spans="1:68" ht="16.5" customHeight="1" x14ac:dyDescent="0.25">
      <c r="A444" s="54" t="s">
        <v>678</v>
      </c>
      <c r="B444" s="54" t="s">
        <v>679</v>
      </c>
      <c r="C444" s="31">
        <v>4301020334</v>
      </c>
      <c r="D444" s="551">
        <v>4607091388930</v>
      </c>
      <c r="E444" s="552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105</v>
      </c>
      <c r="L444" s="32"/>
      <c r="M444" s="33" t="s">
        <v>81</v>
      </c>
      <c r="N444" s="33"/>
      <c r="O444" s="32">
        <v>70</v>
      </c>
      <c r="P444" s="84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296</v>
      </c>
      <c r="Y444" s="544">
        <f>IFERROR(IF(X444="",0,CEILING((X444/$H444),1)*$H444),"")</f>
        <v>300.96000000000004</v>
      </c>
      <c r="Z444" s="36">
        <f>IFERROR(IF(Y444=0,"",ROUNDUP(Y444/H444,0)*0.01196),"")</f>
        <v>0.68171999999999999</v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316.18181818181813</v>
      </c>
      <c r="BN444" s="64">
        <f>IFERROR(Y444*I444/H444,"0")</f>
        <v>321.48</v>
      </c>
      <c r="BO444" s="64">
        <f>IFERROR(1/J444*(X444/H444),"0")</f>
        <v>0.53904428904428903</v>
      </c>
      <c r="BP444" s="64">
        <f>IFERROR(1/J444*(Y444/H444),"0")</f>
        <v>0.54807692307692313</v>
      </c>
    </row>
    <row r="445" spans="1:68" ht="16.5" hidden="1" customHeight="1" x14ac:dyDescent="0.25">
      <c r="A445" s="54" t="s">
        <v>681</v>
      </c>
      <c r="B445" s="54" t="s">
        <v>682</v>
      </c>
      <c r="C445" s="31">
        <v>4301020384</v>
      </c>
      <c r="D445" s="551">
        <v>4680115886407</v>
      </c>
      <c r="E445" s="552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6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hidden="1" customHeight="1" x14ac:dyDescent="0.25">
      <c r="A446" s="54" t="s">
        <v>683</v>
      </c>
      <c r="B446" s="54" t="s">
        <v>684</v>
      </c>
      <c r="C446" s="31">
        <v>4301020385</v>
      </c>
      <c r="D446" s="551">
        <v>4680115880054</v>
      </c>
      <c r="E446" s="552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70</v>
      </c>
      <c r="P446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680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72"/>
      <c r="B447" s="557"/>
      <c r="C447" s="557"/>
      <c r="D447" s="557"/>
      <c r="E447" s="557"/>
      <c r="F447" s="557"/>
      <c r="G447" s="557"/>
      <c r="H447" s="557"/>
      <c r="I447" s="557"/>
      <c r="J447" s="557"/>
      <c r="K447" s="557"/>
      <c r="L447" s="557"/>
      <c r="M447" s="557"/>
      <c r="N447" s="557"/>
      <c r="O447" s="573"/>
      <c r="P447" s="560" t="s">
        <v>70</v>
      </c>
      <c r="Q447" s="561"/>
      <c r="R447" s="561"/>
      <c r="S447" s="561"/>
      <c r="T447" s="561"/>
      <c r="U447" s="561"/>
      <c r="V447" s="562"/>
      <c r="W447" s="37" t="s">
        <v>71</v>
      </c>
      <c r="X447" s="545">
        <f>IFERROR(X444/H444,"0")+IFERROR(X445/H445,"0")+IFERROR(X446/H446,"0")</f>
        <v>56.060606060606055</v>
      </c>
      <c r="Y447" s="545">
        <f>IFERROR(Y444/H444,"0")+IFERROR(Y445/H445,"0")+IFERROR(Y446/H446,"0")</f>
        <v>57.000000000000007</v>
      </c>
      <c r="Z447" s="545">
        <f>IFERROR(IF(Z444="",0,Z444),"0")+IFERROR(IF(Z445="",0,Z445),"0")+IFERROR(IF(Z446="",0,Z446),"0")</f>
        <v>0.68171999999999999</v>
      </c>
      <c r="AA447" s="546"/>
      <c r="AB447" s="546"/>
      <c r="AC447" s="546"/>
    </row>
    <row r="448" spans="1:68" x14ac:dyDescent="0.2">
      <c r="A448" s="557"/>
      <c r="B448" s="557"/>
      <c r="C448" s="557"/>
      <c r="D448" s="557"/>
      <c r="E448" s="557"/>
      <c r="F448" s="557"/>
      <c r="G448" s="557"/>
      <c r="H448" s="557"/>
      <c r="I448" s="557"/>
      <c r="J448" s="557"/>
      <c r="K448" s="557"/>
      <c r="L448" s="557"/>
      <c r="M448" s="557"/>
      <c r="N448" s="557"/>
      <c r="O448" s="573"/>
      <c r="P448" s="560" t="s">
        <v>70</v>
      </c>
      <c r="Q448" s="561"/>
      <c r="R448" s="561"/>
      <c r="S448" s="561"/>
      <c r="T448" s="561"/>
      <c r="U448" s="561"/>
      <c r="V448" s="562"/>
      <c r="W448" s="37" t="s">
        <v>68</v>
      </c>
      <c r="X448" s="545">
        <f>IFERROR(SUM(X444:X446),"0")</f>
        <v>296</v>
      </c>
      <c r="Y448" s="545">
        <f>IFERROR(SUM(Y444:Y446),"0")</f>
        <v>300.96000000000004</v>
      </c>
      <c r="Z448" s="37"/>
      <c r="AA448" s="546"/>
      <c r="AB448" s="546"/>
      <c r="AC448" s="546"/>
    </row>
    <row r="449" spans="1:68" ht="14.25" hidden="1" customHeight="1" x14ac:dyDescent="0.25">
      <c r="A449" s="556" t="s">
        <v>63</v>
      </c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57"/>
      <c r="P449" s="557"/>
      <c r="Q449" s="557"/>
      <c r="R449" s="557"/>
      <c r="S449" s="557"/>
      <c r="T449" s="557"/>
      <c r="U449" s="557"/>
      <c r="V449" s="557"/>
      <c r="W449" s="557"/>
      <c r="X449" s="557"/>
      <c r="Y449" s="557"/>
      <c r="Z449" s="557"/>
      <c r="AA449" s="539"/>
      <c r="AB449" s="539"/>
      <c r="AC449" s="539"/>
    </row>
    <row r="450" spans="1:68" ht="27" customHeight="1" x14ac:dyDescent="0.25">
      <c r="A450" s="54" t="s">
        <v>685</v>
      </c>
      <c r="B450" s="54" t="s">
        <v>686</v>
      </c>
      <c r="C450" s="31">
        <v>4301031349</v>
      </c>
      <c r="D450" s="551">
        <v>4680115883116</v>
      </c>
      <c r="E450" s="552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105</v>
      </c>
      <c r="L450" s="32"/>
      <c r="M450" s="33" t="s">
        <v>106</v>
      </c>
      <c r="N450" s="33"/>
      <c r="O450" s="32">
        <v>70</v>
      </c>
      <c r="P450" s="6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100</v>
      </c>
      <c r="Y450" s="544">
        <f t="shared" ref="Y450:Y455" si="55">IFERROR(IF(X450="",0,CEILING((X450/$H450),1)*$H450),"")</f>
        <v>100.32000000000001</v>
      </c>
      <c r="Z450" s="36">
        <f>IFERROR(IF(Y450=0,"",ROUNDUP(Y450/H450,0)*0.01196),"")</f>
        <v>0.22724</v>
      </c>
      <c r="AA450" s="56"/>
      <c r="AB450" s="57"/>
      <c r="AC450" s="491" t="s">
        <v>687</v>
      </c>
      <c r="AG450" s="64"/>
      <c r="AJ450" s="68"/>
      <c r="AK450" s="68">
        <v>0</v>
      </c>
      <c r="BB450" s="492" t="s">
        <v>1</v>
      </c>
      <c r="BM450" s="64">
        <f t="shared" ref="BM450:BM455" si="56">IFERROR(X450*I450/H450,"0")</f>
        <v>106.81818181818181</v>
      </c>
      <c r="BN450" s="64">
        <f t="shared" ref="BN450:BN455" si="57">IFERROR(Y450*I450/H450,"0")</f>
        <v>107.16</v>
      </c>
      <c r="BO450" s="64">
        <f t="shared" ref="BO450:BO455" si="58">IFERROR(1/J450*(X450/H450),"0")</f>
        <v>0.18210955710955709</v>
      </c>
      <c r="BP450" s="64">
        <f t="shared" ref="BP450:BP455" si="59">IFERROR(1/J450*(Y450/H450),"0")</f>
        <v>0.18269230769230771</v>
      </c>
    </row>
    <row r="451" spans="1:68" ht="27" customHeight="1" x14ac:dyDescent="0.25">
      <c r="A451" s="54" t="s">
        <v>688</v>
      </c>
      <c r="B451" s="54" t="s">
        <v>689</v>
      </c>
      <c r="C451" s="31">
        <v>4301031350</v>
      </c>
      <c r="D451" s="551">
        <v>4680115883093</v>
      </c>
      <c r="E451" s="552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105</v>
      </c>
      <c r="L451" s="32"/>
      <c r="M451" s="33" t="s">
        <v>67</v>
      </c>
      <c r="N451" s="33"/>
      <c r="O451" s="32">
        <v>70</v>
      </c>
      <c r="P451" s="73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53</v>
      </c>
      <c r="Y451" s="544">
        <f t="shared" si="55"/>
        <v>58.080000000000005</v>
      </c>
      <c r="Z451" s="36">
        <f>IFERROR(IF(Y451=0,"",ROUNDUP(Y451/H451,0)*0.01196),"")</f>
        <v>0.13156000000000001</v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si="56"/>
        <v>56.613636363636353</v>
      </c>
      <c r="BN451" s="64">
        <f t="shared" si="57"/>
        <v>62.040000000000006</v>
      </c>
      <c r="BO451" s="64">
        <f t="shared" si="58"/>
        <v>9.6518065268065265E-2</v>
      </c>
      <c r="BP451" s="64">
        <f t="shared" si="59"/>
        <v>0.10576923076923078</v>
      </c>
    </row>
    <row r="452" spans="1:68" ht="27" customHeight="1" x14ac:dyDescent="0.25">
      <c r="A452" s="54" t="s">
        <v>691</v>
      </c>
      <c r="B452" s="54" t="s">
        <v>692</v>
      </c>
      <c r="C452" s="31">
        <v>4301031353</v>
      </c>
      <c r="D452" s="551">
        <v>4680115883109</v>
      </c>
      <c r="E452" s="552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335</v>
      </c>
      <c r="Y452" s="544">
        <f t="shared" si="55"/>
        <v>337.92</v>
      </c>
      <c r="Z452" s="36">
        <f>IFERROR(IF(Y452=0,"",ROUNDUP(Y452/H452,0)*0.01196),"")</f>
        <v>0.76544000000000001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56"/>
        <v>357.84090909090907</v>
      </c>
      <c r="BN452" s="64">
        <f t="shared" si="57"/>
        <v>360.96</v>
      </c>
      <c r="BO452" s="64">
        <f t="shared" si="58"/>
        <v>0.61006701631701632</v>
      </c>
      <c r="BP452" s="64">
        <f t="shared" si="59"/>
        <v>0.61538461538461542</v>
      </c>
    </row>
    <row r="453" spans="1:68" ht="27" hidden="1" customHeight="1" x14ac:dyDescent="0.25">
      <c r="A453" s="54" t="s">
        <v>694</v>
      </c>
      <c r="B453" s="54" t="s">
        <v>695</v>
      </c>
      <c r="C453" s="31">
        <v>4301031419</v>
      </c>
      <c r="D453" s="551">
        <v>4680115882072</v>
      </c>
      <c r="E453" s="552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70</v>
      </c>
      <c r="P453" s="64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0</v>
      </c>
      <c r="Y453" s="544">
        <f t="shared" si="55"/>
        <v>0</v>
      </c>
      <c r="Z453" s="36" t="str">
        <f>IFERROR(IF(Y453=0,"",ROUNDUP(Y453/H453,0)*0.00902),"")</f>
        <v/>
      </c>
      <c r="AA453" s="56"/>
      <c r="AB453" s="57"/>
      <c r="AC453" s="497" t="s">
        <v>687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hidden="1" customHeight="1" x14ac:dyDescent="0.25">
      <c r="A454" s="54" t="s">
        <v>696</v>
      </c>
      <c r="B454" s="54" t="s">
        <v>697</v>
      </c>
      <c r="C454" s="31">
        <v>4301031418</v>
      </c>
      <c r="D454" s="551">
        <v>4680115882102</v>
      </c>
      <c r="E454" s="552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110</v>
      </c>
      <c r="L454" s="32"/>
      <c r="M454" s="33" t="s">
        <v>67</v>
      </c>
      <c r="N454" s="33"/>
      <c r="O454" s="32">
        <v>70</v>
      </c>
      <c r="P454" s="57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0</v>
      </c>
      <c r="Y454" s="544">
        <f t="shared" si="55"/>
        <v>0</v>
      </c>
      <c r="Z454" s="36" t="str">
        <f>IFERROR(IF(Y454=0,"",ROUNDUP(Y454/H454,0)*0.00902),"")</f>
        <v/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hidden="1" customHeight="1" x14ac:dyDescent="0.25">
      <c r="A455" s="54" t="s">
        <v>698</v>
      </c>
      <c r="B455" s="54" t="s">
        <v>699</v>
      </c>
      <c r="C455" s="31">
        <v>4301031417</v>
      </c>
      <c r="D455" s="551">
        <v>4680115882096</v>
      </c>
      <c r="E455" s="552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5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0</v>
      </c>
      <c r="Y455" s="544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x14ac:dyDescent="0.2">
      <c r="A456" s="572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73"/>
      <c r="P456" s="560" t="s">
        <v>70</v>
      </c>
      <c r="Q456" s="561"/>
      <c r="R456" s="561"/>
      <c r="S456" s="561"/>
      <c r="T456" s="561"/>
      <c r="U456" s="561"/>
      <c r="V456" s="562"/>
      <c r="W456" s="37" t="s">
        <v>71</v>
      </c>
      <c r="X456" s="545">
        <f>IFERROR(X450/H450,"0")+IFERROR(X451/H451,"0")+IFERROR(X452/H452,"0")+IFERROR(X453/H453,"0")+IFERROR(X454/H454,"0")+IFERROR(X455/H455,"0")</f>
        <v>92.424242424242422</v>
      </c>
      <c r="Y456" s="545">
        <f>IFERROR(Y450/H450,"0")+IFERROR(Y451/H451,"0")+IFERROR(Y452/H452,"0")+IFERROR(Y453/H453,"0")+IFERROR(Y454/H454,"0")+IFERROR(Y455/H455,"0")</f>
        <v>94</v>
      </c>
      <c r="Z456" s="545">
        <f>IFERROR(IF(Z450="",0,Z450),"0")+IFERROR(IF(Z451="",0,Z451),"0")+IFERROR(IF(Z452="",0,Z452),"0")+IFERROR(IF(Z453="",0,Z453),"0")+IFERROR(IF(Z454="",0,Z454),"0")+IFERROR(IF(Z455="",0,Z455),"0")</f>
        <v>1.1242399999999999</v>
      </c>
      <c r="AA456" s="546"/>
      <c r="AB456" s="546"/>
      <c r="AC456" s="546"/>
    </row>
    <row r="457" spans="1:68" x14ac:dyDescent="0.2">
      <c r="A457" s="557"/>
      <c r="B457" s="557"/>
      <c r="C457" s="557"/>
      <c r="D457" s="557"/>
      <c r="E457" s="557"/>
      <c r="F457" s="557"/>
      <c r="G457" s="557"/>
      <c r="H457" s="557"/>
      <c r="I457" s="557"/>
      <c r="J457" s="557"/>
      <c r="K457" s="557"/>
      <c r="L457" s="557"/>
      <c r="M457" s="557"/>
      <c r="N457" s="557"/>
      <c r="O457" s="573"/>
      <c r="P457" s="560" t="s">
        <v>70</v>
      </c>
      <c r="Q457" s="561"/>
      <c r="R457" s="561"/>
      <c r="S457" s="561"/>
      <c r="T457" s="561"/>
      <c r="U457" s="561"/>
      <c r="V457" s="562"/>
      <c r="W457" s="37" t="s">
        <v>68</v>
      </c>
      <c r="X457" s="545">
        <f>IFERROR(SUM(X450:X455),"0")</f>
        <v>488</v>
      </c>
      <c r="Y457" s="545">
        <f>IFERROR(SUM(Y450:Y455),"0")</f>
        <v>496.32000000000005</v>
      </c>
      <c r="Z457" s="37"/>
      <c r="AA457" s="546"/>
      <c r="AB457" s="546"/>
      <c r="AC457" s="546"/>
    </row>
    <row r="458" spans="1:68" ht="14.25" hidden="1" customHeight="1" x14ac:dyDescent="0.25">
      <c r="A458" s="556" t="s">
        <v>72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9"/>
      <c r="AB458" s="539"/>
      <c r="AC458" s="539"/>
    </row>
    <row r="459" spans="1:68" ht="16.5" hidden="1" customHeight="1" x14ac:dyDescent="0.25">
      <c r="A459" s="54" t="s">
        <v>700</v>
      </c>
      <c r="B459" s="54" t="s">
        <v>701</v>
      </c>
      <c r="C459" s="31">
        <v>4301051232</v>
      </c>
      <c r="D459" s="551">
        <v>4607091383409</v>
      </c>
      <c r="E459" s="552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105</v>
      </c>
      <c r="L459" s="32"/>
      <c r="M459" s="33" t="s">
        <v>81</v>
      </c>
      <c r="N459" s="33"/>
      <c r="O459" s="32">
        <v>45</v>
      </c>
      <c r="P459" s="75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703</v>
      </c>
      <c r="B460" s="54" t="s">
        <v>704</v>
      </c>
      <c r="C460" s="31">
        <v>4301051233</v>
      </c>
      <c r="D460" s="551">
        <v>4607091383416</v>
      </c>
      <c r="E460" s="552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706</v>
      </c>
      <c r="B461" s="54" t="s">
        <v>707</v>
      </c>
      <c r="C461" s="31">
        <v>4301051064</v>
      </c>
      <c r="D461" s="551">
        <v>4680115883536</v>
      </c>
      <c r="E461" s="552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72"/>
      <c r="B462" s="557"/>
      <c r="C462" s="557"/>
      <c r="D462" s="557"/>
      <c r="E462" s="557"/>
      <c r="F462" s="557"/>
      <c r="G462" s="557"/>
      <c r="H462" s="557"/>
      <c r="I462" s="557"/>
      <c r="J462" s="557"/>
      <c r="K462" s="557"/>
      <c r="L462" s="557"/>
      <c r="M462" s="557"/>
      <c r="N462" s="557"/>
      <c r="O462" s="573"/>
      <c r="P462" s="560" t="s">
        <v>70</v>
      </c>
      <c r="Q462" s="561"/>
      <c r="R462" s="561"/>
      <c r="S462" s="561"/>
      <c r="T462" s="561"/>
      <c r="U462" s="561"/>
      <c r="V462" s="562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hidden="1" x14ac:dyDescent="0.2">
      <c r="A463" s="557"/>
      <c r="B463" s="557"/>
      <c r="C463" s="557"/>
      <c r="D463" s="557"/>
      <c r="E463" s="557"/>
      <c r="F463" s="557"/>
      <c r="G463" s="557"/>
      <c r="H463" s="557"/>
      <c r="I463" s="557"/>
      <c r="J463" s="557"/>
      <c r="K463" s="557"/>
      <c r="L463" s="557"/>
      <c r="M463" s="557"/>
      <c r="N463" s="557"/>
      <c r="O463" s="573"/>
      <c r="P463" s="560" t="s">
        <v>70</v>
      </c>
      <c r="Q463" s="561"/>
      <c r="R463" s="561"/>
      <c r="S463" s="561"/>
      <c r="T463" s="561"/>
      <c r="U463" s="561"/>
      <c r="V463" s="562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hidden="1" customHeight="1" x14ac:dyDescent="0.2">
      <c r="A464" s="605" t="s">
        <v>709</v>
      </c>
      <c r="B464" s="606"/>
      <c r="C464" s="606"/>
      <c r="D464" s="606"/>
      <c r="E464" s="606"/>
      <c r="F464" s="606"/>
      <c r="G464" s="606"/>
      <c r="H464" s="606"/>
      <c r="I464" s="606"/>
      <c r="J464" s="606"/>
      <c r="K464" s="606"/>
      <c r="L464" s="606"/>
      <c r="M464" s="606"/>
      <c r="N464" s="606"/>
      <c r="O464" s="606"/>
      <c r="P464" s="606"/>
      <c r="Q464" s="606"/>
      <c r="R464" s="606"/>
      <c r="S464" s="606"/>
      <c r="T464" s="606"/>
      <c r="U464" s="606"/>
      <c r="V464" s="606"/>
      <c r="W464" s="606"/>
      <c r="X464" s="606"/>
      <c r="Y464" s="606"/>
      <c r="Z464" s="606"/>
      <c r="AA464" s="48"/>
      <c r="AB464" s="48"/>
      <c r="AC464" s="48"/>
    </row>
    <row r="465" spans="1:68" ht="16.5" hidden="1" customHeight="1" x14ac:dyDescent="0.25">
      <c r="A465" s="568" t="s">
        <v>709</v>
      </c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57"/>
      <c r="P465" s="557"/>
      <c r="Q465" s="557"/>
      <c r="R465" s="557"/>
      <c r="S465" s="557"/>
      <c r="T465" s="557"/>
      <c r="U465" s="557"/>
      <c r="V465" s="557"/>
      <c r="W465" s="557"/>
      <c r="X465" s="557"/>
      <c r="Y465" s="557"/>
      <c r="Z465" s="557"/>
      <c r="AA465" s="538"/>
      <c r="AB465" s="538"/>
      <c r="AC465" s="538"/>
    </row>
    <row r="466" spans="1:68" ht="14.25" hidden="1" customHeight="1" x14ac:dyDescent="0.25">
      <c r="A466" s="556" t="s">
        <v>102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hidden="1" customHeight="1" x14ac:dyDescent="0.25">
      <c r="A467" s="54" t="s">
        <v>710</v>
      </c>
      <c r="B467" s="54" t="s">
        <v>711</v>
      </c>
      <c r="C467" s="31">
        <v>4301011763</v>
      </c>
      <c r="D467" s="551">
        <v>4640242181011</v>
      </c>
      <c r="E467" s="552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105</v>
      </c>
      <c r="L467" s="32"/>
      <c r="M467" s="33" t="s">
        <v>81</v>
      </c>
      <c r="N467" s="33"/>
      <c r="O467" s="32">
        <v>55</v>
      </c>
      <c r="P467" s="67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713</v>
      </c>
      <c r="B468" s="54" t="s">
        <v>714</v>
      </c>
      <c r="C468" s="31">
        <v>4301011585</v>
      </c>
      <c r="D468" s="551">
        <v>4640242180441</v>
      </c>
      <c r="E468" s="552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105</v>
      </c>
      <c r="L468" s="32"/>
      <c r="M468" s="33" t="s">
        <v>106</v>
      </c>
      <c r="N468" s="33"/>
      <c r="O468" s="32">
        <v>50</v>
      </c>
      <c r="P468" s="59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716</v>
      </c>
      <c r="B469" s="54" t="s">
        <v>717</v>
      </c>
      <c r="C469" s="31">
        <v>4301011584</v>
      </c>
      <c r="D469" s="551">
        <v>4640242180564</v>
      </c>
      <c r="E469" s="552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7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4301011764</v>
      </c>
      <c r="D470" s="551">
        <v>4640242181189</v>
      </c>
      <c r="E470" s="552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110</v>
      </c>
      <c r="L470" s="32"/>
      <c r="M470" s="33" t="s">
        <v>81</v>
      </c>
      <c r="N470" s="33"/>
      <c r="O470" s="32">
        <v>55</v>
      </c>
      <c r="P470" s="80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712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72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73"/>
      <c r="P471" s="560" t="s">
        <v>70</v>
      </c>
      <c r="Q471" s="561"/>
      <c r="R471" s="561"/>
      <c r="S471" s="561"/>
      <c r="T471" s="561"/>
      <c r="U471" s="561"/>
      <c r="V471" s="562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hidden="1" x14ac:dyDescent="0.2">
      <c r="A472" s="557"/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73"/>
      <c r="P472" s="560" t="s">
        <v>70</v>
      </c>
      <c r="Q472" s="561"/>
      <c r="R472" s="561"/>
      <c r="S472" s="561"/>
      <c r="T472" s="561"/>
      <c r="U472" s="561"/>
      <c r="V472" s="562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hidden="1" customHeight="1" x14ac:dyDescent="0.25">
      <c r="A473" s="556" t="s">
        <v>134</v>
      </c>
      <c r="B473" s="557"/>
      <c r="C473" s="557"/>
      <c r="D473" s="557"/>
      <c r="E473" s="557"/>
      <c r="F473" s="557"/>
      <c r="G473" s="557"/>
      <c r="H473" s="557"/>
      <c r="I473" s="557"/>
      <c r="J473" s="557"/>
      <c r="K473" s="557"/>
      <c r="L473" s="557"/>
      <c r="M473" s="557"/>
      <c r="N473" s="557"/>
      <c r="O473" s="557"/>
      <c r="P473" s="557"/>
      <c r="Q473" s="557"/>
      <c r="R473" s="557"/>
      <c r="S473" s="557"/>
      <c r="T473" s="557"/>
      <c r="U473" s="557"/>
      <c r="V473" s="557"/>
      <c r="W473" s="557"/>
      <c r="X473" s="557"/>
      <c r="Y473" s="557"/>
      <c r="Z473" s="557"/>
      <c r="AA473" s="539"/>
      <c r="AB473" s="539"/>
      <c r="AC473" s="539"/>
    </row>
    <row r="474" spans="1:68" ht="27" hidden="1" customHeight="1" x14ac:dyDescent="0.25">
      <c r="A474" s="54" t="s">
        <v>721</v>
      </c>
      <c r="B474" s="54" t="s">
        <v>722</v>
      </c>
      <c r="C474" s="31">
        <v>4301020400</v>
      </c>
      <c r="D474" s="551">
        <v>4640242180519</v>
      </c>
      <c r="E474" s="552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0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723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724</v>
      </c>
      <c r="B475" s="54" t="s">
        <v>725</v>
      </c>
      <c r="C475" s="31">
        <v>4301020260</v>
      </c>
      <c r="D475" s="551">
        <v>4640242180526</v>
      </c>
      <c r="E475" s="552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71" t="s">
        <v>726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727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728</v>
      </c>
      <c r="B476" s="54" t="s">
        <v>729</v>
      </c>
      <c r="C476" s="31">
        <v>4301020295</v>
      </c>
      <c r="D476" s="551">
        <v>4640242181363</v>
      </c>
      <c r="E476" s="552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110</v>
      </c>
      <c r="L476" s="32"/>
      <c r="M476" s="33" t="s">
        <v>106</v>
      </c>
      <c r="N476" s="33"/>
      <c r="O476" s="32">
        <v>50</v>
      </c>
      <c r="P476" s="63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72"/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73"/>
      <c r="P477" s="560" t="s">
        <v>70</v>
      </c>
      <c r="Q477" s="561"/>
      <c r="R477" s="561"/>
      <c r="S477" s="561"/>
      <c r="T477" s="561"/>
      <c r="U477" s="561"/>
      <c r="V477" s="562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hidden="1" x14ac:dyDescent="0.2">
      <c r="A478" s="557"/>
      <c r="B478" s="557"/>
      <c r="C478" s="557"/>
      <c r="D478" s="557"/>
      <c r="E478" s="557"/>
      <c r="F478" s="557"/>
      <c r="G478" s="557"/>
      <c r="H478" s="557"/>
      <c r="I478" s="557"/>
      <c r="J478" s="557"/>
      <c r="K478" s="557"/>
      <c r="L478" s="557"/>
      <c r="M478" s="557"/>
      <c r="N478" s="557"/>
      <c r="O478" s="573"/>
      <c r="P478" s="560" t="s">
        <v>70</v>
      </c>
      <c r="Q478" s="561"/>
      <c r="R478" s="561"/>
      <c r="S478" s="561"/>
      <c r="T478" s="561"/>
      <c r="U478" s="561"/>
      <c r="V478" s="562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hidden="1" customHeight="1" x14ac:dyDescent="0.25">
      <c r="A479" s="556" t="s">
        <v>63</v>
      </c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57"/>
      <c r="P479" s="557"/>
      <c r="Q479" s="557"/>
      <c r="R479" s="557"/>
      <c r="S479" s="557"/>
      <c r="T479" s="557"/>
      <c r="U479" s="557"/>
      <c r="V479" s="557"/>
      <c r="W479" s="557"/>
      <c r="X479" s="557"/>
      <c r="Y479" s="557"/>
      <c r="Z479" s="557"/>
      <c r="AA479" s="539"/>
      <c r="AB479" s="539"/>
      <c r="AC479" s="539"/>
    </row>
    <row r="480" spans="1:68" ht="27" hidden="1" customHeight="1" x14ac:dyDescent="0.25">
      <c r="A480" s="54" t="s">
        <v>731</v>
      </c>
      <c r="B480" s="54" t="s">
        <v>732</v>
      </c>
      <c r="C480" s="31">
        <v>4301031280</v>
      </c>
      <c r="D480" s="551">
        <v>4640242180816</v>
      </c>
      <c r="E480" s="552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110</v>
      </c>
      <c r="L480" s="32"/>
      <c r="M480" s="33" t="s">
        <v>67</v>
      </c>
      <c r="N480" s="33"/>
      <c r="O480" s="32">
        <v>40</v>
      </c>
      <c r="P480" s="67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733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734</v>
      </c>
      <c r="B481" s="54" t="s">
        <v>735</v>
      </c>
      <c r="C481" s="31">
        <v>4301031244</v>
      </c>
      <c r="D481" s="551">
        <v>4640242180595</v>
      </c>
      <c r="E481" s="552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5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72"/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73"/>
      <c r="P482" s="560" t="s">
        <v>70</v>
      </c>
      <c r="Q482" s="561"/>
      <c r="R482" s="561"/>
      <c r="S482" s="561"/>
      <c r="T482" s="561"/>
      <c r="U482" s="561"/>
      <c r="V482" s="562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hidden="1" x14ac:dyDescent="0.2">
      <c r="A483" s="557"/>
      <c r="B483" s="557"/>
      <c r="C483" s="557"/>
      <c r="D483" s="557"/>
      <c r="E483" s="557"/>
      <c r="F483" s="557"/>
      <c r="G483" s="557"/>
      <c r="H483" s="557"/>
      <c r="I483" s="557"/>
      <c r="J483" s="557"/>
      <c r="K483" s="557"/>
      <c r="L483" s="557"/>
      <c r="M483" s="557"/>
      <c r="N483" s="557"/>
      <c r="O483" s="573"/>
      <c r="P483" s="560" t="s">
        <v>70</v>
      </c>
      <c r="Q483" s="561"/>
      <c r="R483" s="561"/>
      <c r="S483" s="561"/>
      <c r="T483" s="561"/>
      <c r="U483" s="561"/>
      <c r="V483" s="562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hidden="1" customHeight="1" x14ac:dyDescent="0.25">
      <c r="A484" s="556" t="s">
        <v>72</v>
      </c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57"/>
      <c r="P484" s="557"/>
      <c r="Q484" s="557"/>
      <c r="R484" s="557"/>
      <c r="S484" s="557"/>
      <c r="T484" s="557"/>
      <c r="U484" s="557"/>
      <c r="V484" s="557"/>
      <c r="W484" s="557"/>
      <c r="X484" s="557"/>
      <c r="Y484" s="557"/>
      <c r="Z484" s="557"/>
      <c r="AA484" s="539"/>
      <c r="AB484" s="539"/>
      <c r="AC484" s="539"/>
    </row>
    <row r="485" spans="1:68" ht="27" hidden="1" customHeight="1" x14ac:dyDescent="0.25">
      <c r="A485" s="54" t="s">
        <v>737</v>
      </c>
      <c r="B485" s="54" t="s">
        <v>738</v>
      </c>
      <c r="C485" s="31">
        <v>4301052046</v>
      </c>
      <c r="D485" s="551">
        <v>4640242180533</v>
      </c>
      <c r="E485" s="552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105</v>
      </c>
      <c r="L485" s="32"/>
      <c r="M485" s="33" t="s">
        <v>76</v>
      </c>
      <c r="N485" s="33"/>
      <c r="O485" s="32">
        <v>45</v>
      </c>
      <c r="P485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739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72"/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73"/>
      <c r="P486" s="560" t="s">
        <v>70</v>
      </c>
      <c r="Q486" s="561"/>
      <c r="R486" s="561"/>
      <c r="S486" s="561"/>
      <c r="T486" s="561"/>
      <c r="U486" s="561"/>
      <c r="V486" s="562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hidden="1" x14ac:dyDescent="0.2">
      <c r="A487" s="557"/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73"/>
      <c r="P487" s="560" t="s">
        <v>70</v>
      </c>
      <c r="Q487" s="561"/>
      <c r="R487" s="561"/>
      <c r="S487" s="561"/>
      <c r="T487" s="561"/>
      <c r="U487" s="561"/>
      <c r="V487" s="562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hidden="1" customHeight="1" x14ac:dyDescent="0.25">
      <c r="A488" s="556" t="s">
        <v>164</v>
      </c>
      <c r="B488" s="557"/>
      <c r="C488" s="557"/>
      <c r="D488" s="557"/>
      <c r="E488" s="557"/>
      <c r="F488" s="557"/>
      <c r="G488" s="557"/>
      <c r="H488" s="557"/>
      <c r="I488" s="557"/>
      <c r="J488" s="557"/>
      <c r="K488" s="557"/>
      <c r="L488" s="557"/>
      <c r="M488" s="557"/>
      <c r="N488" s="557"/>
      <c r="O488" s="557"/>
      <c r="P488" s="557"/>
      <c r="Q488" s="557"/>
      <c r="R488" s="557"/>
      <c r="S488" s="557"/>
      <c r="T488" s="557"/>
      <c r="U488" s="557"/>
      <c r="V488" s="557"/>
      <c r="W488" s="557"/>
      <c r="X488" s="557"/>
      <c r="Y488" s="557"/>
      <c r="Z488" s="557"/>
      <c r="AA488" s="539"/>
      <c r="AB488" s="539"/>
      <c r="AC488" s="539"/>
    </row>
    <row r="489" spans="1:68" ht="27" hidden="1" customHeight="1" x14ac:dyDescent="0.25">
      <c r="A489" s="54" t="s">
        <v>740</v>
      </c>
      <c r="B489" s="54" t="s">
        <v>741</v>
      </c>
      <c r="C489" s="31">
        <v>4301060491</v>
      </c>
      <c r="D489" s="551">
        <v>4640242180120</v>
      </c>
      <c r="E489" s="552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105</v>
      </c>
      <c r="L489" s="32"/>
      <c r="M489" s="33" t="s">
        <v>81</v>
      </c>
      <c r="N489" s="33"/>
      <c r="O489" s="32">
        <v>40</v>
      </c>
      <c r="P489" s="72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742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743</v>
      </c>
      <c r="B490" s="54" t="s">
        <v>744</v>
      </c>
      <c r="C490" s="31">
        <v>4301060493</v>
      </c>
      <c r="D490" s="551">
        <v>4640242180137</v>
      </c>
      <c r="E490" s="552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80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72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73"/>
      <c r="P491" s="560" t="s">
        <v>70</v>
      </c>
      <c r="Q491" s="561"/>
      <c r="R491" s="561"/>
      <c r="S491" s="561"/>
      <c r="T491" s="561"/>
      <c r="U491" s="561"/>
      <c r="V491" s="562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hidden="1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573"/>
      <c r="P492" s="560" t="s">
        <v>70</v>
      </c>
      <c r="Q492" s="561"/>
      <c r="R492" s="561"/>
      <c r="S492" s="561"/>
      <c r="T492" s="561"/>
      <c r="U492" s="561"/>
      <c r="V492" s="562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hidden="1" customHeight="1" x14ac:dyDescent="0.25">
      <c r="A493" s="568" t="s">
        <v>746</v>
      </c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557"/>
      <c r="P493" s="557"/>
      <c r="Q493" s="557"/>
      <c r="R493" s="557"/>
      <c r="S493" s="557"/>
      <c r="T493" s="557"/>
      <c r="U493" s="557"/>
      <c r="V493" s="557"/>
      <c r="W493" s="557"/>
      <c r="X493" s="557"/>
      <c r="Y493" s="557"/>
      <c r="Z493" s="557"/>
      <c r="AA493" s="538"/>
      <c r="AB493" s="538"/>
      <c r="AC493" s="538"/>
    </row>
    <row r="494" spans="1:68" ht="14.25" hidden="1" customHeight="1" x14ac:dyDescent="0.25">
      <c r="A494" s="556" t="s">
        <v>134</v>
      </c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57"/>
      <c r="P494" s="557"/>
      <c r="Q494" s="557"/>
      <c r="R494" s="557"/>
      <c r="S494" s="557"/>
      <c r="T494" s="557"/>
      <c r="U494" s="557"/>
      <c r="V494" s="557"/>
      <c r="W494" s="557"/>
      <c r="X494" s="557"/>
      <c r="Y494" s="557"/>
      <c r="Z494" s="557"/>
      <c r="AA494" s="539"/>
      <c r="AB494" s="539"/>
      <c r="AC494" s="539"/>
    </row>
    <row r="495" spans="1:68" ht="27" hidden="1" customHeight="1" x14ac:dyDescent="0.25">
      <c r="A495" s="54" t="s">
        <v>747</v>
      </c>
      <c r="B495" s="54" t="s">
        <v>748</v>
      </c>
      <c r="C495" s="31">
        <v>4301020314</v>
      </c>
      <c r="D495" s="551">
        <v>4640242180090</v>
      </c>
      <c r="E495" s="552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105</v>
      </c>
      <c r="L495" s="32"/>
      <c r="M495" s="33" t="s">
        <v>106</v>
      </c>
      <c r="N495" s="33"/>
      <c r="O495" s="32">
        <v>50</v>
      </c>
      <c r="P495" s="678" t="s">
        <v>749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750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72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73"/>
      <c r="P496" s="560" t="s">
        <v>70</v>
      </c>
      <c r="Q496" s="561"/>
      <c r="R496" s="561"/>
      <c r="S496" s="561"/>
      <c r="T496" s="561"/>
      <c r="U496" s="561"/>
      <c r="V496" s="562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hidden="1" x14ac:dyDescent="0.2">
      <c r="A497" s="557"/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573"/>
      <c r="P497" s="560" t="s">
        <v>70</v>
      </c>
      <c r="Q497" s="561"/>
      <c r="R497" s="561"/>
      <c r="S497" s="561"/>
      <c r="T497" s="561"/>
      <c r="U497" s="561"/>
      <c r="V497" s="562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35"/>
      <c r="B498" s="557"/>
      <c r="C498" s="557"/>
      <c r="D498" s="557"/>
      <c r="E498" s="557"/>
      <c r="F498" s="557"/>
      <c r="G498" s="557"/>
      <c r="H498" s="557"/>
      <c r="I498" s="557"/>
      <c r="J498" s="557"/>
      <c r="K498" s="557"/>
      <c r="L498" s="557"/>
      <c r="M498" s="557"/>
      <c r="N498" s="557"/>
      <c r="O498" s="718"/>
      <c r="P498" s="609" t="s">
        <v>751</v>
      </c>
      <c r="Q498" s="610"/>
      <c r="R498" s="610"/>
      <c r="S498" s="610"/>
      <c r="T498" s="610"/>
      <c r="U498" s="610"/>
      <c r="V498" s="611"/>
      <c r="W498" s="37" t="s">
        <v>68</v>
      </c>
      <c r="X498" s="545">
        <f>IFERROR(X24+X33+X37+X45+X49+X59+X65+X71+X79+X84+X91+X98+X106+X112+X119+X123+X129+X134+X139+X145+X151+X157+X169+X175+X179+X185+X190+X201+X213+X218+X231+X235+X239+X247+X256+X264+X271+X276+X280+X285+X294+X304+X312+X318+X325+X331+X338+X350+X355+X360+X364+X371+X375+X380+X384+X399+X404+X409+X416+X421+X426+X442+X448+X457+X463+X472+X478+X483+X487+X492+X497,"0")</f>
        <v>13297</v>
      </c>
      <c r="Y498" s="545">
        <f>IFERROR(Y24+Y33+Y37+Y45+Y49+Y59+Y65+Y71+Y79+Y84+Y91+Y98+Y106+Y112+Y119+Y123+Y129+Y134+Y139+Y145+Y151+Y157+Y169+Y175+Y179+Y185+Y190+Y201+Y213+Y218+Y231+Y235+Y239+Y247+Y256+Y264+Y271+Y276+Y280+Y285+Y294+Y304+Y312+Y318+Y325+Y331+Y338+Y350+Y355+Y360+Y364+Y371+Y375+Y380+Y384+Y399+Y404+Y409+Y416+Y421+Y426+Y442+Y448+Y457+Y463+Y472+Y478+Y483+Y487+Y492+Y497,"0")</f>
        <v>13461.970000000001</v>
      </c>
      <c r="Z498" s="37"/>
      <c r="AA498" s="546"/>
      <c r="AB498" s="546"/>
      <c r="AC498" s="546"/>
    </row>
    <row r="499" spans="1:32" x14ac:dyDescent="0.2">
      <c r="A499" s="557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718"/>
      <c r="P499" s="609" t="s">
        <v>752</v>
      </c>
      <c r="Q499" s="610"/>
      <c r="R499" s="610"/>
      <c r="S499" s="610"/>
      <c r="T499" s="610"/>
      <c r="U499" s="610"/>
      <c r="V499" s="611"/>
      <c r="W499" s="37" t="s">
        <v>68</v>
      </c>
      <c r="X499" s="545">
        <f>IFERROR(SUM(BM22:BM495),"0")</f>
        <v>14014.890904224259</v>
      </c>
      <c r="Y499" s="545">
        <f>IFERROR(SUM(BN22:BN495),"0")</f>
        <v>14189.841999999997</v>
      </c>
      <c r="Z499" s="37"/>
      <c r="AA499" s="546"/>
      <c r="AB499" s="546"/>
      <c r="AC499" s="546"/>
    </row>
    <row r="500" spans="1:32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718"/>
      <c r="P500" s="609" t="s">
        <v>753</v>
      </c>
      <c r="Q500" s="610"/>
      <c r="R500" s="610"/>
      <c r="S500" s="610"/>
      <c r="T500" s="610"/>
      <c r="U500" s="610"/>
      <c r="V500" s="611"/>
      <c r="W500" s="37" t="s">
        <v>754</v>
      </c>
      <c r="X500" s="38">
        <f>ROUNDUP(SUM(BO22:BO495),0)</f>
        <v>23</v>
      </c>
      <c r="Y500" s="38">
        <f>ROUNDUP(SUM(BP22:BP495),0)</f>
        <v>23</v>
      </c>
      <c r="Z500" s="37"/>
      <c r="AA500" s="546"/>
      <c r="AB500" s="546"/>
      <c r="AC500" s="546"/>
    </row>
    <row r="501" spans="1:32" x14ac:dyDescent="0.2">
      <c r="A501" s="557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18"/>
      <c r="P501" s="609" t="s">
        <v>755</v>
      </c>
      <c r="Q501" s="610"/>
      <c r="R501" s="610"/>
      <c r="S501" s="610"/>
      <c r="T501" s="610"/>
      <c r="U501" s="610"/>
      <c r="V501" s="611"/>
      <c r="W501" s="37" t="s">
        <v>68</v>
      </c>
      <c r="X501" s="545">
        <f>GrossWeightTotal+PalletQtyTotal*25</f>
        <v>14589.890904224259</v>
      </c>
      <c r="Y501" s="545">
        <f>GrossWeightTotalR+PalletQtyTotalR*25</f>
        <v>14764.841999999997</v>
      </c>
      <c r="Z501" s="37"/>
      <c r="AA501" s="546"/>
      <c r="AB501" s="546"/>
      <c r="AC501" s="546"/>
    </row>
    <row r="502" spans="1:32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18"/>
      <c r="P502" s="609" t="s">
        <v>756</v>
      </c>
      <c r="Q502" s="610"/>
      <c r="R502" s="610"/>
      <c r="S502" s="610"/>
      <c r="T502" s="610"/>
      <c r="U502" s="610"/>
      <c r="V502" s="611"/>
      <c r="W502" s="37" t="s">
        <v>754</v>
      </c>
      <c r="X502" s="545">
        <f>IFERROR(X23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441+X447+X456+X462+X471+X477+X482+X486+X491+X496,"0")</f>
        <v>2093.7066457329615</v>
      </c>
      <c r="Y502" s="545">
        <f>IFERROR(Y23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441+Y447+Y456+Y462+Y471+Y477+Y482+Y486+Y491+Y496,"0")</f>
        <v>2123</v>
      </c>
      <c r="Z502" s="37"/>
      <c r="AA502" s="546"/>
      <c r="AB502" s="546"/>
      <c r="AC502" s="546"/>
    </row>
    <row r="503" spans="1:32" ht="14.25" hidden="1" customHeight="1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18"/>
      <c r="P503" s="609" t="s">
        <v>757</v>
      </c>
      <c r="Q503" s="610"/>
      <c r="R503" s="610"/>
      <c r="S503" s="610"/>
      <c r="T503" s="610"/>
      <c r="U503" s="610"/>
      <c r="V503" s="611"/>
      <c r="W503" s="39" t="s">
        <v>758</v>
      </c>
      <c r="X503" s="37"/>
      <c r="Y503" s="37"/>
      <c r="Z503" s="37">
        <f>IFERROR(Z23+Z32+Z36+Z44+Z48+Z58+Z64+Z70+Z78+Z83+Z90+Z97+Z105+Z111+Z118+Z122+Z128+Z133+Z138+Z144+Z150+Z156+Z168+Z174+Z178+Z184+Z189+Z200+Z212+Z217+Z230+Z234+Z238+Z246+Z255+Z263+Z270+Z275+Z279+Z284+Z293+Z303+Z311+Z317+Z324+Z330+Z337+Z349+Z354+Z359+Z363+Z370+Z374+Z379+Z383+Z398+Z403+Z408+Z415+Z420+Z425+Z441+Z447+Z456+Z462+Z471+Z477+Z482+Z486+Z491+Z496,"0")</f>
        <v>26.105609999999999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759</v>
      </c>
      <c r="B505" s="540" t="s">
        <v>62</v>
      </c>
      <c r="C505" s="579" t="s">
        <v>100</v>
      </c>
      <c r="D505" s="631"/>
      <c r="E505" s="631"/>
      <c r="F505" s="631"/>
      <c r="G505" s="631"/>
      <c r="H505" s="632"/>
      <c r="I505" s="579" t="s">
        <v>249</v>
      </c>
      <c r="J505" s="631"/>
      <c r="K505" s="631"/>
      <c r="L505" s="631"/>
      <c r="M505" s="631"/>
      <c r="N505" s="631"/>
      <c r="O505" s="631"/>
      <c r="P505" s="631"/>
      <c r="Q505" s="631"/>
      <c r="R505" s="631"/>
      <c r="S505" s="632"/>
      <c r="T505" s="579" t="s">
        <v>536</v>
      </c>
      <c r="U505" s="632"/>
      <c r="V505" s="579" t="s">
        <v>592</v>
      </c>
      <c r="W505" s="631"/>
      <c r="X505" s="631"/>
      <c r="Y505" s="632"/>
      <c r="Z505" s="540" t="s">
        <v>648</v>
      </c>
      <c r="AA505" s="579" t="s">
        <v>709</v>
      </c>
      <c r="AB505" s="632"/>
      <c r="AC505" s="52"/>
      <c r="AF505" s="541"/>
    </row>
    <row r="506" spans="1:32" ht="14.25" customHeight="1" thickTop="1" x14ac:dyDescent="0.2">
      <c r="A506" s="744" t="s">
        <v>760</v>
      </c>
      <c r="B506" s="579" t="s">
        <v>62</v>
      </c>
      <c r="C506" s="579" t="s">
        <v>101</v>
      </c>
      <c r="D506" s="579" t="s">
        <v>116</v>
      </c>
      <c r="E506" s="579" t="s">
        <v>171</v>
      </c>
      <c r="F506" s="579" t="s">
        <v>191</v>
      </c>
      <c r="G506" s="579" t="s">
        <v>221</v>
      </c>
      <c r="H506" s="579" t="s">
        <v>100</v>
      </c>
      <c r="I506" s="579" t="s">
        <v>250</v>
      </c>
      <c r="J506" s="579" t="s">
        <v>290</v>
      </c>
      <c r="K506" s="579" t="s">
        <v>350</v>
      </c>
      <c r="L506" s="579" t="s">
        <v>395</v>
      </c>
      <c r="M506" s="579" t="s">
        <v>411</v>
      </c>
      <c r="N506" s="541"/>
      <c r="O506" s="579" t="s">
        <v>425</v>
      </c>
      <c r="P506" s="579" t="s">
        <v>435</v>
      </c>
      <c r="Q506" s="579" t="s">
        <v>442</v>
      </c>
      <c r="R506" s="579" t="s">
        <v>447</v>
      </c>
      <c r="S506" s="579" t="s">
        <v>526</v>
      </c>
      <c r="T506" s="579" t="s">
        <v>537</v>
      </c>
      <c r="U506" s="579" t="s">
        <v>572</v>
      </c>
      <c r="V506" s="579" t="s">
        <v>593</v>
      </c>
      <c r="W506" s="579" t="s">
        <v>625</v>
      </c>
      <c r="X506" s="579" t="s">
        <v>640</v>
      </c>
      <c r="Y506" s="579" t="s">
        <v>644</v>
      </c>
      <c r="Z506" s="579" t="s">
        <v>648</v>
      </c>
      <c r="AA506" s="579" t="s">
        <v>709</v>
      </c>
      <c r="AB506" s="579" t="s">
        <v>746</v>
      </c>
      <c r="AC506" s="52"/>
      <c r="AF506" s="541"/>
    </row>
    <row r="507" spans="1:32" ht="13.5" customHeight="1" thickBot="1" x14ac:dyDescent="0.25">
      <c r="A507" s="745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41"/>
      <c r="O507" s="580"/>
      <c r="P507" s="580"/>
      <c r="Q507" s="580"/>
      <c r="R507" s="580"/>
      <c r="S507" s="580"/>
      <c r="T507" s="580"/>
      <c r="U507" s="580"/>
      <c r="V507" s="580"/>
      <c r="W507" s="580"/>
      <c r="X507" s="580"/>
      <c r="Y507" s="580"/>
      <c r="Z507" s="580"/>
      <c r="AA507" s="580"/>
      <c r="AB507" s="580"/>
      <c r="AC507" s="52"/>
      <c r="AF507" s="541"/>
    </row>
    <row r="508" spans="1:32" ht="18" customHeight="1" thickTop="1" thickBot="1" x14ac:dyDescent="0.25">
      <c r="A508" s="40" t="s">
        <v>761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986.1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553.80000000000007</v>
      </c>
      <c r="E508" s="46">
        <f>IFERROR(Y87*1,"0")+IFERROR(Y88*1,"0")+IFERROR(Y89*1,"0")+IFERROR(Y93*1,"0")+IFERROR(Y94*1,"0")+IFERROR(Y95*1,"0")+IFERROR(Y96*1,"0")</f>
        <v>1024.2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</f>
        <v>1247.7</v>
      </c>
      <c r="G508" s="46">
        <f>IFERROR(Y126*1,"0")+IFERROR(Y127*1,"0")+IFERROR(Y131*1,"0")+IFERROR(Y132*1,"0")+IFERROR(Y136*1,"0")+IFERROR(Y137*1,"0")</f>
        <v>0</v>
      </c>
      <c r="H508" s="46">
        <f>IFERROR(Y142*1,"0")+IFERROR(Y143*1,"0")+IFERROR(Y147*1,"0")+IFERROR(Y148*1,"0")+IFERROR(Y149*1,"0")</f>
        <v>0</v>
      </c>
      <c r="I508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520.14</v>
      </c>
      <c r="J508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1169.0999999999999</v>
      </c>
      <c r="K508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310.33</v>
      </c>
      <c r="L508" s="46">
        <f>IFERROR(Y250*1,"0")+IFERROR(Y251*1,"0")+IFERROR(Y252*1,"0")+IFERROR(Y253*1,"0")+IFERROR(Y254*1,"0")</f>
        <v>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175.2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673.92</v>
      </c>
      <c r="S508" s="46">
        <f>IFERROR(Y334*1,"0")+IFERROR(Y335*1,"0")+IFERROR(Y336*1,"0")</f>
        <v>48.599999999999994</v>
      </c>
      <c r="T508" s="46">
        <f>IFERROR(Y342*1,"0")+IFERROR(Y343*1,"0")+IFERROR(Y344*1,"0")+IFERROR(Y345*1,"0")+IFERROR(Y346*1,"0")+IFERROR(Y347*1,"0")+IFERROR(Y348*1,"0")+IFERROR(Y352*1,"0")+IFERROR(Y353*1,"0")+IFERROR(Y357*1,"0")+IFERROR(Y358*1,"0")+IFERROR(Y362*1,"0")</f>
        <v>4353</v>
      </c>
      <c r="U508" s="46">
        <f>IFERROR(Y367*1,"0")+IFERROR(Y368*1,"0")+IFERROR(Y369*1,"0")+IFERROR(Y373*1,"0")+IFERROR(Y377*1,"0")+IFERROR(Y378*1,"0")+IFERROR(Y382*1,"0")</f>
        <v>465</v>
      </c>
      <c r="V508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08" s="46">
        <f>IFERROR(Y407*1,"0")+IFERROR(Y411*1,"0")+IFERROR(Y412*1,"0")+IFERROR(Y413*1,"0")+IFERROR(Y414*1,"0")</f>
        <v>0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1934.8799999999999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46">
        <f>IFERROR(Y495*1,"0")</f>
        <v>0</v>
      </c>
      <c r="AC508" s="52"/>
      <c r="AF508" s="541"/>
    </row>
  </sheetData>
  <sheetProtection algorithmName="SHA-512" hashValue="F2Olu53st0WYuLTfY6divYQkqexQGanvpi/sH3qmaxTv+JxLYKg+bn3DKghL1IAAi7/hRIHjOZrHeVpa+B/9Eg==" saltValue="XyeyeR1tlmgE/2akJIdUhw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30,00"/>
        <filter val="1 384,00"/>
        <filter val="1,00"/>
        <filter val="1,67"/>
        <filter val="1,79"/>
        <filter val="1,85"/>
        <filter val="1,89"/>
        <filter val="10,00"/>
        <filter val="10,61"/>
        <filter val="100,00"/>
        <filter val="100,37"/>
        <filter val="109,00"/>
        <filter val="11,00"/>
        <filter val="111,00"/>
        <filter val="112,32"/>
        <filter val="117,00"/>
        <filter val="118,00"/>
        <filter val="122,00"/>
        <filter val="13 297,00"/>
        <filter val="14 014,89"/>
        <filter val="14 589,89"/>
        <filter val="144,00"/>
        <filter val="15,00"/>
        <filter val="167,00"/>
        <filter val="17,00"/>
        <filter val="173,00"/>
        <filter val="194,73"/>
        <filter val="197,00"/>
        <filter val="198,00"/>
        <filter val="2 093,71"/>
        <filter val="2 921,00"/>
        <filter val="2,30"/>
        <filter val="2,38"/>
        <filter val="20,00"/>
        <filter val="201,00"/>
        <filter val="204,00"/>
        <filter val="212,00"/>
        <filter val="214,60"/>
        <filter val="215,53"/>
        <filter val="23"/>
        <filter val="23,06"/>
        <filter val="231,00"/>
        <filter val="235,00"/>
        <filter val="249,00"/>
        <filter val="25,91"/>
        <filter val="271,00"/>
        <filter val="280,00"/>
        <filter val="286,00"/>
        <filter val="29,91"/>
        <filter val="291,00"/>
        <filter val="296,00"/>
        <filter val="3,00"/>
        <filter val="335,00"/>
        <filter val="347,00"/>
        <filter val="35,00"/>
        <filter val="353,00"/>
        <filter val="371,59"/>
        <filter val="4,00"/>
        <filter val="4,44"/>
        <filter val="4,49"/>
        <filter val="40,00"/>
        <filter val="40,33"/>
        <filter val="405,00"/>
        <filter val="42,00"/>
        <filter val="43,33"/>
        <filter val="437,00"/>
        <filter val="45,00"/>
        <filter val="46,00"/>
        <filter val="461,00"/>
        <filter val="48,56"/>
        <filter val="488,00"/>
        <filter val="495,00"/>
        <filter val="5,00"/>
        <filter val="5,56"/>
        <filter val="503,00"/>
        <filter val="53,00"/>
        <filter val="546,00"/>
        <filter val="55,74"/>
        <filter val="56,06"/>
        <filter val="57,00"/>
        <filter val="589,00"/>
        <filter val="600,00"/>
        <filter val="62,00"/>
        <filter val="63,00"/>
        <filter val="636,00"/>
        <filter val="64,00"/>
        <filter val="68,00"/>
        <filter val="690,00"/>
        <filter val="7,00"/>
        <filter val="72,08"/>
        <filter val="744,00"/>
        <filter val="78,00"/>
        <filter val="8,00"/>
        <filter val="80,00"/>
        <filter val="80,25"/>
        <filter val="81,00"/>
        <filter val="85,00"/>
        <filter val="851,00"/>
        <filter val="857,00"/>
        <filter val="87,56"/>
        <filter val="90,00"/>
        <filter val="919,00"/>
        <filter val="92,27"/>
        <filter val="92,42"/>
        <filter val="94,56"/>
        <filter val="957,00"/>
        <filter val="979,00"/>
      </filters>
    </filterColumn>
    <filterColumn colId="29" showButton="0"/>
    <filterColumn colId="30" showButton="0"/>
  </autoFilter>
  <mergeCells count="888">
    <mergeCell ref="X17:X18"/>
    <mergeCell ref="A494:Z494"/>
    <mergeCell ref="D110:E110"/>
    <mergeCell ref="U17:V17"/>
    <mergeCell ref="Y17:Y18"/>
    <mergeCell ref="D57:E57"/>
    <mergeCell ref="A8:C8"/>
    <mergeCell ref="A153:Z153"/>
    <mergeCell ref="A477:O478"/>
    <mergeCell ref="D268:E268"/>
    <mergeCell ref="P138:V138"/>
    <mergeCell ref="D395:E395"/>
    <mergeCell ref="P374:V374"/>
    <mergeCell ref="A10:C10"/>
    <mergeCell ref="P126:T126"/>
    <mergeCell ref="P311:V311"/>
    <mergeCell ref="A21:Z21"/>
    <mergeCell ref="A428:Z428"/>
    <mergeCell ref="P425:V425"/>
    <mergeCell ref="D121:E121"/>
    <mergeCell ref="D192:E192"/>
    <mergeCell ref="D42:E42"/>
    <mergeCell ref="A181:Z181"/>
    <mergeCell ref="D344:E344"/>
    <mergeCell ref="D173:E173"/>
    <mergeCell ref="D17:E18"/>
    <mergeCell ref="P373:T373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239:V239"/>
    <mergeCell ref="A257:Z257"/>
    <mergeCell ref="A44:O45"/>
    <mergeCell ref="M17:M18"/>
    <mergeCell ref="O17:O18"/>
    <mergeCell ref="A9:C9"/>
    <mergeCell ref="P32:V32"/>
    <mergeCell ref="Q13:R13"/>
    <mergeCell ref="P41:T41"/>
    <mergeCell ref="D22:E22"/>
    <mergeCell ref="A64:O65"/>
    <mergeCell ref="P284:V284"/>
    <mergeCell ref="D321:E321"/>
    <mergeCell ref="R506:R507"/>
    <mergeCell ref="D196:E196"/>
    <mergeCell ref="P145:V145"/>
    <mergeCell ref="P23:V23"/>
    <mergeCell ref="A333:Z333"/>
    <mergeCell ref="D54:E54"/>
    <mergeCell ref="P185:V185"/>
    <mergeCell ref="V12:W12"/>
    <mergeCell ref="A200:O201"/>
    <mergeCell ref="D433:E433"/>
    <mergeCell ref="D262:E262"/>
    <mergeCell ref="P368:T368"/>
    <mergeCell ref="P122:V122"/>
    <mergeCell ref="D237:E237"/>
    <mergeCell ref="A39:Z39"/>
    <mergeCell ref="P285:V285"/>
    <mergeCell ref="A20:Z20"/>
    <mergeCell ref="A125:Z125"/>
    <mergeCell ref="D452:E452"/>
    <mergeCell ref="P371:V371"/>
    <mergeCell ref="D252:E252"/>
    <mergeCell ref="P110:T110"/>
    <mergeCell ref="A249:Z249"/>
    <mergeCell ref="A176:Z176"/>
    <mergeCell ref="AB506:AB507"/>
    <mergeCell ref="A83:O84"/>
    <mergeCell ref="D468:E468"/>
    <mergeCell ref="P303:V303"/>
    <mergeCell ref="N17:N18"/>
    <mergeCell ref="A58:O59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P439:T439"/>
    <mergeCell ref="A191:Z191"/>
    <mergeCell ref="P433:T433"/>
    <mergeCell ref="P262:T262"/>
    <mergeCell ref="A107:Z107"/>
    <mergeCell ref="A51:Z51"/>
    <mergeCell ref="D336:E336"/>
    <mergeCell ref="D407:E407"/>
    <mergeCell ref="A447:O448"/>
    <mergeCell ref="D291:E291"/>
    <mergeCell ref="A279:O280"/>
    <mergeCell ref="P149:T149"/>
    <mergeCell ref="A339:Z339"/>
    <mergeCell ref="A248:Z248"/>
    <mergeCell ref="P430:T430"/>
    <mergeCell ref="P174:V174"/>
    <mergeCell ref="P350:V350"/>
    <mergeCell ref="P102:T102"/>
    <mergeCell ref="P189:V189"/>
    <mergeCell ref="P57:T57"/>
    <mergeCell ref="D320:E320"/>
    <mergeCell ref="D149:E149"/>
    <mergeCell ref="P301:T301"/>
    <mergeCell ref="P255:V255"/>
    <mergeCell ref="G506:G507"/>
    <mergeCell ref="D450:E450"/>
    <mergeCell ref="D394:E394"/>
    <mergeCell ref="A263:O264"/>
    <mergeCell ref="D223:E223"/>
    <mergeCell ref="A498:O503"/>
    <mergeCell ref="P121:T121"/>
    <mergeCell ref="P357:T357"/>
    <mergeCell ref="D29:E29"/>
    <mergeCell ref="P506:P507"/>
    <mergeCell ref="P344:T344"/>
    <mergeCell ref="D216:E216"/>
    <mergeCell ref="P501:V501"/>
    <mergeCell ref="D95:E95"/>
    <mergeCell ref="P496:V496"/>
    <mergeCell ref="A484:Z484"/>
    <mergeCell ref="O506:O507"/>
    <mergeCell ref="A479:Z479"/>
    <mergeCell ref="P307:T307"/>
    <mergeCell ref="P444:T444"/>
    <mergeCell ref="D250:E250"/>
    <mergeCell ref="P492:V492"/>
    <mergeCell ref="A168:O169"/>
    <mergeCell ref="P336:T336"/>
    <mergeCell ref="AD17:AF18"/>
    <mergeCell ref="D101:E101"/>
    <mergeCell ref="A337:O338"/>
    <mergeCell ref="P403:V403"/>
    <mergeCell ref="D76:E76"/>
    <mergeCell ref="F5:G5"/>
    <mergeCell ref="A488:Z488"/>
    <mergeCell ref="P169:V169"/>
    <mergeCell ref="P144:V144"/>
    <mergeCell ref="A25:Z25"/>
    <mergeCell ref="P442:V442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A465:Z465"/>
    <mergeCell ref="P82:T82"/>
    <mergeCell ref="A370:O371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P456:V456"/>
    <mergeCell ref="P196:T196"/>
    <mergeCell ref="D177:E177"/>
    <mergeCell ref="D226:E226"/>
    <mergeCell ref="P183:T183"/>
    <mergeCell ref="D164:E164"/>
    <mergeCell ref="P62:T62"/>
    <mergeCell ref="A130:Z130"/>
    <mergeCell ref="P363:V363"/>
    <mergeCell ref="D310:E310"/>
    <mergeCell ref="P367:T367"/>
    <mergeCell ref="D165:E165"/>
    <mergeCell ref="D373:E373"/>
    <mergeCell ref="P348:T348"/>
    <mergeCell ref="P323:T323"/>
    <mergeCell ref="D358:E358"/>
    <mergeCell ref="P70:V70"/>
    <mergeCell ref="P337:V337"/>
    <mergeCell ref="P134:V134"/>
    <mergeCell ref="P97:V97"/>
    <mergeCell ref="A220:Z220"/>
    <mergeCell ref="P114:T114"/>
    <mergeCell ref="P241:T241"/>
    <mergeCell ref="D155:E155"/>
    <mergeCell ref="I506:I507"/>
    <mergeCell ref="D225:E225"/>
    <mergeCell ref="D461:E461"/>
    <mergeCell ref="P61:T61"/>
    <mergeCell ref="A273:Z273"/>
    <mergeCell ref="A178:O179"/>
    <mergeCell ref="D436:E436"/>
    <mergeCell ref="P490:T490"/>
    <mergeCell ref="D292:E292"/>
    <mergeCell ref="P346:T346"/>
    <mergeCell ref="A105:O106"/>
    <mergeCell ref="D227:E227"/>
    <mergeCell ref="P321:T321"/>
    <mergeCell ref="H506:H507"/>
    <mergeCell ref="D389:E389"/>
    <mergeCell ref="J506:J507"/>
    <mergeCell ref="P470:T470"/>
    <mergeCell ref="P426:V426"/>
    <mergeCell ref="P278:T278"/>
    <mergeCell ref="P129:V129"/>
    <mergeCell ref="P101:T101"/>
    <mergeCell ref="A128:O129"/>
    <mergeCell ref="D215:E215"/>
    <mergeCell ref="A255:O256"/>
    <mergeCell ref="H5:M5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P460:T460"/>
    <mergeCell ref="D143:E143"/>
    <mergeCell ref="P227:T227"/>
    <mergeCell ref="A85:Z85"/>
    <mergeCell ref="D368:E368"/>
    <mergeCell ref="P177:T177"/>
    <mergeCell ref="P226:T226"/>
    <mergeCell ref="P335:T335"/>
    <mergeCell ref="P269:T269"/>
    <mergeCell ref="D207:E207"/>
    <mergeCell ref="P164:T164"/>
    <mergeCell ref="A150:O151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D194:E194"/>
    <mergeCell ref="P271:V271"/>
    <mergeCell ref="A277:Z277"/>
    <mergeCell ref="P44:V44"/>
    <mergeCell ref="D367:E367"/>
    <mergeCell ref="P93:T93"/>
    <mergeCell ref="D299:E299"/>
    <mergeCell ref="D222:E222"/>
    <mergeCell ref="P35:T35"/>
    <mergeCell ref="A295:Z295"/>
    <mergeCell ref="G17:G18"/>
    <mergeCell ref="AA17:AA18"/>
    <mergeCell ref="S506:S507"/>
    <mergeCell ref="AC17:AC18"/>
    <mergeCell ref="P485:T485"/>
    <mergeCell ref="H10:M10"/>
    <mergeCell ref="P108:T108"/>
    <mergeCell ref="D393:E393"/>
    <mergeCell ref="D89:E89"/>
    <mergeCell ref="A72:Z72"/>
    <mergeCell ref="P254:T254"/>
    <mergeCell ref="P251:T251"/>
    <mergeCell ref="P343:T343"/>
    <mergeCell ref="A462:O463"/>
    <mergeCell ref="Z17:Z18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D314:E314"/>
    <mergeCell ref="P184:V184"/>
    <mergeCell ref="V506:V507"/>
    <mergeCell ref="P96:T96"/>
    <mergeCell ref="H17:H18"/>
    <mergeCell ref="P261:T261"/>
    <mergeCell ref="A146:Z146"/>
    <mergeCell ref="D204:E204"/>
    <mergeCell ref="P388:T388"/>
    <mergeCell ref="P161:T161"/>
    <mergeCell ref="P459:T459"/>
    <mergeCell ref="D198:E198"/>
    <mergeCell ref="D440:E440"/>
    <mergeCell ref="D269:E269"/>
    <mergeCell ref="D296:E296"/>
    <mergeCell ref="D489:E48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P483:V483"/>
    <mergeCell ref="J9:M9"/>
    <mergeCell ref="A90:O91"/>
    <mergeCell ref="D348:E348"/>
    <mergeCell ref="D62:E62"/>
    <mergeCell ref="D56:E56"/>
    <mergeCell ref="D193:E193"/>
    <mergeCell ref="P377:T377"/>
    <mergeCell ref="A363:O364"/>
    <mergeCell ref="P233:T233"/>
    <mergeCell ref="P206:T206"/>
    <mergeCell ref="D347:E347"/>
    <mergeCell ref="D127:E127"/>
    <mergeCell ref="D114:E114"/>
    <mergeCell ref="P143:T143"/>
    <mergeCell ref="D362:E362"/>
    <mergeCell ref="P306:T306"/>
    <mergeCell ref="P157:V157"/>
    <mergeCell ref="P213:V213"/>
    <mergeCell ref="A38:Z38"/>
    <mergeCell ref="P207:T207"/>
    <mergeCell ref="A372:Z372"/>
    <mergeCell ref="P299:T299"/>
    <mergeCell ref="P150:V150"/>
    <mergeCell ref="A40:Z40"/>
    <mergeCell ref="T506:T507"/>
    <mergeCell ref="D61:E61"/>
    <mergeCell ref="P115:T115"/>
    <mergeCell ref="A427:Z427"/>
    <mergeCell ref="D254:E254"/>
    <mergeCell ref="P231:V231"/>
    <mergeCell ref="A15:M15"/>
    <mergeCell ref="D490:E490"/>
    <mergeCell ref="A359:O360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356:Z356"/>
    <mergeCell ref="A506:A507"/>
    <mergeCell ref="D412:E412"/>
    <mergeCell ref="D476:E476"/>
    <mergeCell ref="P384:V384"/>
    <mergeCell ref="P457:V457"/>
    <mergeCell ref="P393:T393"/>
    <mergeCell ref="P26:T26"/>
    <mergeCell ref="A441:O442"/>
    <mergeCell ref="A270:O271"/>
    <mergeCell ref="A92:Z92"/>
    <mergeCell ref="P338:V338"/>
    <mergeCell ref="P71:V71"/>
    <mergeCell ref="P58:V58"/>
    <mergeCell ref="P500:V500"/>
    <mergeCell ref="A13:M13"/>
    <mergeCell ref="A230:O231"/>
    <mergeCell ref="A417:Z417"/>
    <mergeCell ref="P79:V79"/>
    <mergeCell ref="D203:E203"/>
    <mergeCell ref="A186:Z186"/>
    <mergeCell ref="P159:T159"/>
    <mergeCell ref="D438:E438"/>
    <mergeCell ref="P395:T395"/>
    <mergeCell ref="A340:Z340"/>
    <mergeCell ref="D267:E267"/>
    <mergeCell ref="D298:E298"/>
    <mergeCell ref="A158:Z158"/>
    <mergeCell ref="P404:V404"/>
    <mergeCell ref="A351:Z351"/>
    <mergeCell ref="P327:T327"/>
    <mergeCell ref="W506:W507"/>
    <mergeCell ref="A493:Z493"/>
    <mergeCell ref="P84:V84"/>
    <mergeCell ref="D43:E43"/>
    <mergeCell ref="D485:E485"/>
    <mergeCell ref="P447:V447"/>
    <mergeCell ref="A443:Z443"/>
    <mergeCell ref="A406:Z406"/>
    <mergeCell ref="A381:Z381"/>
    <mergeCell ref="A272:Z272"/>
    <mergeCell ref="P216:T216"/>
    <mergeCell ref="D137:E137"/>
    <mergeCell ref="P360:V360"/>
    <mergeCell ref="P489:T489"/>
    <mergeCell ref="A217:O218"/>
    <mergeCell ref="P151:V151"/>
    <mergeCell ref="P87:T87"/>
    <mergeCell ref="P451:T451"/>
    <mergeCell ref="D335:E335"/>
    <mergeCell ref="D74:E74"/>
    <mergeCell ref="D68:E68"/>
    <mergeCell ref="P245:T245"/>
    <mergeCell ref="D188:E188"/>
    <mergeCell ref="D424:E424"/>
    <mergeCell ref="T5:U5"/>
    <mergeCell ref="P76:T76"/>
    <mergeCell ref="V5:W5"/>
    <mergeCell ref="P203:T203"/>
    <mergeCell ref="A319:Z319"/>
    <mergeCell ref="P294:V294"/>
    <mergeCell ref="A491:O492"/>
    <mergeCell ref="D233:E233"/>
    <mergeCell ref="P212:V212"/>
    <mergeCell ref="D469:E469"/>
    <mergeCell ref="Q8:R8"/>
    <mergeCell ref="P69:T69"/>
    <mergeCell ref="D183:E183"/>
    <mergeCell ref="P438:T438"/>
    <mergeCell ref="D444:E444"/>
    <mergeCell ref="D419:E419"/>
    <mergeCell ref="P267:T267"/>
    <mergeCell ref="D104:E104"/>
    <mergeCell ref="P83:V83"/>
    <mergeCell ref="A349:O350"/>
    <mergeCell ref="T6:U9"/>
    <mergeCell ref="Q10:R10"/>
    <mergeCell ref="D41:E41"/>
    <mergeCell ref="A429:Z429"/>
    <mergeCell ref="A12:M12"/>
    <mergeCell ref="P355:V355"/>
    <mergeCell ref="A180:Z180"/>
    <mergeCell ref="P293:V293"/>
    <mergeCell ref="A240:Z240"/>
    <mergeCell ref="D343:E343"/>
    <mergeCell ref="P397:T397"/>
    <mergeCell ref="P200:V200"/>
    <mergeCell ref="P74:T74"/>
    <mergeCell ref="A19:Z19"/>
    <mergeCell ref="P310:T310"/>
    <mergeCell ref="D182:E182"/>
    <mergeCell ref="D109:E109"/>
    <mergeCell ref="P163:T163"/>
    <mergeCell ref="A14:M14"/>
    <mergeCell ref="D345:E345"/>
    <mergeCell ref="P296:T296"/>
    <mergeCell ref="P318:V318"/>
    <mergeCell ref="P256:V256"/>
    <mergeCell ref="P383:V383"/>
    <mergeCell ref="P224:T224"/>
    <mergeCell ref="P322:T322"/>
    <mergeCell ref="P260:T260"/>
    <mergeCell ref="P211:T211"/>
    <mergeCell ref="P15:T16"/>
    <mergeCell ref="D414:E414"/>
    <mergeCell ref="D352:E352"/>
    <mergeCell ref="P419:T419"/>
    <mergeCell ref="A275:O276"/>
    <mergeCell ref="D162:E162"/>
    <mergeCell ref="D460:E460"/>
    <mergeCell ref="D327:E327"/>
    <mergeCell ref="L506:L507"/>
    <mergeCell ref="D454:E454"/>
    <mergeCell ref="P210:T210"/>
    <mergeCell ref="P308:T308"/>
    <mergeCell ref="P283:T283"/>
    <mergeCell ref="D93:E93"/>
    <mergeCell ref="A133:O134"/>
    <mergeCell ref="D391:E391"/>
    <mergeCell ref="P370:V370"/>
    <mergeCell ref="P497:V497"/>
    <mergeCell ref="P43:T43"/>
    <mergeCell ref="D328:E328"/>
    <mergeCell ref="P65:V65"/>
    <mergeCell ref="P263:V263"/>
    <mergeCell ref="D251:E251"/>
    <mergeCell ref="P499:V499"/>
    <mergeCell ref="D27:E27"/>
    <mergeCell ref="P408:V408"/>
    <mergeCell ref="P208:T208"/>
    <mergeCell ref="D396:E396"/>
    <mergeCell ref="P450:T450"/>
    <mergeCell ref="A138:O139"/>
    <mergeCell ref="AA505:AB505"/>
    <mergeCell ref="A496:O497"/>
    <mergeCell ref="D116:E116"/>
    <mergeCell ref="D480:E480"/>
    <mergeCell ref="D467:E467"/>
    <mergeCell ref="P424:T424"/>
    <mergeCell ref="A486:O487"/>
    <mergeCell ref="D132:E132"/>
    <mergeCell ref="P89:T89"/>
    <mergeCell ref="P309:T309"/>
    <mergeCell ref="D172:E172"/>
    <mergeCell ref="A156:O157"/>
    <mergeCell ref="P88:T88"/>
    <mergeCell ref="P105:V105"/>
    <mergeCell ref="A464:Z464"/>
    <mergeCell ref="A141:Z141"/>
    <mergeCell ref="A144:O145"/>
    <mergeCell ref="A135:Z135"/>
    <mergeCell ref="P132:T132"/>
    <mergeCell ref="A122:O123"/>
    <mergeCell ref="A420:O421"/>
    <mergeCell ref="P486:V486"/>
    <mergeCell ref="P317:V317"/>
    <mergeCell ref="D63:E63"/>
    <mergeCell ref="P304:V304"/>
    <mergeCell ref="D96:E96"/>
    <mergeCell ref="D52:E52"/>
    <mergeCell ref="D159:E159"/>
    <mergeCell ref="A232:Z232"/>
    <mergeCell ref="P188:T188"/>
    <mergeCell ref="P471:V471"/>
    <mergeCell ref="D459:E459"/>
    <mergeCell ref="D288:E288"/>
    <mergeCell ref="P123:V123"/>
    <mergeCell ref="P421:V421"/>
    <mergeCell ref="D136:E136"/>
    <mergeCell ref="D434:E434"/>
    <mergeCell ref="P482:V482"/>
    <mergeCell ref="D475:E475"/>
    <mergeCell ref="P75:T75"/>
    <mergeCell ref="P342:T342"/>
    <mergeCell ref="D323:E323"/>
    <mergeCell ref="A5:C5"/>
    <mergeCell ref="A473:Z473"/>
    <mergeCell ref="P64:V64"/>
    <mergeCell ref="A423:Z423"/>
    <mergeCell ref="P349:V349"/>
    <mergeCell ref="P420:V420"/>
    <mergeCell ref="D166:E166"/>
    <mergeCell ref="A410:Z410"/>
    <mergeCell ref="D402:E402"/>
    <mergeCell ref="P128:V128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P137:T137"/>
    <mergeCell ref="D9:E9"/>
    <mergeCell ref="P197:T197"/>
    <mergeCell ref="K506:K507"/>
    <mergeCell ref="P480:T480"/>
    <mergeCell ref="Q12:R12"/>
    <mergeCell ref="D261:E261"/>
    <mergeCell ref="P411:T411"/>
    <mergeCell ref="P467:T467"/>
    <mergeCell ref="D388:E388"/>
    <mergeCell ref="P354:V354"/>
    <mergeCell ref="P133:V133"/>
    <mergeCell ref="P469:T469"/>
    <mergeCell ref="D390:E390"/>
    <mergeCell ref="P491:V491"/>
    <mergeCell ref="A354:O355"/>
    <mergeCell ref="P53:T53"/>
    <mergeCell ref="P495:T495"/>
    <mergeCell ref="A425:O426"/>
    <mergeCell ref="D167:E167"/>
    <mergeCell ref="P289:T289"/>
    <mergeCell ref="D161:E161"/>
    <mergeCell ref="P238:V238"/>
    <mergeCell ref="P68:T68"/>
    <mergeCell ref="P353:T353"/>
    <mergeCell ref="M506:M507"/>
    <mergeCell ref="V505:Y505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6:C6"/>
    <mergeCell ref="D309:E309"/>
    <mergeCell ref="P415:V415"/>
    <mergeCell ref="P167:T167"/>
    <mergeCell ref="P142:T142"/>
    <mergeCell ref="A332:Z332"/>
    <mergeCell ref="D148:E148"/>
    <mergeCell ref="D88:E88"/>
    <mergeCell ref="D26:E26"/>
    <mergeCell ref="P378:T378"/>
    <mergeCell ref="P117:T117"/>
    <mergeCell ref="A324:O325"/>
    <mergeCell ref="D115:E115"/>
    <mergeCell ref="P55:T55"/>
    <mergeCell ref="P182:T182"/>
    <mergeCell ref="F9:G9"/>
    <mergeCell ref="A482:O483"/>
    <mergeCell ref="D329:E329"/>
    <mergeCell ref="D229:E229"/>
    <mergeCell ref="A403:O404"/>
    <mergeCell ref="D77:E77"/>
    <mergeCell ref="P131:T131"/>
    <mergeCell ref="P187:T187"/>
    <mergeCell ref="D108:E108"/>
    <mergeCell ref="A111:O112"/>
    <mergeCell ref="D369:E369"/>
    <mergeCell ref="P223:T223"/>
    <mergeCell ref="P201:V201"/>
    <mergeCell ref="D160:E160"/>
    <mergeCell ref="P481:T481"/>
    <mergeCell ref="P139:V139"/>
    <mergeCell ref="D306:E306"/>
    <mergeCell ref="D377:E377"/>
    <mergeCell ref="A246:O247"/>
    <mergeCell ref="P414:T414"/>
    <mergeCell ref="P352:T352"/>
    <mergeCell ref="A326:Z326"/>
    <mergeCell ref="P178:V178"/>
    <mergeCell ref="A120:Z120"/>
    <mergeCell ref="P276:V276"/>
    <mergeCell ref="D1:F1"/>
    <mergeCell ref="A456:O457"/>
    <mergeCell ref="A313:Z313"/>
    <mergeCell ref="P47:T47"/>
    <mergeCell ref="X506:X507"/>
    <mergeCell ref="I505:S505"/>
    <mergeCell ref="P111:V111"/>
    <mergeCell ref="Z506:Z507"/>
    <mergeCell ref="P409:V409"/>
    <mergeCell ref="A405:Z405"/>
    <mergeCell ref="J17:J18"/>
    <mergeCell ref="D82:E82"/>
    <mergeCell ref="L17:L18"/>
    <mergeCell ref="P359:V359"/>
    <mergeCell ref="P48:V48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D210:E210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P476:T476"/>
    <mergeCell ref="A174:O175"/>
    <mergeCell ref="D432:E432"/>
    <mergeCell ref="D117:E117"/>
    <mergeCell ref="P171:T171"/>
    <mergeCell ref="A361:Z361"/>
    <mergeCell ref="P413:T413"/>
    <mergeCell ref="P242:T242"/>
    <mergeCell ref="D353:E353"/>
    <mergeCell ref="P407:T407"/>
    <mergeCell ref="D55:E55"/>
    <mergeCell ref="D30:E30"/>
    <mergeCell ref="D67:E67"/>
    <mergeCell ref="A140:Z140"/>
    <mergeCell ref="AA506:AA507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472:V472"/>
    <mergeCell ref="P31:T31"/>
    <mergeCell ref="P329:T329"/>
    <mergeCell ref="P118:V118"/>
    <mergeCell ref="P416:V416"/>
    <mergeCell ref="P45:V45"/>
    <mergeCell ref="P487:V487"/>
    <mergeCell ref="P95:T95"/>
    <mergeCell ref="A212:O213"/>
    <mergeCell ref="D470:E470"/>
    <mergeCell ref="F506:F507"/>
    <mergeCell ref="C505:H505"/>
    <mergeCell ref="T505:U505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302:E302"/>
    <mergeCell ref="D308:E308"/>
    <mergeCell ref="A46:Z46"/>
    <mergeCell ref="D209:E209"/>
    <mergeCell ref="P166:T166"/>
    <mergeCell ref="A282:Z282"/>
    <mergeCell ref="D147:E147"/>
    <mergeCell ref="D87:E87"/>
    <mergeCell ref="D301:E301"/>
    <mergeCell ref="D274:E274"/>
    <mergeCell ref="D245:E245"/>
    <mergeCell ref="P116:T116"/>
    <mergeCell ref="A376:Z376"/>
    <mergeCell ref="D224:E224"/>
    <mergeCell ref="P103:T103"/>
    <mergeCell ref="P268:T268"/>
    <mergeCell ref="D506:D507"/>
    <mergeCell ref="D47:E47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A50:Z50"/>
    <mergeCell ref="P90:V90"/>
    <mergeCell ref="A86:Z86"/>
    <mergeCell ref="P503:V503"/>
    <mergeCell ref="P217:V217"/>
    <mergeCell ref="A449:Z449"/>
    <mergeCell ref="P325:V325"/>
    <mergeCell ref="D142:E142"/>
    <mergeCell ref="A386:Z386"/>
    <mergeCell ref="D378:E378"/>
    <mergeCell ref="C506:C507"/>
    <mergeCell ref="E506:E507"/>
    <mergeCell ref="A458:Z458"/>
    <mergeCell ref="P462:V462"/>
    <mergeCell ref="A471:O472"/>
    <mergeCell ref="A422:Z422"/>
    <mergeCell ref="P468:T468"/>
    <mergeCell ref="D474:E474"/>
    <mergeCell ref="P316:T316"/>
    <mergeCell ref="D126:E126"/>
    <mergeCell ref="D197:E197"/>
    <mergeCell ref="D253:E253"/>
    <mergeCell ref="D53:E53"/>
    <mergeCell ref="D445:E445"/>
    <mergeCell ref="P402:T402"/>
    <mergeCell ref="P474:T474"/>
    <mergeCell ref="A398:O399"/>
    <mergeCell ref="P401:T401"/>
    <mergeCell ref="D382:E382"/>
    <mergeCell ref="D211:E211"/>
    <mergeCell ref="P190:V190"/>
    <mergeCell ref="P59:V59"/>
    <mergeCell ref="P250:T250"/>
    <mergeCell ref="P270:V270"/>
    <mergeCell ref="P463:V463"/>
    <mergeCell ref="D451:E451"/>
    <mergeCell ref="A113:Z113"/>
    <mergeCell ref="A265:Z265"/>
    <mergeCell ref="R1:T1"/>
    <mergeCell ref="P28:T28"/>
    <mergeCell ref="P392:T392"/>
    <mergeCell ref="P221:T221"/>
    <mergeCell ref="D307:E307"/>
    <mergeCell ref="P215:T215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A266:Z266"/>
    <mergeCell ref="P454:T454"/>
    <mergeCell ref="D297:E297"/>
    <mergeCell ref="P155:T155"/>
    <mergeCell ref="P324:V324"/>
    <mergeCell ref="P391:T391"/>
    <mergeCell ref="A70:O71"/>
    <mergeCell ref="Q506:Q507"/>
    <mergeCell ref="P328:T328"/>
    <mergeCell ref="A80:Z80"/>
    <mergeCell ref="P455:T455"/>
    <mergeCell ref="D205:E205"/>
    <mergeCell ref="A379:O380"/>
    <mergeCell ref="A330:O331"/>
    <mergeCell ref="A365:Z365"/>
    <mergeCell ref="D357:E357"/>
    <mergeCell ref="P172:T172"/>
    <mergeCell ref="P452:T452"/>
    <mergeCell ref="P448:V448"/>
    <mergeCell ref="Y506:Y507"/>
    <mergeCell ref="P441:V441"/>
    <mergeCell ref="D131:E131"/>
    <mergeCell ref="P235:V235"/>
    <mergeCell ref="P477:V477"/>
    <mergeCell ref="P252:T252"/>
    <mergeCell ref="P244:T244"/>
    <mergeCell ref="P73:T73"/>
    <mergeCell ref="D187:E187"/>
    <mergeCell ref="P437:T437"/>
    <mergeCell ref="P315:T315"/>
    <mergeCell ref="P302:T302"/>
    <mergeCell ref="A34:Z34"/>
    <mergeCell ref="H9:I9"/>
    <mergeCell ref="P24:V24"/>
    <mergeCell ref="P389:T389"/>
    <mergeCell ref="A60:Z60"/>
    <mergeCell ref="P81:T81"/>
    <mergeCell ref="D195:E195"/>
    <mergeCell ref="P56:T56"/>
    <mergeCell ref="V10:W10"/>
    <mergeCell ref="A124:Z124"/>
    <mergeCell ref="D431:E431"/>
    <mergeCell ref="W17:W18"/>
    <mergeCell ref="D31:E31"/>
    <mergeCell ref="P52:T52"/>
    <mergeCell ref="I17:I18"/>
    <mergeCell ref="A48:O49"/>
    <mergeCell ref="Q9:R9"/>
    <mergeCell ref="P49:V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zK7lGEPkkywYSaOaGiwJtrsW8/lBgoPgBas4nN7PfVd4N19ZTayRn/gHJf3aBqGn6e1pFynrOpY6k8g+Ta5j7A==" saltValue="1XnpWf6c3UCVeu5Yj33X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2025-10-03T10:58:45Z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