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"/>
    </mc:Choice>
  </mc:AlternateContent>
  <xr:revisionPtr revIDLastSave="0" documentId="13_ncr:1_{74A6A727-C67B-402B-ABDC-FD3A4980D4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Y219" i="1"/>
  <c r="X219" i="1"/>
  <c r="BP218" i="1"/>
  <c r="BO218" i="1"/>
  <c r="BN218" i="1"/>
  <c r="BM218" i="1"/>
  <c r="Z218" i="1"/>
  <c r="Y218" i="1"/>
  <c r="BP217" i="1"/>
  <c r="BO217" i="1"/>
  <c r="BN217" i="1"/>
  <c r="BM217" i="1"/>
  <c r="Z217" i="1"/>
  <c r="Z219" i="1" s="1"/>
  <c r="Y217" i="1"/>
  <c r="Y220" i="1" s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BP210" i="1"/>
  <c r="BO210" i="1"/>
  <c r="BN210" i="1"/>
  <c r="BM210" i="1"/>
  <c r="Z210" i="1"/>
  <c r="Z213" i="1" s="1"/>
  <c r="Y210" i="1"/>
  <c r="P210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Y202" i="1"/>
  <c r="X202" i="1"/>
  <c r="BP201" i="1"/>
  <c r="BO201" i="1"/>
  <c r="BN201" i="1"/>
  <c r="BM201" i="1"/>
  <c r="Z201" i="1"/>
  <c r="Z202" i="1" s="1"/>
  <c r="Y201" i="1"/>
  <c r="Y203" i="1" s="1"/>
  <c r="Y198" i="1"/>
  <c r="X198" i="1"/>
  <c r="Z197" i="1"/>
  <c r="X197" i="1"/>
  <c r="BO196" i="1"/>
  <c r="BM196" i="1"/>
  <c r="Z196" i="1"/>
  <c r="Y196" i="1"/>
  <c r="BO195" i="1"/>
  <c r="BM195" i="1"/>
  <c r="Z195" i="1"/>
  <c r="Y195" i="1"/>
  <c r="P195" i="1"/>
  <c r="BP194" i="1"/>
  <c r="BO194" i="1"/>
  <c r="BN194" i="1"/>
  <c r="BM194" i="1"/>
  <c r="Z194" i="1"/>
  <c r="Y194" i="1"/>
  <c r="BP193" i="1"/>
  <c r="BO193" i="1"/>
  <c r="BN193" i="1"/>
  <c r="BM193" i="1"/>
  <c r="Z193" i="1"/>
  <c r="Y193" i="1"/>
  <c r="Y197" i="1" s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Y177" i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Y173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Z164" i="1" s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77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81" i="1" s="1"/>
  <c r="BO22" i="1"/>
  <c r="X279" i="1" s="1"/>
  <c r="BM22" i="1"/>
  <c r="X278" i="1" s="1"/>
  <c r="Z22" i="1"/>
  <c r="Y22" i="1"/>
  <c r="Y23" i="1" s="1"/>
  <c r="P22" i="1"/>
  <c r="H10" i="1"/>
  <c r="A9" i="1"/>
  <c r="F10" i="1" s="1"/>
  <c r="D7" i="1"/>
  <c r="Q6" i="1"/>
  <c r="P2" i="1"/>
  <c r="X280" i="1" l="1"/>
  <c r="H9" i="1"/>
  <c r="A10" i="1"/>
  <c r="Y24" i="1"/>
  <c r="Y30" i="1"/>
  <c r="Y281" i="1" s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BP186" i="1"/>
  <c r="BN186" i="1"/>
  <c r="BP188" i="1"/>
  <c r="BN188" i="1"/>
  <c r="BP211" i="1"/>
  <c r="BN211" i="1"/>
  <c r="Y213" i="1"/>
  <c r="BP247" i="1"/>
  <c r="BN247" i="1"/>
  <c r="Y249" i="1"/>
  <c r="BP253" i="1"/>
  <c r="BN253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BP195" i="1"/>
  <c r="BN195" i="1"/>
  <c r="BP196" i="1"/>
  <c r="BN196" i="1"/>
  <c r="Y214" i="1"/>
  <c r="Y250" i="1"/>
  <c r="Y254" i="1"/>
  <c r="Y255" i="1"/>
  <c r="Y260" i="1"/>
  <c r="BP257" i="1"/>
  <c r="BN257" i="1"/>
  <c r="BP259" i="1"/>
  <c r="BN259" i="1"/>
  <c r="Z275" i="1"/>
  <c r="Z282" i="1" s="1"/>
  <c r="Y278" i="1" l="1"/>
  <c r="Y277" i="1"/>
  <c r="Y279" i="1"/>
  <c r="C290" i="1" l="1"/>
  <c r="Y280" i="1"/>
  <c r="B290" i="1"/>
  <c r="A290" i="1"/>
</calcChain>
</file>

<file path=xl/sharedStrings.xml><?xml version="1.0" encoding="utf-8"?>
<sst xmlns="http://schemas.openxmlformats.org/spreadsheetml/2006/main" count="1242" uniqueCount="405">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</sst>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0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18" t="s">
        <v>0</v>
      </c>
      <c r="E1" s="290"/>
      <c r="F1" s="290"/>
      <c r="G1" s="12" t="s">
        <v>1</v>
      </c>
      <c r="H1" s="318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2"/>
      <c r="Q3" s="282"/>
      <c r="R3" s="282"/>
      <c r="S3" s="282"/>
      <c r="T3" s="282"/>
      <c r="U3" s="282"/>
      <c r="V3" s="282"/>
      <c r="W3" s="282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4"/>
      <c r="C5" s="315"/>
      <c r="D5" s="322"/>
      <c r="E5" s="323"/>
      <c r="F5" s="437" t="s">
        <v>9</v>
      </c>
      <c r="G5" s="315"/>
      <c r="H5" s="322"/>
      <c r="I5" s="405"/>
      <c r="J5" s="405"/>
      <c r="K5" s="405"/>
      <c r="L5" s="405"/>
      <c r="M5" s="323"/>
      <c r="N5" s="61"/>
      <c r="P5" s="24" t="s">
        <v>10</v>
      </c>
      <c r="Q5" s="446">
        <v>45936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4"/>
      <c r="C6" s="315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6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63"/>
      <c r="P7" s="24"/>
      <c r="Q7" s="42"/>
      <c r="R7" s="42"/>
      <c r="T7" s="282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4" t="s">
        <v>18</v>
      </c>
      <c r="B8" s="279"/>
      <c r="C8" s="280"/>
      <c r="D8" s="309" t="s">
        <v>19</v>
      </c>
      <c r="E8" s="310"/>
      <c r="F8" s="310"/>
      <c r="G8" s="310"/>
      <c r="H8" s="310"/>
      <c r="I8" s="310"/>
      <c r="J8" s="310"/>
      <c r="K8" s="310"/>
      <c r="L8" s="310"/>
      <c r="M8" s="311"/>
      <c r="N8" s="64"/>
      <c r="P8" s="24" t="s">
        <v>20</v>
      </c>
      <c r="Q8" s="347">
        <v>0.41666666666666669</v>
      </c>
      <c r="R8" s="301"/>
      <c r="T8" s="282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2"/>
      <c r="C9" s="282"/>
      <c r="D9" s="353"/>
      <c r="E9" s="284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2"/>
      <c r="H9" s="283" t="str">
        <f>IF(AND($A$9="Тип доверенности/получателя при получении в адресе перегруза:",$D$9="Разовая доверенность"),"Введите ФИО","")</f>
        <v/>
      </c>
      <c r="I9" s="284"/>
      <c r="J9" s="2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4"/>
      <c r="L9" s="284"/>
      <c r="M9" s="284"/>
      <c r="N9" s="260"/>
      <c r="P9" s="26" t="s">
        <v>21</v>
      </c>
      <c r="Q9" s="341"/>
      <c r="R9" s="342"/>
      <c r="T9" s="282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2"/>
      <c r="C10" s="282"/>
      <c r="D10" s="353"/>
      <c r="E10" s="284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2"/>
      <c r="H10" s="390" t="str">
        <f>IFERROR(VLOOKUP($D$10,Proxy,2,FALSE),"")</f>
        <v/>
      </c>
      <c r="I10" s="282"/>
      <c r="J10" s="282"/>
      <c r="K10" s="282"/>
      <c r="L10" s="282"/>
      <c r="M10" s="282"/>
      <c r="N10" s="261"/>
      <c r="P10" s="26" t="s">
        <v>22</v>
      </c>
      <c r="Q10" s="372"/>
      <c r="R10" s="373"/>
      <c r="U10" s="24" t="s">
        <v>23</v>
      </c>
      <c r="V10" s="295" t="s">
        <v>24</v>
      </c>
      <c r="W10" s="296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5"/>
      <c r="N12" s="65"/>
      <c r="P12" s="24" t="s">
        <v>30</v>
      </c>
      <c r="Q12" s="347"/>
      <c r="R12" s="301"/>
      <c r="S12" s="23"/>
      <c r="U12" s="24"/>
      <c r="V12" s="290"/>
      <c r="W12" s="282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5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5"/>
      <c r="N15" s="66"/>
      <c r="P15" s="358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2" t="s">
        <v>36</v>
      </c>
      <c r="B17" s="292" t="s">
        <v>37</v>
      </c>
      <c r="C17" s="351" t="s">
        <v>38</v>
      </c>
      <c r="D17" s="292" t="s">
        <v>39</v>
      </c>
      <c r="E17" s="333"/>
      <c r="F17" s="292" t="s">
        <v>40</v>
      </c>
      <c r="G17" s="292" t="s">
        <v>41</v>
      </c>
      <c r="H17" s="292" t="s">
        <v>42</v>
      </c>
      <c r="I17" s="292" t="s">
        <v>43</v>
      </c>
      <c r="J17" s="292" t="s">
        <v>44</v>
      </c>
      <c r="K17" s="292" t="s">
        <v>45</v>
      </c>
      <c r="L17" s="292" t="s">
        <v>46</v>
      </c>
      <c r="M17" s="292" t="s">
        <v>47</v>
      </c>
      <c r="N17" s="292" t="s">
        <v>48</v>
      </c>
      <c r="O17" s="292" t="s">
        <v>49</v>
      </c>
      <c r="P17" s="292" t="s">
        <v>50</v>
      </c>
      <c r="Q17" s="332"/>
      <c r="R17" s="332"/>
      <c r="S17" s="332"/>
      <c r="T17" s="333"/>
      <c r="U17" s="451" t="s">
        <v>51</v>
      </c>
      <c r="V17" s="315"/>
      <c r="W17" s="292" t="s">
        <v>52</v>
      </c>
      <c r="X17" s="292" t="s">
        <v>53</v>
      </c>
      <c r="Y17" s="452" t="s">
        <v>54</v>
      </c>
      <c r="Z17" s="403" t="s">
        <v>55</v>
      </c>
      <c r="AA17" s="388" t="s">
        <v>56</v>
      </c>
      <c r="AB17" s="388" t="s">
        <v>57</v>
      </c>
      <c r="AC17" s="388" t="s">
        <v>58</v>
      </c>
      <c r="AD17" s="388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3"/>
      <c r="B18" s="293"/>
      <c r="C18" s="293"/>
      <c r="D18" s="334"/>
      <c r="E18" s="336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3"/>
      <c r="X18" s="293"/>
      <c r="Y18" s="453"/>
      <c r="Z18" s="404"/>
      <c r="AA18" s="389"/>
      <c r="AB18" s="389"/>
      <c r="AC18" s="389"/>
      <c r="AD18" s="434"/>
      <c r="AE18" s="435"/>
      <c r="AF18" s="436"/>
      <c r="AG18" s="69"/>
      <c r="BD18" s="68"/>
    </row>
    <row r="19" spans="1:68" ht="27.75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customHeight="1" x14ac:dyDescent="0.25">
      <c r="A20" s="298" t="s">
        <v>63</v>
      </c>
      <c r="B20" s="282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63"/>
      <c r="AB20" s="263"/>
      <c r="AC20" s="263"/>
    </row>
    <row r="21" spans="1:68" ht="14.25" customHeight="1" x14ac:dyDescent="0.25">
      <c r="A21" s="281" t="s">
        <v>64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5"/>
      <c r="B23" s="282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6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2"/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2"/>
      <c r="N24" s="282"/>
      <c r="O24" s="286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customHeight="1" x14ac:dyDescent="0.25">
      <c r="A26" s="298" t="s">
        <v>76</v>
      </c>
      <c r="B26" s="282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63"/>
      <c r="AB26" s="263"/>
      <c r="AC26" s="263"/>
    </row>
    <row r="27" spans="1:68" ht="14.25" customHeight="1" x14ac:dyDescent="0.25">
      <c r="A27" s="281" t="s">
        <v>77</v>
      </c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154</v>
      </c>
      <c r="Y28" s="269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140</v>
      </c>
      <c r="Y29" s="269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x14ac:dyDescent="0.2">
      <c r="A30" s="285"/>
      <c r="B30" s="282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6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0">
        <f>IFERROR(SUM(X28:X29),"0")</f>
        <v>294</v>
      </c>
      <c r="Y30" s="270">
        <f>IFERROR(SUM(Y28:Y29),"0")</f>
        <v>294</v>
      </c>
      <c r="Z30" s="270">
        <f>IFERROR(IF(Z28="",0,Z28),"0")+IFERROR(IF(Z29="",0,Z29),"0")</f>
        <v>2.76654</v>
      </c>
      <c r="AA30" s="271"/>
      <c r="AB30" s="271"/>
      <c r="AC30" s="271"/>
    </row>
    <row r="31" spans="1:68" x14ac:dyDescent="0.2">
      <c r="A31" s="282"/>
      <c r="B31" s="282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2"/>
      <c r="N31" s="282"/>
      <c r="O31" s="286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0">
        <f>IFERROR(SUMPRODUCT(X28:X29*H28:H29),"0")</f>
        <v>441</v>
      </c>
      <c r="Y31" s="270">
        <f>IFERROR(SUMPRODUCT(Y28:Y29*H28:H29),"0")</f>
        <v>441</v>
      </c>
      <c r="Z31" s="37"/>
      <c r="AA31" s="271"/>
      <c r="AB31" s="271"/>
      <c r="AC31" s="271"/>
    </row>
    <row r="32" spans="1:68" ht="16.5" customHeight="1" x14ac:dyDescent="0.25">
      <c r="A32" s="298" t="s">
        <v>87</v>
      </c>
      <c r="B32" s="282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63"/>
      <c r="AB32" s="263"/>
      <c r="AC32" s="263"/>
    </row>
    <row r="33" spans="1:68" ht="14.25" customHeight="1" x14ac:dyDescent="0.25">
      <c r="A33" s="281" t="s">
        <v>64</v>
      </c>
      <c r="B33" s="282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5"/>
      <c r="B37" s="282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6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0">
        <f>IFERROR(SUM(X34:X36),"0")</f>
        <v>36</v>
      </c>
      <c r="Y37" s="270">
        <f>IFERROR(SUM(Y34:Y36),"0")</f>
        <v>36</v>
      </c>
      <c r="Z37" s="270">
        <f>IFERROR(IF(Z34="",0,Z34),"0")+IFERROR(IF(Z35="",0,Z35),"0")+IFERROR(IF(Z36="",0,Z36),"0")</f>
        <v>0.55800000000000005</v>
      </c>
      <c r="AA37" s="271"/>
      <c r="AB37" s="271"/>
      <c r="AC37" s="271"/>
    </row>
    <row r="38" spans="1:68" x14ac:dyDescent="0.2">
      <c r="A38" s="282"/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6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0">
        <f>IFERROR(SUMPRODUCT(X34:X36*H34:H36),"0")</f>
        <v>201.59999999999997</v>
      </c>
      <c r="Y38" s="270">
        <f>IFERROR(SUMPRODUCT(Y34:Y36*H34:H36),"0")</f>
        <v>201.59999999999997</v>
      </c>
      <c r="Z38" s="37"/>
      <c r="AA38" s="271"/>
      <c r="AB38" s="271"/>
      <c r="AC38" s="271"/>
    </row>
    <row r="39" spans="1:68" ht="16.5" customHeight="1" x14ac:dyDescent="0.25">
      <c r="A39" s="298" t="s">
        <v>97</v>
      </c>
      <c r="B39" s="282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63"/>
      <c r="AB39" s="263"/>
      <c r="AC39" s="263"/>
    </row>
    <row r="40" spans="1:68" ht="14.25" customHeight="1" x14ac:dyDescent="0.25">
      <c r="A40" s="281" t="s">
        <v>64</v>
      </c>
      <c r="B40" s="282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24</v>
      </c>
      <c r="Y42" s="26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5"/>
      <c r="B45" s="28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6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0">
        <f>IFERROR(SUM(X41:X44),"0")</f>
        <v>24</v>
      </c>
      <c r="Y45" s="270">
        <f>IFERROR(SUM(Y41:Y44),"0")</f>
        <v>24</v>
      </c>
      <c r="Z45" s="270">
        <f>IFERROR(IF(Z41="",0,Z41),"0")+IFERROR(IF(Z42="",0,Z42),"0")+IFERROR(IF(Z43="",0,Z43),"0")+IFERROR(IF(Z44="",0,Z44),"0")</f>
        <v>0.372</v>
      </c>
      <c r="AA45" s="271"/>
      <c r="AB45" s="271"/>
      <c r="AC45" s="271"/>
    </row>
    <row r="46" spans="1:68" x14ac:dyDescent="0.2">
      <c r="A46" s="282"/>
      <c r="B46" s="282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6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0">
        <f>IFERROR(SUMPRODUCT(X41:X44*H41:H44),"0")</f>
        <v>168</v>
      </c>
      <c r="Y46" s="270">
        <f>IFERROR(SUMPRODUCT(Y41:Y44*H41:H44),"0")</f>
        <v>168</v>
      </c>
      <c r="Z46" s="37"/>
      <c r="AA46" s="271"/>
      <c r="AB46" s="271"/>
      <c r="AC46" s="271"/>
    </row>
    <row r="47" spans="1:68" ht="16.5" customHeight="1" x14ac:dyDescent="0.25">
      <c r="A47" s="298" t="s">
        <v>108</v>
      </c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63"/>
      <c r="AB47" s="263"/>
      <c r="AC47" s="263"/>
    </row>
    <row r="48" spans="1:68" ht="14.25" customHeight="1" x14ac:dyDescent="0.25">
      <c r="A48" s="281" t="s">
        <v>64</v>
      </c>
      <c r="B48" s="282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5"/>
      <c r="B50" s="282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6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2"/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6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1" t="s">
        <v>112</v>
      </c>
      <c r="B52" s="282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5"/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6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2"/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6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1" t="s">
        <v>77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5"/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6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2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6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1" t="s">
        <v>119</v>
      </c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5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6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2"/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6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1" t="s">
        <v>125</v>
      </c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64"/>
      <c r="AB65" s="264"/>
      <c r="AC65" s="264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5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6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2"/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6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98" t="s">
        <v>133</v>
      </c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63"/>
      <c r="AB71" s="263"/>
      <c r="AC71" s="263"/>
    </row>
    <row r="72" spans="1:68" ht="14.25" customHeight="1" x14ac:dyDescent="0.25">
      <c r="A72" s="281" t="s">
        <v>64</v>
      </c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96</v>
      </c>
      <c r="Y74" s="26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85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6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0">
        <f>IFERROR(SUM(X73:X74),"0")</f>
        <v>96</v>
      </c>
      <c r="Y75" s="270">
        <f>IFERROR(SUM(Y73:Y74),"0")</f>
        <v>96</v>
      </c>
      <c r="Z75" s="270">
        <f>IFERROR(IF(Z73="",0,Z73),"0")+IFERROR(IF(Z74="",0,Z74),"0")</f>
        <v>0.83135999999999988</v>
      </c>
      <c r="AA75" s="271"/>
      <c r="AB75" s="271"/>
      <c r="AC75" s="271"/>
    </row>
    <row r="76" spans="1:68" x14ac:dyDescent="0.2">
      <c r="A76" s="282"/>
      <c r="B76" s="28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6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0">
        <f>IFERROR(SUMPRODUCT(X73:X74*H73:H74),"0")</f>
        <v>480</v>
      </c>
      <c r="Y76" s="270">
        <f>IFERROR(SUMPRODUCT(Y73:Y74*H73:H74),"0")</f>
        <v>480</v>
      </c>
      <c r="Z76" s="37"/>
      <c r="AA76" s="271"/>
      <c r="AB76" s="271"/>
      <c r="AC76" s="271"/>
    </row>
    <row r="77" spans="1:68" ht="16.5" customHeight="1" x14ac:dyDescent="0.25">
      <c r="A77" s="298" t="s">
        <v>140</v>
      </c>
      <c r="B77" s="28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63"/>
      <c r="AB77" s="263"/>
      <c r="AC77" s="263"/>
    </row>
    <row r="78" spans="1:68" ht="14.25" customHeight="1" x14ac:dyDescent="0.25">
      <c r="A78" s="281" t="s">
        <v>125</v>
      </c>
      <c r="B78" s="28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14</v>
      </c>
      <c r="Y79" s="26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5"/>
      <c r="B80" s="28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6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0">
        <f>IFERROR(SUM(X79:X79),"0")</f>
        <v>14</v>
      </c>
      <c r="Y80" s="270">
        <f>IFERROR(SUM(Y79:Y79),"0")</f>
        <v>14</v>
      </c>
      <c r="Z80" s="270">
        <f>IFERROR(IF(Z79="",0,Z79),"0")</f>
        <v>0.25031999999999999</v>
      </c>
      <c r="AA80" s="271"/>
      <c r="AB80" s="271"/>
      <c r="AC80" s="271"/>
    </row>
    <row r="81" spans="1:68" x14ac:dyDescent="0.2">
      <c r="A81" s="282"/>
      <c r="B81" s="28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6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0">
        <f>IFERROR(SUMPRODUCT(X79:X79*H79:H79),"0")</f>
        <v>50.4</v>
      </c>
      <c r="Y81" s="270">
        <f>IFERROR(SUMPRODUCT(Y79:Y79*H79:H79),"0")</f>
        <v>50.4</v>
      </c>
      <c r="Z81" s="37"/>
      <c r="AA81" s="271"/>
      <c r="AB81" s="271"/>
      <c r="AC81" s="271"/>
    </row>
    <row r="82" spans="1:68" ht="16.5" customHeight="1" x14ac:dyDescent="0.25">
      <c r="A82" s="298" t="s">
        <v>144</v>
      </c>
      <c r="B82" s="28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63"/>
      <c r="AB82" s="263"/>
      <c r="AC82" s="263"/>
    </row>
    <row r="83" spans="1:68" ht="14.25" customHeight="1" x14ac:dyDescent="0.25">
      <c r="A83" s="281" t="s">
        <v>145</v>
      </c>
      <c r="B83" s="28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98</v>
      </c>
      <c r="Y84" s="269">
        <f>IFERROR(IF(X84="","",X84),"")</f>
        <v>98</v>
      </c>
      <c r="Z84" s="36">
        <f>IFERROR(IF(X84="","",X84*0.01788),"")</f>
        <v>1.75224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421.75280000000004</v>
      </c>
      <c r="BN84" s="67">
        <f>IFERROR(Y84*I84,"0")</f>
        <v>421.75280000000004</v>
      </c>
      <c r="BO84" s="67">
        <f>IFERROR(X84/J84,"0")</f>
        <v>1.4</v>
      </c>
      <c r="BP84" s="67">
        <f>IFERROR(Y84/J84,"0")</f>
        <v>1.4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56</v>
      </c>
      <c r="Y85" s="269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85"/>
      <c r="B86" s="28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  <c r="N86" s="282"/>
      <c r="O86" s="286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0">
        <f>IFERROR(SUM(X84:X85),"0")</f>
        <v>154</v>
      </c>
      <c r="Y86" s="270">
        <f>IFERROR(SUM(Y84:Y85),"0")</f>
        <v>154</v>
      </c>
      <c r="Z86" s="270">
        <f>IFERROR(IF(Z84="",0,Z84),"0")+IFERROR(IF(Z85="",0,Z85),"0")</f>
        <v>2.75352</v>
      </c>
      <c r="AA86" s="271"/>
      <c r="AB86" s="271"/>
      <c r="AC86" s="271"/>
    </row>
    <row r="87" spans="1:68" x14ac:dyDescent="0.2">
      <c r="A87" s="282"/>
      <c r="B87" s="28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  <c r="N87" s="282"/>
      <c r="O87" s="286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0">
        <f>IFERROR(SUMPRODUCT(X84:X85*H84:H85),"0")</f>
        <v>554.4</v>
      </c>
      <c r="Y87" s="270">
        <f>IFERROR(SUMPRODUCT(Y84:Y85*H84:H85),"0")</f>
        <v>554.4</v>
      </c>
      <c r="Z87" s="37"/>
      <c r="AA87" s="271"/>
      <c r="AB87" s="271"/>
      <c r="AC87" s="271"/>
    </row>
    <row r="88" spans="1:68" ht="16.5" customHeight="1" x14ac:dyDescent="0.25">
      <c r="A88" s="298" t="s">
        <v>152</v>
      </c>
      <c r="B88" s="28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282"/>
      <c r="AA88" s="263"/>
      <c r="AB88" s="263"/>
      <c r="AC88" s="263"/>
    </row>
    <row r="89" spans="1:68" ht="14.25" customHeight="1" x14ac:dyDescent="0.25">
      <c r="A89" s="281" t="s">
        <v>125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56</v>
      </c>
      <c r="Y90" s="269">
        <f t="shared" ref="Y90:Y95" si="0">IFERROR(IF(X90="","",X90),"")</f>
        <v>56</v>
      </c>
      <c r="Z90" s="36">
        <f t="shared" ref="Z90:Z95" si="1">IFERROR(IF(X90="","",X90*0.01788),"")</f>
        <v>1.0012799999999999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200.6816</v>
      </c>
      <c r="BN90" s="67">
        <f t="shared" ref="BN90:BN95" si="3">IFERROR(Y90*I90,"0")</f>
        <v>200.6816</v>
      </c>
      <c r="BO90" s="67">
        <f t="shared" ref="BO90:BO95" si="4">IFERROR(X90/J90,"0")</f>
        <v>0.8</v>
      </c>
      <c r="BP90" s="67">
        <f t="shared" ref="BP90:BP95" si="5">IFERROR(Y90/J90,"0")</f>
        <v>0.8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126</v>
      </c>
      <c r="Y91" s="269">
        <f t="shared" si="0"/>
        <v>126</v>
      </c>
      <c r="Z91" s="36">
        <f t="shared" si="1"/>
        <v>2.2528800000000002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451.53360000000004</v>
      </c>
      <c r="BN91" s="67">
        <f t="shared" si="3"/>
        <v>451.53360000000004</v>
      </c>
      <c r="BO91" s="67">
        <f t="shared" si="4"/>
        <v>1.8</v>
      </c>
      <c r="BP91" s="67">
        <f t="shared" si="5"/>
        <v>1.8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126</v>
      </c>
      <c r="Y92" s="269">
        <f t="shared" si="0"/>
        <v>126</v>
      </c>
      <c r="Z92" s="36">
        <f t="shared" si="1"/>
        <v>2.2528800000000002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451.53360000000004</v>
      </c>
      <c r="BN92" s="67">
        <f t="shared" si="3"/>
        <v>451.53360000000004</v>
      </c>
      <c r="BO92" s="67">
        <f t="shared" si="4"/>
        <v>1.8</v>
      </c>
      <c r="BP92" s="67">
        <f t="shared" si="5"/>
        <v>1.8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126</v>
      </c>
      <c r="Y93" s="269">
        <f t="shared" si="0"/>
        <v>126</v>
      </c>
      <c r="Z93" s="36">
        <f t="shared" si="1"/>
        <v>2.2528800000000002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451.53360000000004</v>
      </c>
      <c r="BN93" s="67">
        <f t="shared" si="3"/>
        <v>451.53360000000004</v>
      </c>
      <c r="BO93" s="67">
        <f t="shared" si="4"/>
        <v>1.8</v>
      </c>
      <c r="BP93" s="67">
        <f t="shared" si="5"/>
        <v>1.8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42</v>
      </c>
      <c r="Y95" s="269">
        <f t="shared" si="0"/>
        <v>42</v>
      </c>
      <c r="Z95" s="36">
        <f t="shared" si="1"/>
        <v>0.75095999999999996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190.22640000000001</v>
      </c>
      <c r="BN95" s="67">
        <f t="shared" si="3"/>
        <v>190.22640000000001</v>
      </c>
      <c r="BO95" s="67">
        <f t="shared" si="4"/>
        <v>0.6</v>
      </c>
      <c r="BP95" s="67">
        <f t="shared" si="5"/>
        <v>0.6</v>
      </c>
    </row>
    <row r="96" spans="1:68" x14ac:dyDescent="0.2">
      <c r="A96" s="285"/>
      <c r="B96" s="282"/>
      <c r="C96" s="282"/>
      <c r="D96" s="282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6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0">
        <f>IFERROR(SUM(X90:X95),"0")</f>
        <v>490</v>
      </c>
      <c r="Y96" s="270">
        <f>IFERROR(SUM(Y90:Y95),"0")</f>
        <v>490</v>
      </c>
      <c r="Z96" s="270">
        <f>IFERROR(IF(Z90="",0,Z90),"0")+IFERROR(IF(Z91="",0,Z91),"0")+IFERROR(IF(Z92="",0,Z92),"0")+IFERROR(IF(Z93="",0,Z93),"0")+IFERROR(IF(Z94="",0,Z94),"0")+IFERROR(IF(Z95="",0,Z95),"0")</f>
        <v>8.7611999999999988</v>
      </c>
      <c r="AA96" s="271"/>
      <c r="AB96" s="271"/>
      <c r="AC96" s="271"/>
    </row>
    <row r="97" spans="1:68" x14ac:dyDescent="0.2">
      <c r="A97" s="282"/>
      <c r="B97" s="282"/>
      <c r="C97" s="282"/>
      <c r="D97" s="28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6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0">
        <f>IFERROR(SUMPRODUCT(X90:X95*H90:H95),"0")</f>
        <v>1480.0800000000002</v>
      </c>
      <c r="Y97" s="270">
        <f>IFERROR(SUMPRODUCT(Y90:Y95*H90:H95),"0")</f>
        <v>1480.0800000000002</v>
      </c>
      <c r="Z97" s="37"/>
      <c r="AA97" s="271"/>
      <c r="AB97" s="271"/>
      <c r="AC97" s="271"/>
    </row>
    <row r="98" spans="1:68" ht="16.5" customHeight="1" x14ac:dyDescent="0.25">
      <c r="A98" s="298" t="s">
        <v>167</v>
      </c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282"/>
      <c r="AA98" s="263"/>
      <c r="AB98" s="263"/>
      <c r="AC98" s="263"/>
    </row>
    <row r="99" spans="1:68" ht="14.25" customHeight="1" x14ac:dyDescent="0.25">
      <c r="A99" s="281" t="s">
        <v>119</v>
      </c>
      <c r="B99" s="282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14</v>
      </c>
      <c r="Y100" s="269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42</v>
      </c>
      <c r="Y101" s="269">
        <f>IFERROR(IF(X101="","",X101),"")</f>
        <v>42</v>
      </c>
      <c r="Z101" s="36">
        <f>IFERROR(IF(X101="","",X101*0.01788),"")</f>
        <v>0.75095999999999996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178.24799999999999</v>
      </c>
      <c r="BN101" s="67">
        <f>IFERROR(Y101*I101,"0")</f>
        <v>178.24799999999999</v>
      </c>
      <c r="BO101" s="67">
        <f>IFERROR(X101/J101,"0")</f>
        <v>0.6</v>
      </c>
      <c r="BP101" s="67">
        <f>IFERROR(Y101/J101,"0")</f>
        <v>0.6</v>
      </c>
    </row>
    <row r="102" spans="1:68" x14ac:dyDescent="0.2">
      <c r="A102" s="285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6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0">
        <f>IFERROR(SUM(X100:X101),"0")</f>
        <v>56</v>
      </c>
      <c r="Y102" s="270">
        <f>IFERROR(SUM(Y100:Y101),"0")</f>
        <v>56</v>
      </c>
      <c r="Z102" s="270">
        <f>IFERROR(IF(Z100="",0,Z100),"0")+IFERROR(IF(Z101="",0,Z101),"0")</f>
        <v>0.8819999999999999</v>
      </c>
      <c r="AA102" s="271"/>
      <c r="AB102" s="271"/>
      <c r="AC102" s="271"/>
    </row>
    <row r="103" spans="1:68" x14ac:dyDescent="0.2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6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0">
        <f>IFERROR(SUMPRODUCT(X100:X101*H100:H101),"0")</f>
        <v>181.44000000000003</v>
      </c>
      <c r="Y103" s="270">
        <f>IFERROR(SUMPRODUCT(Y100:Y101*H100:H101),"0")</f>
        <v>181.44000000000003</v>
      </c>
      <c r="Z103" s="37"/>
      <c r="AA103" s="271"/>
      <c r="AB103" s="271"/>
      <c r="AC103" s="271"/>
    </row>
    <row r="104" spans="1:68" ht="16.5" customHeight="1" x14ac:dyDescent="0.25">
      <c r="A104" s="298" t="s">
        <v>173</v>
      </c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  <c r="AA104" s="263"/>
      <c r="AB104" s="263"/>
      <c r="AC104" s="263"/>
    </row>
    <row r="105" spans="1:68" ht="14.25" customHeight="1" x14ac:dyDescent="0.25">
      <c r="A105" s="281" t="s">
        <v>64</v>
      </c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48</v>
      </c>
      <c r="Y107" s="269">
        <f>IFERROR(IF(X107="","",X107),"")</f>
        <v>48</v>
      </c>
      <c r="Z107" s="36">
        <f>IFERROR(IF(X107="","",X107*0.0155),"")</f>
        <v>0.74399999999999999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322.54079999999999</v>
      </c>
      <c r="BN107" s="67">
        <f>IFERROR(Y107*I107,"0")</f>
        <v>322.54079999999999</v>
      </c>
      <c r="BO107" s="67">
        <f>IFERROR(X107/J107,"0")</f>
        <v>0.5714285714285714</v>
      </c>
      <c r="BP107" s="67">
        <f>IFERROR(Y107/J107,"0")</f>
        <v>0.5714285714285714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24</v>
      </c>
      <c r="Y109" s="26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12</v>
      </c>
      <c r="Y110" s="26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285"/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6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0">
        <f>IFERROR(SUM(X106:X110),"0")</f>
        <v>96</v>
      </c>
      <c r="Y111" s="270">
        <f>IFERROR(SUM(Y106:Y110),"0")</f>
        <v>96</v>
      </c>
      <c r="Z111" s="270">
        <f>IFERROR(IF(Z106="",0,Z106),"0")+IFERROR(IF(Z107="",0,Z107),"0")+IFERROR(IF(Z108="",0,Z108),"0")+IFERROR(IF(Z109="",0,Z109),"0")+IFERROR(IF(Z110="",0,Z110),"0")</f>
        <v>1.488</v>
      </c>
      <c r="AA111" s="271"/>
      <c r="AB111" s="271"/>
      <c r="AC111" s="271"/>
    </row>
    <row r="112" spans="1:68" x14ac:dyDescent="0.2">
      <c r="A112" s="282"/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6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0">
        <f>IFERROR(SUMPRODUCT(X106:X110*H106:H110),"0")</f>
        <v>628.80000000000007</v>
      </c>
      <c r="Y112" s="270">
        <f>IFERROR(SUMPRODUCT(Y106:Y110*H106:H110),"0")</f>
        <v>628.80000000000007</v>
      </c>
      <c r="Z112" s="37"/>
      <c r="AA112" s="271"/>
      <c r="AB112" s="271"/>
      <c r="AC112" s="271"/>
    </row>
    <row r="113" spans="1:68" ht="14.25" customHeight="1" x14ac:dyDescent="0.25">
      <c r="A113" s="281" t="s">
        <v>125</v>
      </c>
      <c r="B113" s="282"/>
      <c r="C113" s="282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282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0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14</v>
      </c>
      <c r="Y114" s="26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85"/>
      <c r="B115" s="282"/>
      <c r="C115" s="282"/>
      <c r="D115" s="282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6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0">
        <f>IFERROR(SUM(X114:X114),"0")</f>
        <v>14</v>
      </c>
      <c r="Y115" s="270">
        <f>IFERROR(SUM(Y114:Y114),"0")</f>
        <v>14</v>
      </c>
      <c r="Z115" s="270">
        <f>IFERROR(IF(Z114="",0,Z114),"0")</f>
        <v>0.25031999999999999</v>
      </c>
      <c r="AA115" s="271"/>
      <c r="AB115" s="271"/>
      <c r="AC115" s="271"/>
    </row>
    <row r="116" spans="1:68" x14ac:dyDescent="0.2">
      <c r="A116" s="282"/>
      <c r="B116" s="282"/>
      <c r="C116" s="282"/>
      <c r="D116" s="282"/>
      <c r="E116" s="282"/>
      <c r="F116" s="282"/>
      <c r="G116" s="282"/>
      <c r="H116" s="282"/>
      <c r="I116" s="282"/>
      <c r="J116" s="282"/>
      <c r="K116" s="282"/>
      <c r="L116" s="282"/>
      <c r="M116" s="282"/>
      <c r="N116" s="282"/>
      <c r="O116" s="286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0">
        <f>IFERROR(SUMPRODUCT(X114:X114*H114:H114),"0")</f>
        <v>36.96</v>
      </c>
      <c r="Y116" s="270">
        <f>IFERROR(SUMPRODUCT(Y114:Y114*H114:H114),"0")</f>
        <v>36.96</v>
      </c>
      <c r="Z116" s="37"/>
      <c r="AA116" s="271"/>
      <c r="AB116" s="271"/>
      <c r="AC116" s="271"/>
    </row>
    <row r="117" spans="1:68" ht="14.25" customHeight="1" x14ac:dyDescent="0.25">
      <c r="A117" s="281" t="s">
        <v>189</v>
      </c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5"/>
      <c r="B119" s="282"/>
      <c r="C119" s="282"/>
      <c r="D119" s="282"/>
      <c r="E119" s="282"/>
      <c r="F119" s="282"/>
      <c r="G119" s="282"/>
      <c r="H119" s="282"/>
      <c r="I119" s="282"/>
      <c r="J119" s="282"/>
      <c r="K119" s="282"/>
      <c r="L119" s="282"/>
      <c r="M119" s="282"/>
      <c r="N119" s="282"/>
      <c r="O119" s="286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2"/>
      <c r="B120" s="282"/>
      <c r="C120" s="282"/>
      <c r="D120" s="282"/>
      <c r="E120" s="282"/>
      <c r="F120" s="282"/>
      <c r="G120" s="282"/>
      <c r="H120" s="282"/>
      <c r="I120" s="282"/>
      <c r="J120" s="282"/>
      <c r="K120" s="282"/>
      <c r="L120" s="282"/>
      <c r="M120" s="282"/>
      <c r="N120" s="282"/>
      <c r="O120" s="286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98" t="s">
        <v>194</v>
      </c>
      <c r="B121" s="282"/>
      <c r="C121" s="282"/>
      <c r="D121" s="282"/>
      <c r="E121" s="282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  <c r="AA121" s="263"/>
      <c r="AB121" s="263"/>
      <c r="AC121" s="263"/>
    </row>
    <row r="122" spans="1:68" ht="14.25" customHeight="1" x14ac:dyDescent="0.25">
      <c r="A122" s="281" t="s">
        <v>125</v>
      </c>
      <c r="B122" s="282"/>
      <c r="C122" s="282"/>
      <c r="D122" s="282"/>
      <c r="E122" s="282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238</v>
      </c>
      <c r="Y123" s="269">
        <f>IFERROR(IF(X123="","",X123),"")</f>
        <v>238</v>
      </c>
      <c r="Z123" s="36">
        <f>IFERROR(IF(X123="","",X123*0.01788),"")</f>
        <v>4.2554400000000001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881.45679999999993</v>
      </c>
      <c r="BN123" s="67">
        <f>IFERROR(Y123*I123,"0")</f>
        <v>881.45679999999993</v>
      </c>
      <c r="BO123" s="67">
        <f>IFERROR(X123/J123,"0")</f>
        <v>3.4</v>
      </c>
      <c r="BP123" s="67">
        <f>IFERROR(Y123/J123,"0")</f>
        <v>3.4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224</v>
      </c>
      <c r="Y124" s="269">
        <f>IFERROR(IF(X124="","",X124),"")</f>
        <v>224</v>
      </c>
      <c r="Z124" s="36">
        <f>IFERROR(IF(X124="","",X124*0.01788),"")</f>
        <v>4.0051199999999998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829.60639999999989</v>
      </c>
      <c r="BN124" s="67">
        <f>IFERROR(Y124*I124,"0")</f>
        <v>829.60639999999989</v>
      </c>
      <c r="BO124" s="67">
        <f>IFERROR(X124/J124,"0")</f>
        <v>3.2</v>
      </c>
      <c r="BP124" s="67">
        <f>IFERROR(Y124/J124,"0")</f>
        <v>3.2</v>
      </c>
    </row>
    <row r="125" spans="1:68" x14ac:dyDescent="0.2">
      <c r="A125" s="285"/>
      <c r="B125" s="282"/>
      <c r="C125" s="282"/>
      <c r="D125" s="282"/>
      <c r="E125" s="282"/>
      <c r="F125" s="282"/>
      <c r="G125" s="282"/>
      <c r="H125" s="282"/>
      <c r="I125" s="282"/>
      <c r="J125" s="282"/>
      <c r="K125" s="282"/>
      <c r="L125" s="282"/>
      <c r="M125" s="282"/>
      <c r="N125" s="282"/>
      <c r="O125" s="286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0">
        <f>IFERROR(SUM(X123:X124),"0")</f>
        <v>462</v>
      </c>
      <c r="Y125" s="270">
        <f>IFERROR(SUM(Y123:Y124),"0")</f>
        <v>462</v>
      </c>
      <c r="Z125" s="270">
        <f>IFERROR(IF(Z123="",0,Z123),"0")+IFERROR(IF(Z124="",0,Z124),"0")</f>
        <v>8.2605599999999999</v>
      </c>
      <c r="AA125" s="271"/>
      <c r="AB125" s="271"/>
      <c r="AC125" s="271"/>
    </row>
    <row r="126" spans="1:68" x14ac:dyDescent="0.2">
      <c r="A126" s="282"/>
      <c r="B126" s="282"/>
      <c r="C126" s="282"/>
      <c r="D126" s="282"/>
      <c r="E126" s="282"/>
      <c r="F126" s="282"/>
      <c r="G126" s="282"/>
      <c r="H126" s="282"/>
      <c r="I126" s="282"/>
      <c r="J126" s="282"/>
      <c r="K126" s="282"/>
      <c r="L126" s="282"/>
      <c r="M126" s="282"/>
      <c r="N126" s="282"/>
      <c r="O126" s="286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0">
        <f>IFERROR(SUMPRODUCT(X123:X124*H123:H124),"0")</f>
        <v>1386</v>
      </c>
      <c r="Y126" s="270">
        <f>IFERROR(SUMPRODUCT(Y123:Y124*H123:H124),"0")</f>
        <v>1386</v>
      </c>
      <c r="Z126" s="37"/>
      <c r="AA126" s="271"/>
      <c r="AB126" s="271"/>
      <c r="AC126" s="271"/>
    </row>
    <row r="127" spans="1:68" ht="16.5" customHeight="1" x14ac:dyDescent="0.25">
      <c r="A127" s="298" t="s">
        <v>202</v>
      </c>
      <c r="B127" s="282"/>
      <c r="C127" s="282"/>
      <c r="D127" s="282"/>
      <c r="E127" s="282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63"/>
      <c r="AB127" s="263"/>
      <c r="AC127" s="263"/>
    </row>
    <row r="128" spans="1:68" ht="14.25" customHeight="1" x14ac:dyDescent="0.25">
      <c r="A128" s="281" t="s">
        <v>125</v>
      </c>
      <c r="B128" s="282"/>
      <c r="C128" s="282"/>
      <c r="D128" s="282"/>
      <c r="E128" s="282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28</v>
      </c>
      <c r="Y129" s="269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104.944</v>
      </c>
      <c r="BN129" s="67">
        <f>IFERROR(Y129*I129,"0")</f>
        <v>104.944</v>
      </c>
      <c r="BO129" s="67">
        <f>IFERROR(X129/J129,"0")</f>
        <v>0.4</v>
      </c>
      <c r="BP129" s="67">
        <f>IFERROR(Y129/J129,"0")</f>
        <v>0.4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0</v>
      </c>
      <c r="Y130" s="26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85"/>
      <c r="B131" s="282"/>
      <c r="C131" s="282"/>
      <c r="D131" s="282"/>
      <c r="E131" s="282"/>
      <c r="F131" s="282"/>
      <c r="G131" s="282"/>
      <c r="H131" s="282"/>
      <c r="I131" s="282"/>
      <c r="J131" s="282"/>
      <c r="K131" s="282"/>
      <c r="L131" s="282"/>
      <c r="M131" s="282"/>
      <c r="N131" s="282"/>
      <c r="O131" s="286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0">
        <f>IFERROR(SUM(X129:X130),"0")</f>
        <v>28</v>
      </c>
      <c r="Y131" s="270">
        <f>IFERROR(SUM(Y129:Y130),"0")</f>
        <v>28</v>
      </c>
      <c r="Z131" s="270">
        <f>IFERROR(IF(Z129="",0,Z129),"0")+IFERROR(IF(Z130="",0,Z130),"0")</f>
        <v>0.50063999999999997</v>
      </c>
      <c r="AA131" s="271"/>
      <c r="AB131" s="271"/>
      <c r="AC131" s="271"/>
    </row>
    <row r="132" spans="1:68" x14ac:dyDescent="0.2">
      <c r="A132" s="282"/>
      <c r="B132" s="282"/>
      <c r="C132" s="282"/>
      <c r="D132" s="282"/>
      <c r="E132" s="282"/>
      <c r="F132" s="282"/>
      <c r="G132" s="282"/>
      <c r="H132" s="282"/>
      <c r="I132" s="282"/>
      <c r="J132" s="282"/>
      <c r="K132" s="282"/>
      <c r="L132" s="282"/>
      <c r="M132" s="282"/>
      <c r="N132" s="282"/>
      <c r="O132" s="286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0">
        <f>IFERROR(SUMPRODUCT(X129:X130*H129:H130),"0")</f>
        <v>84</v>
      </c>
      <c r="Y132" s="270">
        <f>IFERROR(SUMPRODUCT(Y129:Y130*H129:H130),"0")</f>
        <v>84</v>
      </c>
      <c r="Z132" s="37"/>
      <c r="AA132" s="271"/>
      <c r="AB132" s="271"/>
      <c r="AC132" s="271"/>
    </row>
    <row r="133" spans="1:68" ht="16.5" customHeight="1" x14ac:dyDescent="0.25">
      <c r="A133" s="298" t="s">
        <v>209</v>
      </c>
      <c r="B133" s="282"/>
      <c r="C133" s="282"/>
      <c r="D133" s="282"/>
      <c r="E133" s="282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63"/>
      <c r="AB133" s="263"/>
      <c r="AC133" s="263"/>
    </row>
    <row r="134" spans="1:68" ht="14.25" customHeight="1" x14ac:dyDescent="0.25">
      <c r="A134" s="281" t="s">
        <v>125</v>
      </c>
      <c r="B134" s="282"/>
      <c r="C134" s="282"/>
      <c r="D134" s="282"/>
      <c r="E134" s="282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56</v>
      </c>
      <c r="Y136" s="269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x14ac:dyDescent="0.2">
      <c r="A137" s="285"/>
      <c r="B137" s="282"/>
      <c r="C137" s="282"/>
      <c r="D137" s="282"/>
      <c r="E137" s="282"/>
      <c r="F137" s="282"/>
      <c r="G137" s="282"/>
      <c r="H137" s="282"/>
      <c r="I137" s="282"/>
      <c r="J137" s="282"/>
      <c r="K137" s="282"/>
      <c r="L137" s="282"/>
      <c r="M137" s="282"/>
      <c r="N137" s="282"/>
      <c r="O137" s="286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0">
        <f>IFERROR(SUM(X135:X136),"0")</f>
        <v>70</v>
      </c>
      <c r="Y137" s="270">
        <f>IFERROR(SUM(Y135:Y136),"0")</f>
        <v>70</v>
      </c>
      <c r="Z137" s="270">
        <f>IFERROR(IF(Z135="",0,Z135),"0")+IFERROR(IF(Z136="",0,Z136),"0")</f>
        <v>1.2515999999999998</v>
      </c>
      <c r="AA137" s="271"/>
      <c r="AB137" s="271"/>
      <c r="AC137" s="271"/>
    </row>
    <row r="138" spans="1:68" x14ac:dyDescent="0.2">
      <c r="A138" s="282"/>
      <c r="B138" s="282"/>
      <c r="C138" s="282"/>
      <c r="D138" s="282"/>
      <c r="E138" s="282"/>
      <c r="F138" s="282"/>
      <c r="G138" s="282"/>
      <c r="H138" s="282"/>
      <c r="I138" s="282"/>
      <c r="J138" s="282"/>
      <c r="K138" s="282"/>
      <c r="L138" s="282"/>
      <c r="M138" s="282"/>
      <c r="N138" s="282"/>
      <c r="O138" s="286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0">
        <f>IFERROR(SUMPRODUCT(X135:X136*H135:H136),"0")</f>
        <v>168</v>
      </c>
      <c r="Y138" s="270">
        <f>IFERROR(SUMPRODUCT(Y135:Y136*H135:H136),"0")</f>
        <v>168</v>
      </c>
      <c r="Z138" s="37"/>
      <c r="AA138" s="271"/>
      <c r="AB138" s="271"/>
      <c r="AC138" s="271"/>
    </row>
    <row r="139" spans="1:68" ht="16.5" customHeight="1" x14ac:dyDescent="0.25">
      <c r="A139" s="298" t="s">
        <v>214</v>
      </c>
      <c r="B139" s="282"/>
      <c r="C139" s="282"/>
      <c r="D139" s="282"/>
      <c r="E139" s="282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82"/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  <c r="AA139" s="263"/>
      <c r="AB139" s="263"/>
      <c r="AC139" s="263"/>
    </row>
    <row r="140" spans="1:68" ht="14.25" customHeight="1" x14ac:dyDescent="0.25">
      <c r="A140" s="281" t="s">
        <v>125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28</v>
      </c>
      <c r="Y141" s="269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285"/>
      <c r="B142" s="282"/>
      <c r="C142" s="282"/>
      <c r="D142" s="282"/>
      <c r="E142" s="282"/>
      <c r="F142" s="282"/>
      <c r="G142" s="282"/>
      <c r="H142" s="282"/>
      <c r="I142" s="282"/>
      <c r="J142" s="282"/>
      <c r="K142" s="282"/>
      <c r="L142" s="282"/>
      <c r="M142" s="282"/>
      <c r="N142" s="282"/>
      <c r="O142" s="286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0">
        <f>IFERROR(SUM(X141:X141),"0")</f>
        <v>28</v>
      </c>
      <c r="Y142" s="270">
        <f>IFERROR(SUM(Y141:Y141),"0")</f>
        <v>28</v>
      </c>
      <c r="Z142" s="270">
        <f>IFERROR(IF(Z141="",0,Z141),"0")</f>
        <v>0.50063999999999997</v>
      </c>
      <c r="AA142" s="271"/>
      <c r="AB142" s="271"/>
      <c r="AC142" s="271"/>
    </row>
    <row r="143" spans="1:68" x14ac:dyDescent="0.2">
      <c r="A143" s="282"/>
      <c r="B143" s="282"/>
      <c r="C143" s="282"/>
      <c r="D143" s="282"/>
      <c r="E143" s="282"/>
      <c r="F143" s="282"/>
      <c r="G143" s="282"/>
      <c r="H143" s="282"/>
      <c r="I143" s="282"/>
      <c r="J143" s="282"/>
      <c r="K143" s="282"/>
      <c r="L143" s="282"/>
      <c r="M143" s="282"/>
      <c r="N143" s="282"/>
      <c r="O143" s="286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0">
        <f>IFERROR(SUMPRODUCT(X141:X141*H141:H141),"0")</f>
        <v>84</v>
      </c>
      <c r="Y143" s="270">
        <f>IFERROR(SUMPRODUCT(Y141:Y141*H141:H141),"0")</f>
        <v>84</v>
      </c>
      <c r="Z143" s="37"/>
      <c r="AA143" s="271"/>
      <c r="AB143" s="271"/>
      <c r="AC143" s="271"/>
    </row>
    <row r="144" spans="1:68" ht="16.5" customHeight="1" x14ac:dyDescent="0.25">
      <c r="A144" s="298" t="s">
        <v>218</v>
      </c>
      <c r="B144" s="282"/>
      <c r="C144" s="282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  <c r="AA144" s="263"/>
      <c r="AB144" s="263"/>
      <c r="AC144" s="263"/>
    </row>
    <row r="145" spans="1:68" ht="14.25" customHeight="1" x14ac:dyDescent="0.25">
      <c r="A145" s="281" t="s">
        <v>125</v>
      </c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2"/>
      <c r="S145" s="282"/>
      <c r="T145" s="282"/>
      <c r="U145" s="282"/>
      <c r="V145" s="282"/>
      <c r="W145" s="282"/>
      <c r="X145" s="282"/>
      <c r="Y145" s="282"/>
      <c r="Z145" s="282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5"/>
      <c r="B147" s="282"/>
      <c r="C147" s="282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6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82"/>
      <c r="M148" s="282"/>
      <c r="N148" s="282"/>
      <c r="O148" s="286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98" t="s">
        <v>221</v>
      </c>
      <c r="B149" s="282"/>
      <c r="C149" s="282"/>
      <c r="D149" s="282"/>
      <c r="E149" s="282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82"/>
      <c r="Q149" s="282"/>
      <c r="R149" s="282"/>
      <c r="S149" s="282"/>
      <c r="T149" s="282"/>
      <c r="U149" s="282"/>
      <c r="V149" s="282"/>
      <c r="W149" s="282"/>
      <c r="X149" s="282"/>
      <c r="Y149" s="282"/>
      <c r="Z149" s="282"/>
      <c r="AA149" s="263"/>
      <c r="AB149" s="263"/>
      <c r="AC149" s="263"/>
    </row>
    <row r="150" spans="1:68" ht="14.25" customHeight="1" x14ac:dyDescent="0.25">
      <c r="A150" s="281" t="s">
        <v>189</v>
      </c>
      <c r="B150" s="282"/>
      <c r="C150" s="282"/>
      <c r="D150" s="282"/>
      <c r="E150" s="282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82"/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12</v>
      </c>
      <c r="Y151" s="269">
        <f>IFERROR(IF(X151="","",X151),"")</f>
        <v>12</v>
      </c>
      <c r="Z151" s="36">
        <f>IFERROR(IF(X151="","",X151*0.01157),"")</f>
        <v>0.13884000000000002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25.44</v>
      </c>
      <c r="BN151" s="67">
        <f>IFERROR(Y151*I151,"0")</f>
        <v>25.44</v>
      </c>
      <c r="BO151" s="67">
        <f>IFERROR(X151/J151,"0")</f>
        <v>0.16666666666666666</v>
      </c>
      <c r="BP151" s="67">
        <f>IFERROR(Y151/J151,"0")</f>
        <v>0.16666666666666666</v>
      </c>
    </row>
    <row r="152" spans="1:68" x14ac:dyDescent="0.2">
      <c r="A152" s="285"/>
      <c r="B152" s="282"/>
      <c r="C152" s="282"/>
      <c r="D152" s="282"/>
      <c r="E152" s="282"/>
      <c r="F152" s="282"/>
      <c r="G152" s="282"/>
      <c r="H152" s="282"/>
      <c r="I152" s="282"/>
      <c r="J152" s="282"/>
      <c r="K152" s="282"/>
      <c r="L152" s="282"/>
      <c r="M152" s="282"/>
      <c r="N152" s="282"/>
      <c r="O152" s="286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0">
        <f>IFERROR(SUM(X151:X151),"0")</f>
        <v>12</v>
      </c>
      <c r="Y152" s="270">
        <f>IFERROR(SUM(Y151:Y151),"0")</f>
        <v>12</v>
      </c>
      <c r="Z152" s="270">
        <f>IFERROR(IF(Z151="",0,Z151),"0")</f>
        <v>0.13884000000000002</v>
      </c>
      <c r="AA152" s="271"/>
      <c r="AB152" s="271"/>
      <c r="AC152" s="271"/>
    </row>
    <row r="153" spans="1:68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82"/>
      <c r="M153" s="282"/>
      <c r="N153" s="282"/>
      <c r="O153" s="286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0">
        <f>IFERROR(SUMPRODUCT(X151:X151*H151:H151),"0")</f>
        <v>19.200000000000003</v>
      </c>
      <c r="Y153" s="270">
        <f>IFERROR(SUMPRODUCT(Y151:Y151*H151:H151),"0")</f>
        <v>19.200000000000003</v>
      </c>
      <c r="Z153" s="37"/>
      <c r="AA153" s="271"/>
      <c r="AB153" s="271"/>
      <c r="AC153" s="271"/>
    </row>
    <row r="154" spans="1:68" ht="16.5" customHeight="1" x14ac:dyDescent="0.25">
      <c r="A154" s="298" t="s">
        <v>226</v>
      </c>
      <c r="B154" s="282"/>
      <c r="C154" s="282"/>
      <c r="D154" s="282"/>
      <c r="E154" s="282"/>
      <c r="F154" s="282"/>
      <c r="G154" s="282"/>
      <c r="H154" s="282"/>
      <c r="I154" s="282"/>
      <c r="J154" s="282"/>
      <c r="K154" s="282"/>
      <c r="L154" s="282"/>
      <c r="M154" s="282"/>
      <c r="N154" s="282"/>
      <c r="O154" s="282"/>
      <c r="P154" s="282"/>
      <c r="Q154" s="282"/>
      <c r="R154" s="282"/>
      <c r="S154" s="282"/>
      <c r="T154" s="282"/>
      <c r="U154" s="282"/>
      <c r="V154" s="282"/>
      <c r="W154" s="282"/>
      <c r="X154" s="282"/>
      <c r="Y154" s="282"/>
      <c r="Z154" s="282"/>
      <c r="AA154" s="263"/>
      <c r="AB154" s="263"/>
      <c r="AC154" s="263"/>
    </row>
    <row r="155" spans="1:68" ht="14.25" customHeight="1" x14ac:dyDescent="0.25">
      <c r="A155" s="281" t="s">
        <v>125</v>
      </c>
      <c r="B155" s="282"/>
      <c r="C155" s="282"/>
      <c r="D155" s="282"/>
      <c r="E155" s="282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82"/>
      <c r="Q155" s="282"/>
      <c r="R155" s="282"/>
      <c r="S155" s="282"/>
      <c r="T155" s="282"/>
      <c r="U155" s="282"/>
      <c r="V155" s="282"/>
      <c r="W155" s="282"/>
      <c r="X155" s="282"/>
      <c r="Y155" s="282"/>
      <c r="Z155" s="282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70</v>
      </c>
      <c r="Y156" s="269">
        <f>IFERROR(IF(X156="","",X156),"")</f>
        <v>70</v>
      </c>
      <c r="Z156" s="36">
        <f>IFERROR(IF(X156="","",X156*0.00941),"")</f>
        <v>0.65869999999999995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147.126</v>
      </c>
      <c r="BN156" s="67">
        <f>IFERROR(Y156*I156,"0")</f>
        <v>147.126</v>
      </c>
      <c r="BO156" s="67">
        <f>IFERROR(X156/J156,"0")</f>
        <v>0.5</v>
      </c>
      <c r="BP156" s="67">
        <f>IFERROR(Y156/J156,"0")</f>
        <v>0.5</v>
      </c>
    </row>
    <row r="157" spans="1:68" x14ac:dyDescent="0.2">
      <c r="A157" s="285"/>
      <c r="B157" s="282"/>
      <c r="C157" s="282"/>
      <c r="D157" s="282"/>
      <c r="E157" s="282"/>
      <c r="F157" s="282"/>
      <c r="G157" s="282"/>
      <c r="H157" s="282"/>
      <c r="I157" s="282"/>
      <c r="J157" s="282"/>
      <c r="K157" s="282"/>
      <c r="L157" s="282"/>
      <c r="M157" s="282"/>
      <c r="N157" s="282"/>
      <c r="O157" s="286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0">
        <f>IFERROR(SUM(X156:X156),"0")</f>
        <v>70</v>
      </c>
      <c r="Y157" s="270">
        <f>IFERROR(SUM(Y156:Y156),"0")</f>
        <v>70</v>
      </c>
      <c r="Z157" s="270">
        <f>IFERROR(IF(Z156="",0,Z156),"0")</f>
        <v>0.65869999999999995</v>
      </c>
      <c r="AA157" s="271"/>
      <c r="AB157" s="271"/>
      <c r="AC157" s="271"/>
    </row>
    <row r="158" spans="1:68" x14ac:dyDescent="0.2">
      <c r="A158" s="282"/>
      <c r="B158" s="282"/>
      <c r="C158" s="282"/>
      <c r="D158" s="282"/>
      <c r="E158" s="282"/>
      <c r="F158" s="282"/>
      <c r="G158" s="282"/>
      <c r="H158" s="282"/>
      <c r="I158" s="282"/>
      <c r="J158" s="282"/>
      <c r="K158" s="282"/>
      <c r="L158" s="282"/>
      <c r="M158" s="282"/>
      <c r="N158" s="282"/>
      <c r="O158" s="286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0">
        <f>IFERROR(SUMPRODUCT(X156:X156*H156:H156),"0")</f>
        <v>117.6</v>
      </c>
      <c r="Y158" s="270">
        <f>IFERROR(SUMPRODUCT(Y156:Y156*H156:H156),"0")</f>
        <v>117.6</v>
      </c>
      <c r="Z158" s="37"/>
      <c r="AA158" s="271"/>
      <c r="AB158" s="271"/>
      <c r="AC158" s="271"/>
    </row>
    <row r="159" spans="1:68" ht="27.75" customHeight="1" x14ac:dyDescent="0.2">
      <c r="A159" s="319" t="s">
        <v>230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  <c r="AA159" s="48"/>
      <c r="AB159" s="48"/>
      <c r="AC159" s="48"/>
    </row>
    <row r="160" spans="1:68" ht="16.5" customHeight="1" x14ac:dyDescent="0.25">
      <c r="A160" s="298" t="s">
        <v>231</v>
      </c>
      <c r="B160" s="282"/>
      <c r="C160" s="282"/>
      <c r="D160" s="282"/>
      <c r="E160" s="282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82"/>
      <c r="Q160" s="282"/>
      <c r="R160" s="282"/>
      <c r="S160" s="282"/>
      <c r="T160" s="282"/>
      <c r="U160" s="282"/>
      <c r="V160" s="282"/>
      <c r="W160" s="282"/>
      <c r="X160" s="282"/>
      <c r="Y160" s="282"/>
      <c r="Z160" s="282"/>
      <c r="AA160" s="263"/>
      <c r="AB160" s="263"/>
      <c r="AC160" s="263"/>
    </row>
    <row r="161" spans="1:68" ht="14.25" customHeight="1" x14ac:dyDescent="0.25">
      <c r="A161" s="281" t="s">
        <v>64</v>
      </c>
      <c r="B161" s="282"/>
      <c r="C161" s="282"/>
      <c r="D161" s="282"/>
      <c r="E161" s="282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82"/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144</v>
      </c>
      <c r="Y163" s="269">
        <f>IFERROR(IF(X163="","",X163),"")</f>
        <v>144</v>
      </c>
      <c r="Z163" s="36">
        <f>IFERROR(IF(X163="","",X163*0.00866),"")</f>
        <v>1.2470399999999999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750.70079999999996</v>
      </c>
      <c r="BN163" s="67">
        <f>IFERROR(Y163*I163,"0")</f>
        <v>750.70079999999996</v>
      </c>
      <c r="BO163" s="67">
        <f>IFERROR(X163/J163,"0")</f>
        <v>1</v>
      </c>
      <c r="BP163" s="67">
        <f>IFERROR(Y163/J163,"0")</f>
        <v>1</v>
      </c>
    </row>
    <row r="164" spans="1:68" x14ac:dyDescent="0.2">
      <c r="A164" s="285"/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6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0">
        <f>IFERROR(SUM(X162:X163),"0")</f>
        <v>144</v>
      </c>
      <c r="Y164" s="270">
        <f>IFERROR(SUM(Y162:Y163),"0")</f>
        <v>144</v>
      </c>
      <c r="Z164" s="270">
        <f>IFERROR(IF(Z162="",0,Z162),"0")+IFERROR(IF(Z163="",0,Z163),"0")</f>
        <v>1.2470399999999999</v>
      </c>
      <c r="AA164" s="271"/>
      <c r="AB164" s="271"/>
      <c r="AC164" s="271"/>
    </row>
    <row r="165" spans="1:68" x14ac:dyDescent="0.2">
      <c r="A165" s="282"/>
      <c r="B165" s="282"/>
      <c r="C165" s="282"/>
      <c r="D165" s="282"/>
      <c r="E165" s="282"/>
      <c r="F165" s="282"/>
      <c r="G165" s="282"/>
      <c r="H165" s="282"/>
      <c r="I165" s="282"/>
      <c r="J165" s="282"/>
      <c r="K165" s="282"/>
      <c r="L165" s="282"/>
      <c r="M165" s="282"/>
      <c r="N165" s="282"/>
      <c r="O165" s="286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0">
        <f>IFERROR(SUMPRODUCT(X162:X163*H162:H163),"0")</f>
        <v>720</v>
      </c>
      <c r="Y165" s="270">
        <f>IFERROR(SUMPRODUCT(Y162:Y163*H162:H163),"0")</f>
        <v>720</v>
      </c>
      <c r="Z165" s="37"/>
      <c r="AA165" s="271"/>
      <c r="AB165" s="271"/>
      <c r="AC165" s="271"/>
    </row>
    <row r="166" spans="1:68" ht="27.75" customHeight="1" x14ac:dyDescent="0.2">
      <c r="A166" s="319" t="s">
        <v>239</v>
      </c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  <c r="AA166" s="48"/>
      <c r="AB166" s="48"/>
      <c r="AC166" s="48"/>
    </row>
    <row r="167" spans="1:68" ht="16.5" customHeight="1" x14ac:dyDescent="0.25">
      <c r="A167" s="298" t="s">
        <v>240</v>
      </c>
      <c r="B167" s="282"/>
      <c r="C167" s="282"/>
      <c r="D167" s="282"/>
      <c r="E167" s="282"/>
      <c r="F167" s="282"/>
      <c r="G167" s="282"/>
      <c r="H167" s="282"/>
      <c r="I167" s="282"/>
      <c r="J167" s="282"/>
      <c r="K167" s="282"/>
      <c r="L167" s="282"/>
      <c r="M167" s="282"/>
      <c r="N167" s="282"/>
      <c r="O167" s="282"/>
      <c r="P167" s="282"/>
      <c r="Q167" s="282"/>
      <c r="R167" s="282"/>
      <c r="S167" s="282"/>
      <c r="T167" s="282"/>
      <c r="U167" s="282"/>
      <c r="V167" s="282"/>
      <c r="W167" s="282"/>
      <c r="X167" s="282"/>
      <c r="Y167" s="282"/>
      <c r="Z167" s="282"/>
      <c r="AA167" s="263"/>
      <c r="AB167" s="263"/>
      <c r="AC167" s="263"/>
    </row>
    <row r="168" spans="1:68" ht="14.25" customHeight="1" x14ac:dyDescent="0.25">
      <c r="A168" s="281" t="s">
        <v>77</v>
      </c>
      <c r="B168" s="282"/>
      <c r="C168" s="282"/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42</v>
      </c>
      <c r="Y170" s="269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42</v>
      </c>
      <c r="Y171" s="26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85"/>
      <c r="B172" s="282"/>
      <c r="C172" s="282"/>
      <c r="D172" s="282"/>
      <c r="E172" s="282"/>
      <c r="F172" s="282"/>
      <c r="G172" s="282"/>
      <c r="H172" s="282"/>
      <c r="I172" s="282"/>
      <c r="J172" s="282"/>
      <c r="K172" s="282"/>
      <c r="L172" s="282"/>
      <c r="M172" s="282"/>
      <c r="N172" s="282"/>
      <c r="O172" s="286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0">
        <f>IFERROR(SUM(X169:X171),"0")</f>
        <v>112</v>
      </c>
      <c r="Y172" s="270">
        <f>IFERROR(SUM(Y169:Y171),"0")</f>
        <v>112</v>
      </c>
      <c r="Z172" s="270">
        <f>IFERROR(IF(Z169="",0,Z169),"0")+IFERROR(IF(Z170="",0,Z170),"0")+IFERROR(IF(Z171="",0,Z171),"0")</f>
        <v>2.0025599999999999</v>
      </c>
      <c r="AA172" s="271"/>
      <c r="AB172" s="271"/>
      <c r="AC172" s="271"/>
    </row>
    <row r="173" spans="1:68" x14ac:dyDescent="0.2">
      <c r="A173" s="282"/>
      <c r="B173" s="282"/>
      <c r="C173" s="282"/>
      <c r="D173" s="282"/>
      <c r="E173" s="282"/>
      <c r="F173" s="282"/>
      <c r="G173" s="282"/>
      <c r="H173" s="282"/>
      <c r="I173" s="282"/>
      <c r="J173" s="282"/>
      <c r="K173" s="282"/>
      <c r="L173" s="282"/>
      <c r="M173" s="282"/>
      <c r="N173" s="282"/>
      <c r="O173" s="286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0">
        <f>IFERROR(SUMPRODUCT(X169:X171*H169:H171),"0")</f>
        <v>336</v>
      </c>
      <c r="Y173" s="270">
        <f>IFERROR(SUMPRODUCT(Y169:Y171*H169:H171),"0")</f>
        <v>336</v>
      </c>
      <c r="Z173" s="37"/>
      <c r="AA173" s="271"/>
      <c r="AB173" s="271"/>
      <c r="AC173" s="271"/>
    </row>
    <row r="174" spans="1:68" ht="14.25" customHeight="1" x14ac:dyDescent="0.25">
      <c r="A174" s="281" t="s">
        <v>250</v>
      </c>
      <c r="B174" s="282"/>
      <c r="C174" s="282"/>
      <c r="D174" s="282"/>
      <c r="E174" s="282"/>
      <c r="F174" s="282"/>
      <c r="G174" s="282"/>
      <c r="H174" s="282"/>
      <c r="I174" s="282"/>
      <c r="J174" s="282"/>
      <c r="K174" s="282"/>
      <c r="L174" s="282"/>
      <c r="M174" s="282"/>
      <c r="N174" s="282"/>
      <c r="O174" s="282"/>
      <c r="P174" s="282"/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5"/>
      <c r="B176" s="282"/>
      <c r="C176" s="282"/>
      <c r="D176" s="282"/>
      <c r="E176" s="282"/>
      <c r="F176" s="282"/>
      <c r="G176" s="282"/>
      <c r="H176" s="282"/>
      <c r="I176" s="282"/>
      <c r="J176" s="282"/>
      <c r="K176" s="282"/>
      <c r="L176" s="282"/>
      <c r="M176" s="282"/>
      <c r="N176" s="282"/>
      <c r="O176" s="286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2"/>
      <c r="B177" s="282"/>
      <c r="C177" s="282"/>
      <c r="D177" s="282"/>
      <c r="E177" s="282"/>
      <c r="F177" s="282"/>
      <c r="G177" s="282"/>
      <c r="H177" s="282"/>
      <c r="I177" s="282"/>
      <c r="J177" s="282"/>
      <c r="K177" s="282"/>
      <c r="L177" s="282"/>
      <c r="M177" s="282"/>
      <c r="N177" s="282"/>
      <c r="O177" s="286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9" t="s">
        <v>258</v>
      </c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  <c r="AA178" s="48"/>
      <c r="AB178" s="48"/>
      <c r="AC178" s="48"/>
    </row>
    <row r="179" spans="1:68" ht="16.5" customHeight="1" x14ac:dyDescent="0.25">
      <c r="A179" s="298" t="s">
        <v>259</v>
      </c>
      <c r="B179" s="282"/>
      <c r="C179" s="282"/>
      <c r="D179" s="282"/>
      <c r="E179" s="282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63"/>
      <c r="AB179" s="263"/>
      <c r="AC179" s="263"/>
    </row>
    <row r="180" spans="1:68" ht="14.25" customHeight="1" x14ac:dyDescent="0.25">
      <c r="A180" s="281" t="s">
        <v>77</v>
      </c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5"/>
      <c r="B182" s="282"/>
      <c r="C182" s="282"/>
      <c r="D182" s="282"/>
      <c r="E182" s="282"/>
      <c r="F182" s="282"/>
      <c r="G182" s="282"/>
      <c r="H182" s="282"/>
      <c r="I182" s="282"/>
      <c r="J182" s="282"/>
      <c r="K182" s="282"/>
      <c r="L182" s="282"/>
      <c r="M182" s="282"/>
      <c r="N182" s="282"/>
      <c r="O182" s="286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82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6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customHeight="1" x14ac:dyDescent="0.25">
      <c r="A184" s="281" t="s">
        <v>125</v>
      </c>
      <c r="B184" s="282"/>
      <c r="C184" s="282"/>
      <c r="D184" s="282"/>
      <c r="E184" s="282"/>
      <c r="F184" s="282"/>
      <c r="G184" s="282"/>
      <c r="H184" s="282"/>
      <c r="I184" s="282"/>
      <c r="J184" s="282"/>
      <c r="K184" s="282"/>
      <c r="L184" s="282"/>
      <c r="M184" s="282"/>
      <c r="N184" s="282"/>
      <c r="O184" s="282"/>
      <c r="P184" s="282"/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14</v>
      </c>
      <c r="Y185" s="269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43.450400000000002</v>
      </c>
      <c r="BN185" s="67">
        <f>IFERROR(Y185*I185,"0")</f>
        <v>43.450400000000002</v>
      </c>
      <c r="BO185" s="67">
        <f>IFERROR(X185/J185,"0")</f>
        <v>0.2</v>
      </c>
      <c r="BP185" s="67">
        <f>IFERROR(Y185/J185,"0")</f>
        <v>0.2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14</v>
      </c>
      <c r="Y187" s="269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5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6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0">
        <f>IFERROR(SUM(X185:X188),"0")</f>
        <v>28</v>
      </c>
      <c r="Y189" s="270">
        <f>IFERROR(SUM(Y185:Y188),"0")</f>
        <v>28</v>
      </c>
      <c r="Z189" s="270">
        <f>IFERROR(IF(Z185="",0,Z185),"0")+IFERROR(IF(Z186="",0,Z186),"0")+IFERROR(IF(Z187="",0,Z187),"0")+IFERROR(IF(Z188="",0,Z188),"0")</f>
        <v>0.50063999999999997</v>
      </c>
      <c r="AA189" s="271"/>
      <c r="AB189" s="271"/>
      <c r="AC189" s="271"/>
    </row>
    <row r="190" spans="1:68" x14ac:dyDescent="0.2">
      <c r="A190" s="282"/>
      <c r="B190" s="282"/>
      <c r="C190" s="282"/>
      <c r="D190" s="282"/>
      <c r="E190" s="282"/>
      <c r="F190" s="282"/>
      <c r="G190" s="282"/>
      <c r="H190" s="282"/>
      <c r="I190" s="282"/>
      <c r="J190" s="282"/>
      <c r="K190" s="282"/>
      <c r="L190" s="282"/>
      <c r="M190" s="282"/>
      <c r="N190" s="282"/>
      <c r="O190" s="286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0">
        <f>IFERROR(SUMPRODUCT(X185:X188*H185:H188),"0")</f>
        <v>67.2</v>
      </c>
      <c r="Y190" s="270">
        <f>IFERROR(SUMPRODUCT(Y185:Y188*H185:H188),"0")</f>
        <v>67.2</v>
      </c>
      <c r="Z190" s="37"/>
      <c r="AA190" s="271"/>
      <c r="AB190" s="271"/>
      <c r="AC190" s="271"/>
    </row>
    <row r="191" spans="1:68" ht="16.5" customHeight="1" x14ac:dyDescent="0.25">
      <c r="A191" s="298" t="s">
        <v>275</v>
      </c>
      <c r="B191" s="282"/>
      <c r="C191" s="282"/>
      <c r="D191" s="282"/>
      <c r="E191" s="282"/>
      <c r="F191" s="282"/>
      <c r="G191" s="282"/>
      <c r="H191" s="282"/>
      <c r="I191" s="282"/>
      <c r="J191" s="282"/>
      <c r="K191" s="282"/>
      <c r="L191" s="282"/>
      <c r="M191" s="282"/>
      <c r="N191" s="282"/>
      <c r="O191" s="282"/>
      <c r="P191" s="282"/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  <c r="AA191" s="263"/>
      <c r="AB191" s="263"/>
      <c r="AC191" s="263"/>
    </row>
    <row r="192" spans="1:68" ht="14.25" customHeight="1" x14ac:dyDescent="0.25">
      <c r="A192" s="281" t="s">
        <v>64</v>
      </c>
      <c r="B192" s="282"/>
      <c r="C192" s="282"/>
      <c r="D192" s="282"/>
      <c r="E192" s="282"/>
      <c r="F192" s="282"/>
      <c r="G192" s="282"/>
      <c r="H192" s="282"/>
      <c r="I192" s="282"/>
      <c r="J192" s="282"/>
      <c r="K192" s="282"/>
      <c r="L192" s="282"/>
      <c r="M192" s="282"/>
      <c r="N192" s="282"/>
      <c r="O192" s="282"/>
      <c r="P192" s="282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4301071109</v>
      </c>
      <c r="D194" s="276">
        <v>4607111035929</v>
      </c>
      <c r="E194" s="277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12</v>
      </c>
      <c r="Y194" s="269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89.64</v>
      </c>
      <c r="BN194" s="67">
        <f>IFERROR(Y194*I194,"0")</f>
        <v>89.64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283</v>
      </c>
      <c r="B195" s="54" t="s">
        <v>284</v>
      </c>
      <c r="C195" s="31">
        <v>4301070915</v>
      </c>
      <c r="D195" s="276">
        <v>4607111035882</v>
      </c>
      <c r="E195" s="277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6">
        <v>4607111035905</v>
      </c>
      <c r="E196" s="277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12</v>
      </c>
      <c r="Y196" s="269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85"/>
      <c r="B197" s="282"/>
      <c r="C197" s="282"/>
      <c r="D197" s="282"/>
      <c r="E197" s="282"/>
      <c r="F197" s="282"/>
      <c r="G197" s="282"/>
      <c r="H197" s="282"/>
      <c r="I197" s="282"/>
      <c r="J197" s="282"/>
      <c r="K197" s="282"/>
      <c r="L197" s="282"/>
      <c r="M197" s="282"/>
      <c r="N197" s="282"/>
      <c r="O197" s="286"/>
      <c r="P197" s="278" t="s">
        <v>73</v>
      </c>
      <c r="Q197" s="279"/>
      <c r="R197" s="279"/>
      <c r="S197" s="279"/>
      <c r="T197" s="279"/>
      <c r="U197" s="279"/>
      <c r="V197" s="280"/>
      <c r="W197" s="37" t="s">
        <v>70</v>
      </c>
      <c r="X197" s="270">
        <f>IFERROR(SUM(X193:X196),"0")</f>
        <v>24</v>
      </c>
      <c r="Y197" s="270">
        <f>IFERROR(SUM(Y193:Y196),"0")</f>
        <v>24</v>
      </c>
      <c r="Z197" s="270">
        <f>IFERROR(IF(Z193="",0,Z193),"0")+IFERROR(IF(Z194="",0,Z194),"0")+IFERROR(IF(Z195="",0,Z195),"0")+IFERROR(IF(Z196="",0,Z196),"0")</f>
        <v>0.372</v>
      </c>
      <c r="AA197" s="271"/>
      <c r="AB197" s="271"/>
      <c r="AC197" s="271"/>
    </row>
    <row r="198" spans="1:68" x14ac:dyDescent="0.2">
      <c r="A198" s="282"/>
      <c r="B198" s="282"/>
      <c r="C198" s="282"/>
      <c r="D198" s="282"/>
      <c r="E198" s="282"/>
      <c r="F198" s="282"/>
      <c r="G198" s="282"/>
      <c r="H198" s="282"/>
      <c r="I198" s="282"/>
      <c r="J198" s="282"/>
      <c r="K198" s="282"/>
      <c r="L198" s="282"/>
      <c r="M198" s="282"/>
      <c r="N198" s="282"/>
      <c r="O198" s="286"/>
      <c r="P198" s="278" t="s">
        <v>73</v>
      </c>
      <c r="Q198" s="279"/>
      <c r="R198" s="279"/>
      <c r="S198" s="279"/>
      <c r="T198" s="279"/>
      <c r="U198" s="279"/>
      <c r="V198" s="280"/>
      <c r="W198" s="37" t="s">
        <v>74</v>
      </c>
      <c r="X198" s="270">
        <f>IFERROR(SUMPRODUCT(X193:X196*H193:H196),"0")</f>
        <v>172.8</v>
      </c>
      <c r="Y198" s="270">
        <f>IFERROR(SUMPRODUCT(Y193:Y196*H193:H196),"0")</f>
        <v>172.8</v>
      </c>
      <c r="Z198" s="37"/>
      <c r="AA198" s="271"/>
      <c r="AB198" s="271"/>
      <c r="AC198" s="271"/>
    </row>
    <row r="199" spans="1:68" ht="16.5" customHeight="1" x14ac:dyDescent="0.25">
      <c r="A199" s="298" t="s">
        <v>289</v>
      </c>
      <c r="B199" s="282"/>
      <c r="C199" s="282"/>
      <c r="D199" s="282"/>
      <c r="E199" s="282"/>
      <c r="F199" s="282"/>
      <c r="G199" s="282"/>
      <c r="H199" s="282"/>
      <c r="I199" s="282"/>
      <c r="J199" s="282"/>
      <c r="K199" s="282"/>
      <c r="L199" s="282"/>
      <c r="M199" s="282"/>
      <c r="N199" s="282"/>
      <c r="O199" s="282"/>
      <c r="P199" s="282"/>
      <c r="Q199" s="282"/>
      <c r="R199" s="282"/>
      <c r="S199" s="282"/>
      <c r="T199" s="282"/>
      <c r="U199" s="282"/>
      <c r="V199" s="282"/>
      <c r="W199" s="282"/>
      <c r="X199" s="282"/>
      <c r="Y199" s="282"/>
      <c r="Z199" s="282"/>
      <c r="AA199" s="263"/>
      <c r="AB199" s="263"/>
      <c r="AC199" s="263"/>
    </row>
    <row r="200" spans="1:68" ht="14.25" customHeight="1" x14ac:dyDescent="0.25">
      <c r="A200" s="281" t="s">
        <v>64</v>
      </c>
      <c r="B200" s="282"/>
      <c r="C200" s="282"/>
      <c r="D200" s="282"/>
      <c r="E200" s="282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82"/>
      <c r="Q200" s="282"/>
      <c r="R200" s="282"/>
      <c r="S200" s="282"/>
      <c r="T200" s="282"/>
      <c r="U200" s="282"/>
      <c r="V200" s="282"/>
      <c r="W200" s="282"/>
      <c r="X200" s="282"/>
      <c r="Y200" s="282"/>
      <c r="Z200" s="282"/>
      <c r="AA200" s="264"/>
      <c r="AB200" s="264"/>
      <c r="AC200" s="264"/>
    </row>
    <row r="201" spans="1:68" ht="27" customHeight="1" x14ac:dyDescent="0.25">
      <c r="A201" s="54" t="s">
        <v>290</v>
      </c>
      <c r="B201" s="54" t="s">
        <v>291</v>
      </c>
      <c r="C201" s="31">
        <v>4301071097</v>
      </c>
      <c r="D201" s="276">
        <v>4620207491096</v>
      </c>
      <c r="E201" s="277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18" t="s">
        <v>292</v>
      </c>
      <c r="Q201" s="273"/>
      <c r="R201" s="273"/>
      <c r="S201" s="273"/>
      <c r="T201" s="274"/>
      <c r="U201" s="34"/>
      <c r="V201" s="34"/>
      <c r="W201" s="35" t="s">
        <v>70</v>
      </c>
      <c r="X201" s="268">
        <v>72</v>
      </c>
      <c r="Y201" s="269">
        <f>IFERROR(IF(X201="","",X201),"")</f>
        <v>72</v>
      </c>
      <c r="Z201" s="36">
        <f>IFERROR(IF(X201="","",X201*0.0155),"")</f>
        <v>1.1160000000000001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376.56000000000006</v>
      </c>
      <c r="BN201" s="67">
        <f>IFERROR(Y201*I201,"0")</f>
        <v>376.56000000000006</v>
      </c>
      <c r="BO201" s="67">
        <f>IFERROR(X201/J201,"0")</f>
        <v>0.8571428571428571</v>
      </c>
      <c r="BP201" s="67">
        <f>IFERROR(Y201/J201,"0")</f>
        <v>0.8571428571428571</v>
      </c>
    </row>
    <row r="202" spans="1:68" x14ac:dyDescent="0.2">
      <c r="A202" s="285"/>
      <c r="B202" s="282"/>
      <c r="C202" s="282"/>
      <c r="D202" s="282"/>
      <c r="E202" s="282"/>
      <c r="F202" s="282"/>
      <c r="G202" s="282"/>
      <c r="H202" s="282"/>
      <c r="I202" s="282"/>
      <c r="J202" s="282"/>
      <c r="K202" s="282"/>
      <c r="L202" s="282"/>
      <c r="M202" s="282"/>
      <c r="N202" s="282"/>
      <c r="O202" s="286"/>
      <c r="P202" s="278" t="s">
        <v>73</v>
      </c>
      <c r="Q202" s="279"/>
      <c r="R202" s="279"/>
      <c r="S202" s="279"/>
      <c r="T202" s="279"/>
      <c r="U202" s="279"/>
      <c r="V202" s="280"/>
      <c r="W202" s="37" t="s">
        <v>70</v>
      </c>
      <c r="X202" s="270">
        <f>IFERROR(SUM(X201:X201),"0")</f>
        <v>72</v>
      </c>
      <c r="Y202" s="270">
        <f>IFERROR(SUM(Y201:Y201),"0")</f>
        <v>72</v>
      </c>
      <c r="Z202" s="270">
        <f>IFERROR(IF(Z201="",0,Z201),"0")</f>
        <v>1.1160000000000001</v>
      </c>
      <c r="AA202" s="271"/>
      <c r="AB202" s="271"/>
      <c r="AC202" s="271"/>
    </row>
    <row r="203" spans="1:68" x14ac:dyDescent="0.2">
      <c r="A203" s="282"/>
      <c r="B203" s="282"/>
      <c r="C203" s="282"/>
      <c r="D203" s="282"/>
      <c r="E203" s="282"/>
      <c r="F203" s="282"/>
      <c r="G203" s="282"/>
      <c r="H203" s="282"/>
      <c r="I203" s="282"/>
      <c r="J203" s="282"/>
      <c r="K203" s="282"/>
      <c r="L203" s="282"/>
      <c r="M203" s="282"/>
      <c r="N203" s="282"/>
      <c r="O203" s="286"/>
      <c r="P203" s="278" t="s">
        <v>73</v>
      </c>
      <c r="Q203" s="279"/>
      <c r="R203" s="279"/>
      <c r="S203" s="279"/>
      <c r="T203" s="279"/>
      <c r="U203" s="279"/>
      <c r="V203" s="280"/>
      <c r="W203" s="37" t="s">
        <v>74</v>
      </c>
      <c r="X203" s="270">
        <f>IFERROR(SUMPRODUCT(X201:X201*H201:H201),"0")</f>
        <v>360</v>
      </c>
      <c r="Y203" s="270">
        <f>IFERROR(SUMPRODUCT(Y201:Y201*H201:H201),"0")</f>
        <v>360</v>
      </c>
      <c r="Z203" s="37"/>
      <c r="AA203" s="271"/>
      <c r="AB203" s="271"/>
      <c r="AC203" s="271"/>
    </row>
    <row r="204" spans="1:68" ht="16.5" customHeight="1" x14ac:dyDescent="0.25">
      <c r="A204" s="298" t="s">
        <v>294</v>
      </c>
      <c r="B204" s="282"/>
      <c r="C204" s="282"/>
      <c r="D204" s="282"/>
      <c r="E204" s="282"/>
      <c r="F204" s="282"/>
      <c r="G204" s="282"/>
      <c r="H204" s="282"/>
      <c r="I204" s="282"/>
      <c r="J204" s="282"/>
      <c r="K204" s="282"/>
      <c r="L204" s="282"/>
      <c r="M204" s="282"/>
      <c r="N204" s="282"/>
      <c r="O204" s="282"/>
      <c r="P204" s="282"/>
      <c r="Q204" s="282"/>
      <c r="R204" s="282"/>
      <c r="S204" s="282"/>
      <c r="T204" s="282"/>
      <c r="U204" s="282"/>
      <c r="V204" s="282"/>
      <c r="W204" s="282"/>
      <c r="X204" s="282"/>
      <c r="Y204" s="282"/>
      <c r="Z204" s="282"/>
      <c r="AA204" s="263"/>
      <c r="AB204" s="263"/>
      <c r="AC204" s="263"/>
    </row>
    <row r="205" spans="1:68" ht="14.25" customHeight="1" x14ac:dyDescent="0.25">
      <c r="A205" s="281" t="s">
        <v>64</v>
      </c>
      <c r="B205" s="282"/>
      <c r="C205" s="282"/>
      <c r="D205" s="282"/>
      <c r="E205" s="282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82"/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  <c r="AA205" s="264"/>
      <c r="AB205" s="264"/>
      <c r="AC205" s="264"/>
    </row>
    <row r="206" spans="1:68" ht="27" customHeight="1" x14ac:dyDescent="0.25">
      <c r="A206" s="54" t="s">
        <v>295</v>
      </c>
      <c r="B206" s="54" t="s">
        <v>296</v>
      </c>
      <c r="C206" s="31">
        <v>4301071093</v>
      </c>
      <c r="D206" s="276">
        <v>4620207490709</v>
      </c>
      <c r="E206" s="277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73"/>
      <c r="R206" s="273"/>
      <c r="S206" s="273"/>
      <c r="T206" s="274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85"/>
      <c r="B207" s="282"/>
      <c r="C207" s="282"/>
      <c r="D207" s="282"/>
      <c r="E207" s="282"/>
      <c r="F207" s="282"/>
      <c r="G207" s="282"/>
      <c r="H207" s="282"/>
      <c r="I207" s="282"/>
      <c r="J207" s="282"/>
      <c r="K207" s="282"/>
      <c r="L207" s="282"/>
      <c r="M207" s="282"/>
      <c r="N207" s="282"/>
      <c r="O207" s="286"/>
      <c r="P207" s="278" t="s">
        <v>73</v>
      </c>
      <c r="Q207" s="279"/>
      <c r="R207" s="279"/>
      <c r="S207" s="279"/>
      <c r="T207" s="279"/>
      <c r="U207" s="279"/>
      <c r="V207" s="280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x14ac:dyDescent="0.2">
      <c r="A208" s="282"/>
      <c r="B208" s="282"/>
      <c r="C208" s="282"/>
      <c r="D208" s="282"/>
      <c r="E208" s="282"/>
      <c r="F208" s="282"/>
      <c r="G208" s="282"/>
      <c r="H208" s="282"/>
      <c r="I208" s="282"/>
      <c r="J208" s="282"/>
      <c r="K208" s="282"/>
      <c r="L208" s="282"/>
      <c r="M208" s="282"/>
      <c r="N208" s="282"/>
      <c r="O208" s="286"/>
      <c r="P208" s="278" t="s">
        <v>73</v>
      </c>
      <c r="Q208" s="279"/>
      <c r="R208" s="279"/>
      <c r="S208" s="279"/>
      <c r="T208" s="279"/>
      <c r="U208" s="279"/>
      <c r="V208" s="280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customHeight="1" x14ac:dyDescent="0.25">
      <c r="A209" s="281" t="s">
        <v>125</v>
      </c>
      <c r="B209" s="282"/>
      <c r="C209" s="282"/>
      <c r="D209" s="282"/>
      <c r="E209" s="282"/>
      <c r="F209" s="282"/>
      <c r="G209" s="282"/>
      <c r="H209" s="282"/>
      <c r="I209" s="282"/>
      <c r="J209" s="282"/>
      <c r="K209" s="282"/>
      <c r="L209" s="282"/>
      <c r="M209" s="282"/>
      <c r="N209" s="282"/>
      <c r="O209" s="282"/>
      <c r="P209" s="282"/>
      <c r="Q209" s="282"/>
      <c r="R209" s="282"/>
      <c r="S209" s="282"/>
      <c r="T209" s="282"/>
      <c r="U209" s="282"/>
      <c r="V209" s="282"/>
      <c r="W209" s="282"/>
      <c r="X209" s="282"/>
      <c r="Y209" s="282"/>
      <c r="Z209" s="282"/>
      <c r="AA209" s="264"/>
      <c r="AB209" s="264"/>
      <c r="AC209" s="264"/>
    </row>
    <row r="210" spans="1:68" ht="27" customHeight="1" x14ac:dyDescent="0.25">
      <c r="A210" s="54" t="s">
        <v>298</v>
      </c>
      <c r="B210" s="54" t="s">
        <v>299</v>
      </c>
      <c r="C210" s="31">
        <v>4301135692</v>
      </c>
      <c r="D210" s="276">
        <v>4620207490570</v>
      </c>
      <c r="E210" s="277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14</v>
      </c>
      <c r="Y210" s="269">
        <f>IFERROR(IF(X210="","",X210),"")</f>
        <v>14</v>
      </c>
      <c r="Z210" s="36">
        <f>IFERROR(IF(X210="","",X210*0.01788),"")</f>
        <v>0.25031999999999999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43.450400000000002</v>
      </c>
      <c r="BN210" s="67">
        <f>IFERROR(Y210*I210,"0")</f>
        <v>43.450400000000002</v>
      </c>
      <c r="BO210" s="67">
        <f>IFERROR(X210/J210,"0")</f>
        <v>0.2</v>
      </c>
      <c r="BP210" s="67">
        <f>IFERROR(Y210/J210,"0")</f>
        <v>0.2</v>
      </c>
    </row>
    <row r="211" spans="1:68" ht="27" customHeight="1" x14ac:dyDescent="0.25">
      <c r="A211" s="54" t="s">
        <v>301</v>
      </c>
      <c r="B211" s="54" t="s">
        <v>302</v>
      </c>
      <c r="C211" s="31">
        <v>4301135691</v>
      </c>
      <c r="D211" s="276">
        <v>4620207490549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303</v>
      </c>
      <c r="B212" s="54" t="s">
        <v>304</v>
      </c>
      <c r="C212" s="31">
        <v>4301135694</v>
      </c>
      <c r="D212" s="276">
        <v>4620207490501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5"/>
      <c r="B213" s="282"/>
      <c r="C213" s="282"/>
      <c r="D213" s="282"/>
      <c r="E213" s="282"/>
      <c r="F213" s="282"/>
      <c r="G213" s="282"/>
      <c r="H213" s="282"/>
      <c r="I213" s="282"/>
      <c r="J213" s="282"/>
      <c r="K213" s="282"/>
      <c r="L213" s="282"/>
      <c r="M213" s="282"/>
      <c r="N213" s="282"/>
      <c r="O213" s="286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0">
        <f>IFERROR(SUM(X210:X212),"0")</f>
        <v>14</v>
      </c>
      <c r="Y213" s="270">
        <f>IFERROR(SUM(Y210:Y212),"0")</f>
        <v>14</v>
      </c>
      <c r="Z213" s="270">
        <f>IFERROR(IF(Z210="",0,Z210),"0")+IFERROR(IF(Z211="",0,Z211),"0")+IFERROR(IF(Z212="",0,Z212),"0")</f>
        <v>0.25031999999999999</v>
      </c>
      <c r="AA213" s="271"/>
      <c r="AB213" s="271"/>
      <c r="AC213" s="271"/>
    </row>
    <row r="214" spans="1:68" x14ac:dyDescent="0.2">
      <c r="A214" s="282"/>
      <c r="B214" s="282"/>
      <c r="C214" s="282"/>
      <c r="D214" s="282"/>
      <c r="E214" s="282"/>
      <c r="F214" s="282"/>
      <c r="G214" s="282"/>
      <c r="H214" s="282"/>
      <c r="I214" s="282"/>
      <c r="J214" s="282"/>
      <c r="K214" s="282"/>
      <c r="L214" s="282"/>
      <c r="M214" s="282"/>
      <c r="N214" s="282"/>
      <c r="O214" s="286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0">
        <f>IFERROR(SUMPRODUCT(X210:X212*H210:H212),"0")</f>
        <v>33.6</v>
      </c>
      <c r="Y214" s="270">
        <f>IFERROR(SUMPRODUCT(Y210:Y212*H210:H212),"0")</f>
        <v>33.6</v>
      </c>
      <c r="Z214" s="37"/>
      <c r="AA214" s="271"/>
      <c r="AB214" s="271"/>
      <c r="AC214" s="271"/>
    </row>
    <row r="215" spans="1:68" ht="16.5" customHeight="1" x14ac:dyDescent="0.25">
      <c r="A215" s="298" t="s">
        <v>305</v>
      </c>
      <c r="B215" s="282"/>
      <c r="C215" s="282"/>
      <c r="D215" s="282"/>
      <c r="E215" s="282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82"/>
      <c r="Q215" s="282"/>
      <c r="R215" s="282"/>
      <c r="S215" s="282"/>
      <c r="T215" s="282"/>
      <c r="U215" s="282"/>
      <c r="V215" s="282"/>
      <c r="W215" s="282"/>
      <c r="X215" s="282"/>
      <c r="Y215" s="282"/>
      <c r="Z215" s="282"/>
      <c r="AA215" s="263"/>
      <c r="AB215" s="263"/>
      <c r="AC215" s="263"/>
    </row>
    <row r="216" spans="1:68" ht="14.25" customHeight="1" x14ac:dyDescent="0.25">
      <c r="A216" s="281" t="s">
        <v>64</v>
      </c>
      <c r="B216" s="282"/>
      <c r="C216" s="282"/>
      <c r="D216" s="282"/>
      <c r="E216" s="282"/>
      <c r="F216" s="282"/>
      <c r="G216" s="282"/>
      <c r="H216" s="282"/>
      <c r="I216" s="282"/>
      <c r="J216" s="282"/>
      <c r="K216" s="282"/>
      <c r="L216" s="282"/>
      <c r="M216" s="282"/>
      <c r="N216" s="282"/>
      <c r="O216" s="282"/>
      <c r="P216" s="282"/>
      <c r="Q216" s="282"/>
      <c r="R216" s="282"/>
      <c r="S216" s="282"/>
      <c r="T216" s="282"/>
      <c r="U216" s="282"/>
      <c r="V216" s="282"/>
      <c r="W216" s="282"/>
      <c r="X216" s="282"/>
      <c r="Y216" s="282"/>
      <c r="Z216" s="282"/>
      <c r="AA216" s="264"/>
      <c r="AB216" s="264"/>
      <c r="AC216" s="264"/>
    </row>
    <row r="217" spans="1:68" ht="16.5" customHeight="1" x14ac:dyDescent="0.25">
      <c r="A217" s="54" t="s">
        <v>306</v>
      </c>
      <c r="B217" s="54" t="s">
        <v>307</v>
      </c>
      <c r="C217" s="31">
        <v>4301071063</v>
      </c>
      <c r="D217" s="276">
        <v>4607111039019</v>
      </c>
      <c r="E217" s="277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309</v>
      </c>
      <c r="B218" s="54" t="s">
        <v>310</v>
      </c>
      <c r="C218" s="31">
        <v>4301071100</v>
      </c>
      <c r="D218" s="276">
        <v>4607111038708</v>
      </c>
      <c r="E218" s="277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7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5"/>
      <c r="B219" s="282"/>
      <c r="C219" s="282"/>
      <c r="D219" s="282"/>
      <c r="E219" s="282"/>
      <c r="F219" s="282"/>
      <c r="G219" s="282"/>
      <c r="H219" s="282"/>
      <c r="I219" s="282"/>
      <c r="J219" s="282"/>
      <c r="K219" s="282"/>
      <c r="L219" s="282"/>
      <c r="M219" s="282"/>
      <c r="N219" s="282"/>
      <c r="O219" s="286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x14ac:dyDescent="0.2">
      <c r="A220" s="282"/>
      <c r="B220" s="282"/>
      <c r="C220" s="282"/>
      <c r="D220" s="282"/>
      <c r="E220" s="282"/>
      <c r="F220" s="282"/>
      <c r="G220" s="282"/>
      <c r="H220" s="282"/>
      <c r="I220" s="282"/>
      <c r="J220" s="282"/>
      <c r="K220" s="282"/>
      <c r="L220" s="282"/>
      <c r="M220" s="282"/>
      <c r="N220" s="282"/>
      <c r="O220" s="286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customHeight="1" x14ac:dyDescent="0.2">
      <c r="A221" s="319" t="s">
        <v>312</v>
      </c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  <c r="AA221" s="48"/>
      <c r="AB221" s="48"/>
      <c r="AC221" s="48"/>
    </row>
    <row r="222" spans="1:68" ht="16.5" customHeight="1" x14ac:dyDescent="0.25">
      <c r="A222" s="298" t="s">
        <v>313</v>
      </c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82"/>
      <c r="Q222" s="282"/>
      <c r="R222" s="282"/>
      <c r="S222" s="282"/>
      <c r="T222" s="282"/>
      <c r="U222" s="282"/>
      <c r="V222" s="282"/>
      <c r="W222" s="282"/>
      <c r="X222" s="282"/>
      <c r="Y222" s="282"/>
      <c r="Z222" s="282"/>
      <c r="AA222" s="263"/>
      <c r="AB222" s="263"/>
      <c r="AC222" s="263"/>
    </row>
    <row r="223" spans="1:68" ht="14.25" customHeight="1" x14ac:dyDescent="0.25">
      <c r="A223" s="281" t="s">
        <v>64</v>
      </c>
      <c r="B223" s="282"/>
      <c r="C223" s="282"/>
      <c r="D223" s="282"/>
      <c r="E223" s="282"/>
      <c r="F223" s="282"/>
      <c r="G223" s="282"/>
      <c r="H223" s="282"/>
      <c r="I223" s="282"/>
      <c r="J223" s="282"/>
      <c r="K223" s="282"/>
      <c r="L223" s="282"/>
      <c r="M223" s="282"/>
      <c r="N223" s="282"/>
      <c r="O223" s="282"/>
      <c r="P223" s="282"/>
      <c r="Q223" s="282"/>
      <c r="R223" s="282"/>
      <c r="S223" s="282"/>
      <c r="T223" s="282"/>
      <c r="U223" s="282"/>
      <c r="V223" s="282"/>
      <c r="W223" s="282"/>
      <c r="X223" s="282"/>
      <c r="Y223" s="282"/>
      <c r="Z223" s="282"/>
      <c r="AA223" s="264"/>
      <c r="AB223" s="264"/>
      <c r="AC223" s="264"/>
    </row>
    <row r="224" spans="1:68" ht="27" customHeight="1" x14ac:dyDescent="0.25">
      <c r="A224" s="54" t="s">
        <v>314</v>
      </c>
      <c r="B224" s="54" t="s">
        <v>315</v>
      </c>
      <c r="C224" s="31">
        <v>4301071036</v>
      </c>
      <c r="D224" s="276">
        <v>4607111036162</v>
      </c>
      <c r="E224" s="277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7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73"/>
      <c r="R224" s="273"/>
      <c r="S224" s="273"/>
      <c r="T224" s="274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85"/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282"/>
      <c r="M225" s="282"/>
      <c r="N225" s="282"/>
      <c r="O225" s="286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x14ac:dyDescent="0.2">
      <c r="A226" s="282"/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282"/>
      <c r="M226" s="282"/>
      <c r="N226" s="282"/>
      <c r="O226" s="286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customHeight="1" x14ac:dyDescent="0.2">
      <c r="A227" s="319" t="s">
        <v>317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  <c r="AA227" s="48"/>
      <c r="AB227" s="48"/>
      <c r="AC227" s="48"/>
    </row>
    <row r="228" spans="1:68" ht="16.5" customHeight="1" x14ac:dyDescent="0.25">
      <c r="A228" s="298" t="s">
        <v>318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  <c r="AA228" s="263"/>
      <c r="AB228" s="263"/>
      <c r="AC228" s="263"/>
    </row>
    <row r="229" spans="1:68" ht="14.25" customHeight="1" x14ac:dyDescent="0.25">
      <c r="A229" s="281" t="s">
        <v>64</v>
      </c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82"/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  <c r="AA229" s="264"/>
      <c r="AB229" s="264"/>
      <c r="AC229" s="264"/>
    </row>
    <row r="230" spans="1:68" ht="27" customHeight="1" x14ac:dyDescent="0.25">
      <c r="A230" s="54" t="s">
        <v>319</v>
      </c>
      <c r="B230" s="54" t="s">
        <v>320</v>
      </c>
      <c r="C230" s="31">
        <v>4301071029</v>
      </c>
      <c r="D230" s="276">
        <v>4607111035899</v>
      </c>
      <c r="E230" s="277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2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73"/>
      <c r="R230" s="273"/>
      <c r="S230" s="273"/>
      <c r="T230" s="274"/>
      <c r="U230" s="34"/>
      <c r="V230" s="34"/>
      <c r="W230" s="35" t="s">
        <v>70</v>
      </c>
      <c r="X230" s="268">
        <v>0</v>
      </c>
      <c r="Y230" s="269">
        <f>IFERROR(IF(X230="","",X230),"")</f>
        <v>0</v>
      </c>
      <c r="Z230" s="36">
        <f>IFERROR(IF(X230="","",X230*0.0155),"")</f>
        <v>0</v>
      </c>
      <c r="AA230" s="56"/>
      <c r="AB230" s="57"/>
      <c r="AC230" s="214" t="s">
        <v>238</v>
      </c>
      <c r="AG230" s="67"/>
      <c r="AJ230" s="71" t="s">
        <v>72</v>
      </c>
      <c r="AK230" s="71">
        <v>1</v>
      </c>
      <c r="BB230" s="21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85"/>
      <c r="B231" s="282"/>
      <c r="C231" s="282"/>
      <c r="D231" s="282"/>
      <c r="E231" s="282"/>
      <c r="F231" s="282"/>
      <c r="G231" s="282"/>
      <c r="H231" s="282"/>
      <c r="I231" s="282"/>
      <c r="J231" s="282"/>
      <c r="K231" s="282"/>
      <c r="L231" s="282"/>
      <c r="M231" s="282"/>
      <c r="N231" s="282"/>
      <c r="O231" s="286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0">
        <f>IFERROR(SUM(X230:X230),"0")</f>
        <v>0</v>
      </c>
      <c r="Y231" s="270">
        <f>IFERROR(SUM(Y230:Y230),"0")</f>
        <v>0</v>
      </c>
      <c r="Z231" s="270">
        <f>IFERROR(IF(Z230="",0,Z230),"0")</f>
        <v>0</v>
      </c>
      <c r="AA231" s="271"/>
      <c r="AB231" s="271"/>
      <c r="AC231" s="271"/>
    </row>
    <row r="232" spans="1:68" x14ac:dyDescent="0.2">
      <c r="A232" s="282"/>
      <c r="B232" s="282"/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6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0">
        <f>IFERROR(SUMPRODUCT(X230:X230*H230:H230),"0")</f>
        <v>0</v>
      </c>
      <c r="Y232" s="270">
        <f>IFERROR(SUMPRODUCT(Y230:Y230*H230:H230),"0")</f>
        <v>0</v>
      </c>
      <c r="Z232" s="37"/>
      <c r="AA232" s="271"/>
      <c r="AB232" s="271"/>
      <c r="AC232" s="271"/>
    </row>
    <row r="233" spans="1:68" ht="27.75" customHeight="1" x14ac:dyDescent="0.2">
      <c r="A233" s="319" t="s">
        <v>321</v>
      </c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  <c r="AA233" s="48"/>
      <c r="AB233" s="48"/>
      <c r="AC233" s="48"/>
    </row>
    <row r="234" spans="1:68" ht="16.5" customHeight="1" x14ac:dyDescent="0.25">
      <c r="A234" s="298" t="s">
        <v>322</v>
      </c>
      <c r="B234" s="282"/>
      <c r="C234" s="282"/>
      <c r="D234" s="282"/>
      <c r="E234" s="282"/>
      <c r="F234" s="282"/>
      <c r="G234" s="282"/>
      <c r="H234" s="282"/>
      <c r="I234" s="282"/>
      <c r="J234" s="282"/>
      <c r="K234" s="282"/>
      <c r="L234" s="282"/>
      <c r="M234" s="282"/>
      <c r="N234" s="282"/>
      <c r="O234" s="282"/>
      <c r="P234" s="282"/>
      <c r="Q234" s="282"/>
      <c r="R234" s="282"/>
      <c r="S234" s="282"/>
      <c r="T234" s="282"/>
      <c r="U234" s="282"/>
      <c r="V234" s="282"/>
      <c r="W234" s="282"/>
      <c r="X234" s="282"/>
      <c r="Y234" s="282"/>
      <c r="Z234" s="282"/>
      <c r="AA234" s="263"/>
      <c r="AB234" s="263"/>
      <c r="AC234" s="263"/>
    </row>
    <row r="235" spans="1:68" ht="14.25" customHeight="1" x14ac:dyDescent="0.25">
      <c r="A235" s="281" t="s">
        <v>323</v>
      </c>
      <c r="B235" s="282"/>
      <c r="C235" s="282"/>
      <c r="D235" s="282"/>
      <c r="E235" s="282"/>
      <c r="F235" s="282"/>
      <c r="G235" s="282"/>
      <c r="H235" s="282"/>
      <c r="I235" s="282"/>
      <c r="J235" s="282"/>
      <c r="K235" s="282"/>
      <c r="L235" s="282"/>
      <c r="M235" s="282"/>
      <c r="N235" s="282"/>
      <c r="O235" s="282"/>
      <c r="P235" s="282"/>
      <c r="Q235" s="282"/>
      <c r="R235" s="282"/>
      <c r="S235" s="282"/>
      <c r="T235" s="282"/>
      <c r="U235" s="282"/>
      <c r="V235" s="282"/>
      <c r="W235" s="282"/>
      <c r="X235" s="282"/>
      <c r="Y235" s="282"/>
      <c r="Z235" s="282"/>
      <c r="AA235" s="264"/>
      <c r="AB235" s="264"/>
      <c r="AC235" s="264"/>
    </row>
    <row r="236" spans="1:68" ht="27" customHeight="1" x14ac:dyDescent="0.25">
      <c r="A236" s="54" t="s">
        <v>324</v>
      </c>
      <c r="B236" s="54" t="s">
        <v>325</v>
      </c>
      <c r="C236" s="31">
        <v>4301133004</v>
      </c>
      <c r="D236" s="276">
        <v>4607111039774</v>
      </c>
      <c r="E236" s="277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73"/>
      <c r="R236" s="273"/>
      <c r="S236" s="273"/>
      <c r="T236" s="274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85"/>
      <c r="B237" s="282"/>
      <c r="C237" s="282"/>
      <c r="D237" s="282"/>
      <c r="E237" s="282"/>
      <c r="F237" s="282"/>
      <c r="G237" s="282"/>
      <c r="H237" s="282"/>
      <c r="I237" s="282"/>
      <c r="J237" s="282"/>
      <c r="K237" s="282"/>
      <c r="L237" s="282"/>
      <c r="M237" s="282"/>
      <c r="N237" s="282"/>
      <c r="O237" s="286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x14ac:dyDescent="0.2">
      <c r="A238" s="282"/>
      <c r="B238" s="282"/>
      <c r="C238" s="282"/>
      <c r="D238" s="282"/>
      <c r="E238" s="282"/>
      <c r="F238" s="282"/>
      <c r="G238" s="282"/>
      <c r="H238" s="282"/>
      <c r="I238" s="282"/>
      <c r="J238" s="282"/>
      <c r="K238" s="282"/>
      <c r="L238" s="282"/>
      <c r="M238" s="282"/>
      <c r="N238" s="282"/>
      <c r="O238" s="286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customHeight="1" x14ac:dyDescent="0.25">
      <c r="A239" s="281" t="s">
        <v>125</v>
      </c>
      <c r="B239" s="282"/>
      <c r="C239" s="282"/>
      <c r="D239" s="282"/>
      <c r="E239" s="282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82"/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  <c r="AA239" s="264"/>
      <c r="AB239" s="264"/>
      <c r="AC239" s="264"/>
    </row>
    <row r="240" spans="1:68" ht="37.5" customHeight="1" x14ac:dyDescent="0.25">
      <c r="A240" s="54" t="s">
        <v>327</v>
      </c>
      <c r="B240" s="54" t="s">
        <v>328</v>
      </c>
      <c r="C240" s="31">
        <v>4301135400</v>
      </c>
      <c r="D240" s="276">
        <v>4607111039361</v>
      </c>
      <c r="E240" s="277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73"/>
      <c r="R240" s="273"/>
      <c r="S240" s="273"/>
      <c r="T240" s="274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85"/>
      <c r="B241" s="282"/>
      <c r="C241" s="282"/>
      <c r="D241" s="282"/>
      <c r="E241" s="282"/>
      <c r="F241" s="282"/>
      <c r="G241" s="282"/>
      <c r="H241" s="282"/>
      <c r="I241" s="282"/>
      <c r="J241" s="282"/>
      <c r="K241" s="282"/>
      <c r="L241" s="282"/>
      <c r="M241" s="282"/>
      <c r="N241" s="282"/>
      <c r="O241" s="286"/>
      <c r="P241" s="278" t="s">
        <v>73</v>
      </c>
      <c r="Q241" s="279"/>
      <c r="R241" s="279"/>
      <c r="S241" s="279"/>
      <c r="T241" s="279"/>
      <c r="U241" s="279"/>
      <c r="V241" s="280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x14ac:dyDescent="0.2">
      <c r="A242" s="282"/>
      <c r="B242" s="282"/>
      <c r="C242" s="282"/>
      <c r="D242" s="282"/>
      <c r="E242" s="282"/>
      <c r="F242" s="282"/>
      <c r="G242" s="282"/>
      <c r="H242" s="282"/>
      <c r="I242" s="282"/>
      <c r="J242" s="282"/>
      <c r="K242" s="282"/>
      <c r="L242" s="282"/>
      <c r="M242" s="282"/>
      <c r="N242" s="282"/>
      <c r="O242" s="286"/>
      <c r="P242" s="278" t="s">
        <v>73</v>
      </c>
      <c r="Q242" s="279"/>
      <c r="R242" s="279"/>
      <c r="S242" s="279"/>
      <c r="T242" s="279"/>
      <c r="U242" s="279"/>
      <c r="V242" s="280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customHeight="1" x14ac:dyDescent="0.2">
      <c r="A243" s="319" t="s">
        <v>329</v>
      </c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  <c r="AA243" s="48"/>
      <c r="AB243" s="48"/>
      <c r="AC243" s="48"/>
    </row>
    <row r="244" spans="1:68" ht="16.5" customHeight="1" x14ac:dyDescent="0.25">
      <c r="A244" s="298" t="s">
        <v>329</v>
      </c>
      <c r="B244" s="282"/>
      <c r="C244" s="282"/>
      <c r="D244" s="282"/>
      <c r="E244" s="282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63"/>
      <c r="AB244" s="263"/>
      <c r="AC244" s="263"/>
    </row>
    <row r="245" spans="1:68" ht="14.25" customHeight="1" x14ac:dyDescent="0.25">
      <c r="A245" s="281" t="s">
        <v>64</v>
      </c>
      <c r="B245" s="282"/>
      <c r="C245" s="282"/>
      <c r="D245" s="282"/>
      <c r="E245" s="282"/>
      <c r="F245" s="282"/>
      <c r="G245" s="282"/>
      <c r="H245" s="282"/>
      <c r="I245" s="282"/>
      <c r="J245" s="282"/>
      <c r="K245" s="282"/>
      <c r="L245" s="282"/>
      <c r="M245" s="282"/>
      <c r="N245" s="282"/>
      <c r="O245" s="282"/>
      <c r="P245" s="282"/>
      <c r="Q245" s="282"/>
      <c r="R245" s="282"/>
      <c r="S245" s="282"/>
      <c r="T245" s="282"/>
      <c r="U245" s="282"/>
      <c r="V245" s="282"/>
      <c r="W245" s="282"/>
      <c r="X245" s="282"/>
      <c r="Y245" s="282"/>
      <c r="Z245" s="282"/>
      <c r="AA245" s="264"/>
      <c r="AB245" s="264"/>
      <c r="AC245" s="264"/>
    </row>
    <row r="246" spans="1:68" ht="27" customHeight="1" x14ac:dyDescent="0.25">
      <c r="A246" s="54" t="s">
        <v>330</v>
      </c>
      <c r="B246" s="54" t="s">
        <v>331</v>
      </c>
      <c r="C246" s="31">
        <v>4301071014</v>
      </c>
      <c r="D246" s="276">
        <v>4640242181264</v>
      </c>
      <c r="E246" s="277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4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333</v>
      </c>
      <c r="B247" s="54" t="s">
        <v>334</v>
      </c>
      <c r="C247" s="31">
        <v>4301071021</v>
      </c>
      <c r="D247" s="276">
        <v>4640242181325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81</v>
      </c>
      <c r="M247" s="33" t="s">
        <v>69</v>
      </c>
      <c r="N247" s="33"/>
      <c r="O247" s="32">
        <v>180</v>
      </c>
      <c r="P247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12</v>
      </c>
      <c r="Y247" s="269">
        <f>IFERROR(IF(X247="","",X247),"")</f>
        <v>12</v>
      </c>
      <c r="Z247" s="36">
        <f>IFERROR(IF(X247="","",X247*0.0155),"")</f>
        <v>0.186</v>
      </c>
      <c r="AA247" s="56"/>
      <c r="AB247" s="57"/>
      <c r="AC247" s="222" t="s">
        <v>332</v>
      </c>
      <c r="AG247" s="67"/>
      <c r="AJ247" s="71" t="s">
        <v>83</v>
      </c>
      <c r="AK247" s="71">
        <v>12</v>
      </c>
      <c r="BB247" s="223" t="s">
        <v>1</v>
      </c>
      <c r="BM247" s="67">
        <f>IFERROR(X247*I247,"0")</f>
        <v>87.36</v>
      </c>
      <c r="BN247" s="67">
        <f>IFERROR(Y247*I247,"0")</f>
        <v>87.36</v>
      </c>
      <c r="BO247" s="67">
        <f>IFERROR(X247/J247,"0")</f>
        <v>0.14285714285714285</v>
      </c>
      <c r="BP247" s="67">
        <f>IFERROR(Y247/J247,"0")</f>
        <v>0.14285714285714285</v>
      </c>
    </row>
    <row r="248" spans="1:68" ht="27" customHeight="1" x14ac:dyDescent="0.25">
      <c r="A248" s="54" t="s">
        <v>335</v>
      </c>
      <c r="B248" s="54" t="s">
        <v>336</v>
      </c>
      <c r="C248" s="31">
        <v>4301070993</v>
      </c>
      <c r="D248" s="276">
        <v>4640242180670</v>
      </c>
      <c r="E248" s="277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85"/>
      <c r="B249" s="282"/>
      <c r="C249" s="282"/>
      <c r="D249" s="282"/>
      <c r="E249" s="282"/>
      <c r="F249" s="282"/>
      <c r="G249" s="282"/>
      <c r="H249" s="282"/>
      <c r="I249" s="282"/>
      <c r="J249" s="282"/>
      <c r="K249" s="282"/>
      <c r="L249" s="282"/>
      <c r="M249" s="282"/>
      <c r="N249" s="282"/>
      <c r="O249" s="286"/>
      <c r="P249" s="278" t="s">
        <v>73</v>
      </c>
      <c r="Q249" s="279"/>
      <c r="R249" s="279"/>
      <c r="S249" s="279"/>
      <c r="T249" s="279"/>
      <c r="U249" s="279"/>
      <c r="V249" s="280"/>
      <c r="W249" s="37" t="s">
        <v>70</v>
      </c>
      <c r="X249" s="270">
        <f>IFERROR(SUM(X246:X248),"0")</f>
        <v>12</v>
      </c>
      <c r="Y249" s="270">
        <f>IFERROR(SUM(Y246:Y248),"0")</f>
        <v>12</v>
      </c>
      <c r="Z249" s="270">
        <f>IFERROR(IF(Z246="",0,Z246),"0")+IFERROR(IF(Z247="",0,Z247),"0")+IFERROR(IF(Z248="",0,Z248),"0")</f>
        <v>0.186</v>
      </c>
      <c r="AA249" s="271"/>
      <c r="AB249" s="271"/>
      <c r="AC249" s="271"/>
    </row>
    <row r="250" spans="1:68" x14ac:dyDescent="0.2">
      <c r="A250" s="282"/>
      <c r="B250" s="282"/>
      <c r="C250" s="282"/>
      <c r="D250" s="282"/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6"/>
      <c r="P250" s="278" t="s">
        <v>73</v>
      </c>
      <c r="Q250" s="279"/>
      <c r="R250" s="279"/>
      <c r="S250" s="279"/>
      <c r="T250" s="279"/>
      <c r="U250" s="279"/>
      <c r="V250" s="280"/>
      <c r="W250" s="37" t="s">
        <v>74</v>
      </c>
      <c r="X250" s="270">
        <f>IFERROR(SUMPRODUCT(X246:X248*H246:H248),"0")</f>
        <v>84</v>
      </c>
      <c r="Y250" s="270">
        <f>IFERROR(SUMPRODUCT(Y246:Y248*H246:H248),"0")</f>
        <v>84</v>
      </c>
      <c r="Z250" s="37"/>
      <c r="AA250" s="271"/>
      <c r="AB250" s="271"/>
      <c r="AC250" s="271"/>
    </row>
    <row r="251" spans="1:68" ht="14.25" customHeight="1" x14ac:dyDescent="0.25">
      <c r="A251" s="281" t="s">
        <v>77</v>
      </c>
      <c r="B251" s="282"/>
      <c r="C251" s="282"/>
      <c r="D251" s="282"/>
      <c r="E251" s="282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64"/>
      <c r="AB251" s="264"/>
      <c r="AC251" s="264"/>
    </row>
    <row r="252" spans="1:68" ht="27" customHeight="1" x14ac:dyDescent="0.25">
      <c r="A252" s="54" t="s">
        <v>338</v>
      </c>
      <c r="B252" s="54" t="s">
        <v>339</v>
      </c>
      <c r="C252" s="31">
        <v>4301132080</v>
      </c>
      <c r="D252" s="276">
        <v>4640242180397</v>
      </c>
      <c r="E252" s="277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96</v>
      </c>
      <c r="Y252" s="269">
        <f>IFERROR(IF(X252="","",X252),"")</f>
        <v>96</v>
      </c>
      <c r="Z252" s="36">
        <f>IFERROR(IF(X252="","",X252*0.0155),"")</f>
        <v>1.488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600.96</v>
      </c>
      <c r="BN252" s="67">
        <f>IFERROR(Y252*I252,"0")</f>
        <v>600.96</v>
      </c>
      <c r="BO252" s="67">
        <f>IFERROR(X252/J252,"0")</f>
        <v>1.1428571428571428</v>
      </c>
      <c r="BP252" s="67">
        <f>IFERROR(Y252/J252,"0")</f>
        <v>1.1428571428571428</v>
      </c>
    </row>
    <row r="253" spans="1:68" ht="27" customHeight="1" x14ac:dyDescent="0.25">
      <c r="A253" s="54" t="s">
        <v>341</v>
      </c>
      <c r="B253" s="54" t="s">
        <v>342</v>
      </c>
      <c r="C253" s="31">
        <v>4301132104</v>
      </c>
      <c r="D253" s="276">
        <v>4640242181219</v>
      </c>
      <c r="E253" s="277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5"/>
      <c r="B254" s="282"/>
      <c r="C254" s="282"/>
      <c r="D254" s="282"/>
      <c r="E254" s="282"/>
      <c r="F254" s="282"/>
      <c r="G254" s="282"/>
      <c r="H254" s="282"/>
      <c r="I254" s="282"/>
      <c r="J254" s="282"/>
      <c r="K254" s="282"/>
      <c r="L254" s="282"/>
      <c r="M254" s="282"/>
      <c r="N254" s="282"/>
      <c r="O254" s="286"/>
      <c r="P254" s="278" t="s">
        <v>73</v>
      </c>
      <c r="Q254" s="279"/>
      <c r="R254" s="279"/>
      <c r="S254" s="279"/>
      <c r="T254" s="279"/>
      <c r="U254" s="279"/>
      <c r="V254" s="280"/>
      <c r="W254" s="37" t="s">
        <v>70</v>
      </c>
      <c r="X254" s="270">
        <f>IFERROR(SUM(X252:X253),"0")</f>
        <v>96</v>
      </c>
      <c r="Y254" s="270">
        <f>IFERROR(SUM(Y252:Y253),"0")</f>
        <v>96</v>
      </c>
      <c r="Z254" s="270">
        <f>IFERROR(IF(Z252="",0,Z252),"0")+IFERROR(IF(Z253="",0,Z253),"0")</f>
        <v>1.488</v>
      </c>
      <c r="AA254" s="271"/>
      <c r="AB254" s="271"/>
      <c r="AC254" s="271"/>
    </row>
    <row r="255" spans="1:68" x14ac:dyDescent="0.2">
      <c r="A255" s="282"/>
      <c r="B255" s="282"/>
      <c r="C255" s="282"/>
      <c r="D255" s="282"/>
      <c r="E255" s="282"/>
      <c r="F255" s="282"/>
      <c r="G255" s="282"/>
      <c r="H255" s="282"/>
      <c r="I255" s="282"/>
      <c r="J255" s="282"/>
      <c r="K255" s="282"/>
      <c r="L255" s="282"/>
      <c r="M255" s="282"/>
      <c r="N255" s="282"/>
      <c r="O255" s="286"/>
      <c r="P255" s="278" t="s">
        <v>73</v>
      </c>
      <c r="Q255" s="279"/>
      <c r="R255" s="279"/>
      <c r="S255" s="279"/>
      <c r="T255" s="279"/>
      <c r="U255" s="279"/>
      <c r="V255" s="280"/>
      <c r="W255" s="37" t="s">
        <v>74</v>
      </c>
      <c r="X255" s="270">
        <f>IFERROR(SUMPRODUCT(X252:X253*H252:H253),"0")</f>
        <v>576</v>
      </c>
      <c r="Y255" s="270">
        <f>IFERROR(SUMPRODUCT(Y252:Y253*H252:H253),"0")</f>
        <v>576</v>
      </c>
      <c r="Z255" s="37"/>
      <c r="AA255" s="271"/>
      <c r="AB255" s="271"/>
      <c r="AC255" s="271"/>
    </row>
    <row r="256" spans="1:68" ht="14.25" customHeight="1" x14ac:dyDescent="0.25">
      <c r="A256" s="281" t="s">
        <v>119</v>
      </c>
      <c r="B256" s="282"/>
      <c r="C256" s="282"/>
      <c r="D256" s="282"/>
      <c r="E256" s="282"/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82"/>
      <c r="Q256" s="282"/>
      <c r="R256" s="282"/>
      <c r="S256" s="282"/>
      <c r="T256" s="282"/>
      <c r="U256" s="282"/>
      <c r="V256" s="282"/>
      <c r="W256" s="282"/>
      <c r="X256" s="282"/>
      <c r="Y256" s="282"/>
      <c r="Z256" s="282"/>
      <c r="AA256" s="264"/>
      <c r="AB256" s="264"/>
      <c r="AC256" s="264"/>
    </row>
    <row r="257" spans="1:68" ht="27" customHeight="1" x14ac:dyDescent="0.25">
      <c r="A257" s="54" t="s">
        <v>343</v>
      </c>
      <c r="B257" s="54" t="s">
        <v>344</v>
      </c>
      <c r="C257" s="31">
        <v>4301136051</v>
      </c>
      <c r="D257" s="276">
        <v>4640242180304</v>
      </c>
      <c r="E257" s="277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0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42</v>
      </c>
      <c r="Y257" s="269">
        <f>IFERROR(IF(X257="","",X257),"")</f>
        <v>42</v>
      </c>
      <c r="Z257" s="36">
        <f>IFERROR(IF(X257="","",X257*0.00936),"")</f>
        <v>0.39312000000000002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121.40520000000001</v>
      </c>
      <c r="BN257" s="67">
        <f>IFERROR(Y257*I257,"0")</f>
        <v>121.40520000000001</v>
      </c>
      <c r="BO257" s="67">
        <f>IFERROR(X257/J257,"0")</f>
        <v>0.33333333333333331</v>
      </c>
      <c r="BP257" s="67">
        <f>IFERROR(Y257/J257,"0")</f>
        <v>0.33333333333333331</v>
      </c>
    </row>
    <row r="258" spans="1:68" ht="27" customHeight="1" x14ac:dyDescent="0.25">
      <c r="A258" s="54" t="s">
        <v>346</v>
      </c>
      <c r="B258" s="54" t="s">
        <v>347</v>
      </c>
      <c r="C258" s="31">
        <v>4301136053</v>
      </c>
      <c r="D258" s="276">
        <v>4640242180236</v>
      </c>
      <c r="E258" s="277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48</v>
      </c>
      <c r="Y258" s="269">
        <f>IFERROR(IF(X258="","",X258),"")</f>
        <v>48</v>
      </c>
      <c r="Z258" s="36">
        <f>IFERROR(IF(X258="","",X258*0.0155),"")</f>
        <v>0.74399999999999999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251.28000000000003</v>
      </c>
      <c r="BN258" s="67">
        <f>IFERROR(Y258*I258,"0")</f>
        <v>251.28000000000003</v>
      </c>
      <c r="BO258" s="67">
        <f>IFERROR(X258/J258,"0")</f>
        <v>0.5714285714285714</v>
      </c>
      <c r="BP258" s="67">
        <f>IFERROR(Y258/J258,"0")</f>
        <v>0.5714285714285714</v>
      </c>
    </row>
    <row r="259" spans="1:68" ht="27" customHeight="1" x14ac:dyDescent="0.25">
      <c r="A259" s="54" t="s">
        <v>348</v>
      </c>
      <c r="B259" s="54" t="s">
        <v>349</v>
      </c>
      <c r="C259" s="31">
        <v>4301136052</v>
      </c>
      <c r="D259" s="276">
        <v>4640242180410</v>
      </c>
      <c r="E259" s="277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5"/>
      <c r="B260" s="282"/>
      <c r="C260" s="282"/>
      <c r="D260" s="282"/>
      <c r="E260" s="282"/>
      <c r="F260" s="282"/>
      <c r="G260" s="282"/>
      <c r="H260" s="282"/>
      <c r="I260" s="282"/>
      <c r="J260" s="282"/>
      <c r="K260" s="282"/>
      <c r="L260" s="282"/>
      <c r="M260" s="282"/>
      <c r="N260" s="282"/>
      <c r="O260" s="286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0">
        <f>IFERROR(SUM(X257:X259),"0")</f>
        <v>90</v>
      </c>
      <c r="Y260" s="270">
        <f>IFERROR(SUM(Y257:Y259),"0")</f>
        <v>90</v>
      </c>
      <c r="Z260" s="270">
        <f>IFERROR(IF(Z257="",0,Z257),"0")+IFERROR(IF(Z258="",0,Z258),"0")+IFERROR(IF(Z259="",0,Z259),"0")</f>
        <v>1.1371199999999999</v>
      </c>
      <c r="AA260" s="271"/>
      <c r="AB260" s="271"/>
      <c r="AC260" s="271"/>
    </row>
    <row r="261" spans="1:68" x14ac:dyDescent="0.2">
      <c r="A261" s="282"/>
      <c r="B261" s="282"/>
      <c r="C261" s="282"/>
      <c r="D261" s="282"/>
      <c r="E261" s="282"/>
      <c r="F261" s="282"/>
      <c r="G261" s="282"/>
      <c r="H261" s="282"/>
      <c r="I261" s="282"/>
      <c r="J261" s="282"/>
      <c r="K261" s="282"/>
      <c r="L261" s="282"/>
      <c r="M261" s="282"/>
      <c r="N261" s="282"/>
      <c r="O261" s="286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0">
        <f>IFERROR(SUMPRODUCT(X257:X259*H257:H259),"0")</f>
        <v>353.4</v>
      </c>
      <c r="Y261" s="270">
        <f>IFERROR(SUMPRODUCT(Y257:Y259*H257:H259),"0")</f>
        <v>353.4</v>
      </c>
      <c r="Z261" s="37"/>
      <c r="AA261" s="271"/>
      <c r="AB261" s="271"/>
      <c r="AC261" s="271"/>
    </row>
    <row r="262" spans="1:68" ht="14.25" customHeight="1" x14ac:dyDescent="0.25">
      <c r="A262" s="281" t="s">
        <v>125</v>
      </c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64"/>
      <c r="AB262" s="264"/>
      <c r="AC262" s="264"/>
    </row>
    <row r="263" spans="1:68" ht="37.5" customHeight="1" x14ac:dyDescent="0.25">
      <c r="A263" s="54" t="s">
        <v>350</v>
      </c>
      <c r="B263" s="54" t="s">
        <v>351</v>
      </c>
      <c r="C263" s="31">
        <v>4301135504</v>
      </c>
      <c r="D263" s="276">
        <v>4640242181554</v>
      </c>
      <c r="E263" s="277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6">
        <v>4640242181561</v>
      </c>
      <c r="E264" s="277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14</v>
      </c>
      <c r="Y264" s="269">
        <f t="shared" si="6"/>
        <v>14</v>
      </c>
      <c r="Z264" s="36">
        <f>IFERROR(IF(X264="","",X264*0.00936),"")</f>
        <v>0.13103999999999999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54.488</v>
      </c>
      <c r="BN264" s="67">
        <f t="shared" si="8"/>
        <v>54.488</v>
      </c>
      <c r="BO264" s="67">
        <f t="shared" si="9"/>
        <v>0.1111111111111111</v>
      </c>
      <c r="BP264" s="67">
        <f t="shared" si="10"/>
        <v>0.1111111111111111</v>
      </c>
    </row>
    <row r="265" spans="1:68" ht="27" customHeight="1" x14ac:dyDescent="0.25">
      <c r="A265" s="54" t="s">
        <v>356</v>
      </c>
      <c r="B265" s="54" t="s">
        <v>357</v>
      </c>
      <c r="C265" s="31">
        <v>4301135374</v>
      </c>
      <c r="D265" s="276">
        <v>4640242181424</v>
      </c>
      <c r="E265" s="277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0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72</v>
      </c>
      <c r="Y265" s="269">
        <f t="shared" si="6"/>
        <v>72</v>
      </c>
      <c r="Z265" s="36">
        <f>IFERROR(IF(X265="","",X265*0.0155),"")</f>
        <v>1.1160000000000001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412.92</v>
      </c>
      <c r="BN265" s="67">
        <f t="shared" si="8"/>
        <v>412.92</v>
      </c>
      <c r="BO265" s="67">
        <f t="shared" si="9"/>
        <v>0.8571428571428571</v>
      </c>
      <c r="BP265" s="67">
        <f t="shared" si="10"/>
        <v>0.8571428571428571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6">
        <v>4640242181523</v>
      </c>
      <c r="E266" s="277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1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14</v>
      </c>
      <c r="Y266" s="269">
        <f t="shared" si="6"/>
        <v>14</v>
      </c>
      <c r="Z266" s="36">
        <f t="shared" ref="Z266:Z271" si="11">IFERROR(IF(X266="","",X266*0.00936),"")</f>
        <v>0.13103999999999999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44.688000000000002</v>
      </c>
      <c r="BN266" s="67">
        <f t="shared" si="8"/>
        <v>44.688000000000002</v>
      </c>
      <c r="BO266" s="67">
        <f t="shared" si="9"/>
        <v>0.1111111111111111</v>
      </c>
      <c r="BP266" s="67">
        <f t="shared" si="10"/>
        <v>0.1111111111111111</v>
      </c>
    </row>
    <row r="267" spans="1:68" ht="27" customHeight="1" x14ac:dyDescent="0.25">
      <c r="A267" s="54" t="s">
        <v>360</v>
      </c>
      <c r="B267" s="54" t="s">
        <v>361</v>
      </c>
      <c r="C267" s="31">
        <v>4301135375</v>
      </c>
      <c r="D267" s="276">
        <v>4640242181486</v>
      </c>
      <c r="E267" s="277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200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98</v>
      </c>
      <c r="Y267" s="269">
        <f t="shared" si="6"/>
        <v>98</v>
      </c>
      <c r="Z267" s="36">
        <f t="shared" si="11"/>
        <v>0.91727999999999998</v>
      </c>
      <c r="AA267" s="56"/>
      <c r="AB267" s="57"/>
      <c r="AC267" s="244" t="s">
        <v>352</v>
      </c>
      <c r="AG267" s="67"/>
      <c r="AJ267" s="71" t="s">
        <v>201</v>
      </c>
      <c r="AK267" s="71">
        <v>126</v>
      </c>
      <c r="BB267" s="245" t="s">
        <v>84</v>
      </c>
      <c r="BM267" s="67">
        <f t="shared" si="7"/>
        <v>381.416</v>
      </c>
      <c r="BN267" s="67">
        <f t="shared" si="8"/>
        <v>381.416</v>
      </c>
      <c r="BO267" s="67">
        <f t="shared" si="9"/>
        <v>0.77777777777777779</v>
      </c>
      <c r="BP267" s="67">
        <f t="shared" si="10"/>
        <v>0.77777777777777779</v>
      </c>
    </row>
    <row r="268" spans="1:68" ht="37.5" customHeight="1" x14ac:dyDescent="0.25">
      <c r="A268" s="54" t="s">
        <v>362</v>
      </c>
      <c r="B268" s="54" t="s">
        <v>363</v>
      </c>
      <c r="C268" s="31">
        <v>4301135402</v>
      </c>
      <c r="D268" s="276">
        <v>4640242181493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72</v>
      </c>
      <c r="AK268" s="71">
        <v>1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364</v>
      </c>
      <c r="B269" s="54" t="s">
        <v>365</v>
      </c>
      <c r="C269" s="31">
        <v>4301135403</v>
      </c>
      <c r="D269" s="276">
        <v>4640242181509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4301135304</v>
      </c>
      <c r="D270" s="276">
        <v>4640242181240</v>
      </c>
      <c r="E270" s="277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368</v>
      </c>
      <c r="B271" s="54" t="s">
        <v>369</v>
      </c>
      <c r="C271" s="31">
        <v>4301135610</v>
      </c>
      <c r="D271" s="276">
        <v>4640242181318</v>
      </c>
      <c r="E271" s="277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4301135306</v>
      </c>
      <c r="D272" s="276">
        <v>4640242181387</v>
      </c>
      <c r="E272" s="277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6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4301135309</v>
      </c>
      <c r="D273" s="276">
        <v>4640242181332</v>
      </c>
      <c r="E273" s="277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374</v>
      </c>
      <c r="B274" s="54" t="s">
        <v>375</v>
      </c>
      <c r="C274" s="31">
        <v>4301135308</v>
      </c>
      <c r="D274" s="276">
        <v>4640242181349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5"/>
      <c r="B275" s="282"/>
      <c r="C275" s="282"/>
      <c r="D275" s="282"/>
      <c r="E275" s="282"/>
      <c r="F275" s="282"/>
      <c r="G275" s="282"/>
      <c r="H275" s="282"/>
      <c r="I275" s="282"/>
      <c r="J275" s="282"/>
      <c r="K275" s="282"/>
      <c r="L275" s="282"/>
      <c r="M275" s="282"/>
      <c r="N275" s="282"/>
      <c r="O275" s="286"/>
      <c r="P275" s="278" t="s">
        <v>73</v>
      </c>
      <c r="Q275" s="279"/>
      <c r="R275" s="279"/>
      <c r="S275" s="279"/>
      <c r="T275" s="279"/>
      <c r="U275" s="279"/>
      <c r="V275" s="280"/>
      <c r="W275" s="37" t="s">
        <v>70</v>
      </c>
      <c r="X275" s="270">
        <f>IFERROR(SUM(X263:X274),"0")</f>
        <v>198</v>
      </c>
      <c r="Y275" s="270">
        <f>IFERROR(SUM(Y263:Y274),"0")</f>
        <v>198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2.2953600000000001</v>
      </c>
      <c r="AA275" s="271"/>
      <c r="AB275" s="271"/>
      <c r="AC275" s="271"/>
    </row>
    <row r="276" spans="1:68" x14ac:dyDescent="0.2">
      <c r="A276" s="282"/>
      <c r="B276" s="282"/>
      <c r="C276" s="282"/>
      <c r="D276" s="282"/>
      <c r="E276" s="282"/>
      <c r="F276" s="282"/>
      <c r="G276" s="282"/>
      <c r="H276" s="282"/>
      <c r="I276" s="282"/>
      <c r="J276" s="282"/>
      <c r="K276" s="282"/>
      <c r="L276" s="282"/>
      <c r="M276" s="282"/>
      <c r="N276" s="282"/>
      <c r="O276" s="286"/>
      <c r="P276" s="278" t="s">
        <v>73</v>
      </c>
      <c r="Q276" s="279"/>
      <c r="R276" s="279"/>
      <c r="S276" s="279"/>
      <c r="T276" s="279"/>
      <c r="U276" s="279"/>
      <c r="V276" s="280"/>
      <c r="W276" s="37" t="s">
        <v>74</v>
      </c>
      <c r="X276" s="270">
        <f>IFERROR(SUMPRODUCT(X263:X274*H263:H274),"0")</f>
        <v>852.40000000000009</v>
      </c>
      <c r="Y276" s="270">
        <f>IFERROR(SUMPRODUCT(Y263:Y274*H263:H274),"0")</f>
        <v>852.40000000000009</v>
      </c>
      <c r="Z276" s="37"/>
      <c r="AA276" s="271"/>
      <c r="AB276" s="271"/>
      <c r="AC276" s="271"/>
    </row>
    <row r="277" spans="1:68" ht="15" customHeight="1" x14ac:dyDescent="0.2">
      <c r="A277" s="386"/>
      <c r="B277" s="282"/>
      <c r="C277" s="282"/>
      <c r="D277" s="282"/>
      <c r="E277" s="282"/>
      <c r="F277" s="282"/>
      <c r="G277" s="282"/>
      <c r="H277" s="282"/>
      <c r="I277" s="282"/>
      <c r="J277" s="282"/>
      <c r="K277" s="282"/>
      <c r="L277" s="282"/>
      <c r="M277" s="282"/>
      <c r="N277" s="282"/>
      <c r="O277" s="368"/>
      <c r="P277" s="313" t="s">
        <v>376</v>
      </c>
      <c r="Q277" s="314"/>
      <c r="R277" s="314"/>
      <c r="S277" s="314"/>
      <c r="T277" s="314"/>
      <c r="U277" s="314"/>
      <c r="V277" s="315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9675.52</v>
      </c>
      <c r="Y277" s="270">
        <f>IFERROR(Y24+Y31+Y38+Y46+Y51+Y55+Y59+Y64+Y70+Y76+Y81+Y87+Y97+Y103+Y112+Y116+Y120+Y126+Y132+Y138+Y143+Y148+Y153+Y158+Y165+Y173+Y177+Y183+Y190+Y198+Y203+Y208+Y214+Y220+Y226+Y232+Y238+Y242+Y250+Y255+Y261+Y276,"0")</f>
        <v>9675.52</v>
      </c>
      <c r="Z277" s="37"/>
      <c r="AA277" s="271"/>
      <c r="AB277" s="271"/>
      <c r="AC277" s="271"/>
    </row>
    <row r="278" spans="1:68" x14ac:dyDescent="0.2">
      <c r="A278" s="282"/>
      <c r="B278" s="282"/>
      <c r="C278" s="282"/>
      <c r="D278" s="282"/>
      <c r="E278" s="282"/>
      <c r="F278" s="282"/>
      <c r="G278" s="282"/>
      <c r="H278" s="282"/>
      <c r="I278" s="282"/>
      <c r="J278" s="282"/>
      <c r="K278" s="282"/>
      <c r="L278" s="282"/>
      <c r="M278" s="282"/>
      <c r="N278" s="282"/>
      <c r="O278" s="368"/>
      <c r="P278" s="313" t="s">
        <v>377</v>
      </c>
      <c r="Q278" s="314"/>
      <c r="R278" s="314"/>
      <c r="S278" s="314"/>
      <c r="T278" s="314"/>
      <c r="U278" s="314"/>
      <c r="V278" s="315"/>
      <c r="W278" s="37" t="s">
        <v>74</v>
      </c>
      <c r="X278" s="270">
        <f>IFERROR(SUM(BM22:BM274),"0")</f>
        <v>11008.238799999996</v>
      </c>
      <c r="Y278" s="270">
        <f>IFERROR(SUM(BN22:BN274),"0")</f>
        <v>11008.238799999996</v>
      </c>
      <c r="Z278" s="37"/>
      <c r="AA278" s="271"/>
      <c r="AB278" s="271"/>
      <c r="AC278" s="271"/>
    </row>
    <row r="279" spans="1:68" x14ac:dyDescent="0.2">
      <c r="A279" s="282"/>
      <c r="B279" s="282"/>
      <c r="C279" s="282"/>
      <c r="D279" s="282"/>
      <c r="E279" s="282"/>
      <c r="F279" s="282"/>
      <c r="G279" s="282"/>
      <c r="H279" s="282"/>
      <c r="I279" s="282"/>
      <c r="J279" s="282"/>
      <c r="K279" s="282"/>
      <c r="L279" s="282"/>
      <c r="M279" s="282"/>
      <c r="N279" s="282"/>
      <c r="O279" s="368"/>
      <c r="P279" s="313" t="s">
        <v>378</v>
      </c>
      <c r="Q279" s="314"/>
      <c r="R279" s="314"/>
      <c r="S279" s="314"/>
      <c r="T279" s="314"/>
      <c r="U279" s="314"/>
      <c r="V279" s="315"/>
      <c r="W279" s="37" t="s">
        <v>379</v>
      </c>
      <c r="X279" s="38">
        <f>ROUNDUP(SUM(BO22:BO274),0)</f>
        <v>33</v>
      </c>
      <c r="Y279" s="38">
        <f>ROUNDUP(SUM(BP22:BP274),0)</f>
        <v>33</v>
      </c>
      <c r="Z279" s="37"/>
      <c r="AA279" s="271"/>
      <c r="AB279" s="271"/>
      <c r="AC279" s="271"/>
    </row>
    <row r="280" spans="1:68" x14ac:dyDescent="0.2">
      <c r="A280" s="282"/>
      <c r="B280" s="282"/>
      <c r="C280" s="282"/>
      <c r="D280" s="282"/>
      <c r="E280" s="282"/>
      <c r="F280" s="282"/>
      <c r="G280" s="282"/>
      <c r="H280" s="282"/>
      <c r="I280" s="282"/>
      <c r="J280" s="282"/>
      <c r="K280" s="282"/>
      <c r="L280" s="282"/>
      <c r="M280" s="282"/>
      <c r="N280" s="282"/>
      <c r="O280" s="368"/>
      <c r="P280" s="313" t="s">
        <v>380</v>
      </c>
      <c r="Q280" s="314"/>
      <c r="R280" s="314"/>
      <c r="S280" s="314"/>
      <c r="T280" s="314"/>
      <c r="U280" s="314"/>
      <c r="V280" s="315"/>
      <c r="W280" s="37" t="s">
        <v>74</v>
      </c>
      <c r="X280" s="270">
        <f>GrossWeightTotal+PalletQtyTotal*25</f>
        <v>11833.238799999996</v>
      </c>
      <c r="Y280" s="270">
        <f>GrossWeightTotalR+PalletQtyTotalR*25</f>
        <v>11833.238799999996</v>
      </c>
      <c r="Z280" s="37"/>
      <c r="AA280" s="271"/>
      <c r="AB280" s="271"/>
      <c r="AC280" s="271"/>
    </row>
    <row r="281" spans="1:68" x14ac:dyDescent="0.2">
      <c r="A281" s="282"/>
      <c r="B281" s="282"/>
      <c r="C281" s="282"/>
      <c r="D281" s="282"/>
      <c r="E281" s="282"/>
      <c r="F281" s="282"/>
      <c r="G281" s="282"/>
      <c r="H281" s="282"/>
      <c r="I281" s="282"/>
      <c r="J281" s="282"/>
      <c r="K281" s="282"/>
      <c r="L281" s="282"/>
      <c r="M281" s="282"/>
      <c r="N281" s="282"/>
      <c r="O281" s="368"/>
      <c r="P281" s="313" t="s">
        <v>381</v>
      </c>
      <c r="Q281" s="314"/>
      <c r="R281" s="314"/>
      <c r="S281" s="314"/>
      <c r="T281" s="314"/>
      <c r="U281" s="314"/>
      <c r="V281" s="315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2748</v>
      </c>
      <c r="Y281" s="270">
        <f>IFERROR(Y23+Y30+Y37+Y45+Y50+Y54+Y58+Y63+Y69+Y75+Y80+Y86+Y96+Y102+Y111+Y115+Y119+Y125+Y131+Y137+Y142+Y147+Y152+Y157+Y164+Y172+Y176+Y182+Y189+Y197+Y202+Y207+Y213+Y219+Y225+Y231+Y237+Y241+Y249+Y254+Y260+Y275,"0")</f>
        <v>2748</v>
      </c>
      <c r="Z281" s="37"/>
      <c r="AA281" s="271"/>
      <c r="AB281" s="271"/>
      <c r="AC281" s="271"/>
    </row>
    <row r="282" spans="1:68" ht="14.25" customHeight="1" x14ac:dyDescent="0.2">
      <c r="A282" s="282"/>
      <c r="B282" s="282"/>
      <c r="C282" s="282"/>
      <c r="D282" s="282"/>
      <c r="E282" s="282"/>
      <c r="F282" s="282"/>
      <c r="G282" s="282"/>
      <c r="H282" s="282"/>
      <c r="I282" s="282"/>
      <c r="J282" s="282"/>
      <c r="K282" s="282"/>
      <c r="L282" s="282"/>
      <c r="M282" s="282"/>
      <c r="N282" s="282"/>
      <c r="O282" s="368"/>
      <c r="P282" s="313" t="s">
        <v>382</v>
      </c>
      <c r="Q282" s="314"/>
      <c r="R282" s="314"/>
      <c r="S282" s="314"/>
      <c r="T282" s="314"/>
      <c r="U282" s="314"/>
      <c r="V282" s="315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41.069600000000001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7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7" t="s">
        <v>258</v>
      </c>
      <c r="X284" s="330"/>
      <c r="Y284" s="330"/>
      <c r="Z284" s="330"/>
      <c r="AA284" s="331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77" t="s">
        <v>385</v>
      </c>
      <c r="B285" s="287" t="s">
        <v>63</v>
      </c>
      <c r="C285" s="287" t="s">
        <v>76</v>
      </c>
      <c r="D285" s="287" t="s">
        <v>87</v>
      </c>
      <c r="E285" s="287" t="s">
        <v>97</v>
      </c>
      <c r="F285" s="287" t="s">
        <v>108</v>
      </c>
      <c r="G285" s="287" t="s">
        <v>133</v>
      </c>
      <c r="H285" s="287" t="s">
        <v>140</v>
      </c>
      <c r="I285" s="287" t="s">
        <v>144</v>
      </c>
      <c r="J285" s="287" t="s">
        <v>152</v>
      </c>
      <c r="K285" s="287" t="s">
        <v>167</v>
      </c>
      <c r="L285" s="287" t="s">
        <v>173</v>
      </c>
      <c r="M285" s="287" t="s">
        <v>194</v>
      </c>
      <c r="N285" s="266"/>
      <c r="O285" s="287" t="s">
        <v>202</v>
      </c>
      <c r="P285" s="287" t="s">
        <v>209</v>
      </c>
      <c r="Q285" s="287" t="s">
        <v>214</v>
      </c>
      <c r="R285" s="287" t="s">
        <v>218</v>
      </c>
      <c r="S285" s="287" t="s">
        <v>221</v>
      </c>
      <c r="T285" s="287" t="s">
        <v>226</v>
      </c>
      <c r="U285" s="287" t="s">
        <v>231</v>
      </c>
      <c r="V285" s="287" t="s">
        <v>240</v>
      </c>
      <c r="W285" s="287" t="s">
        <v>259</v>
      </c>
      <c r="X285" s="287" t="s">
        <v>275</v>
      </c>
      <c r="Y285" s="287" t="s">
        <v>289</v>
      </c>
      <c r="Z285" s="287" t="s">
        <v>294</v>
      </c>
      <c r="AA285" s="287" t="s">
        <v>305</v>
      </c>
      <c r="AB285" s="287" t="s">
        <v>313</v>
      </c>
      <c r="AC285" s="287" t="s">
        <v>318</v>
      </c>
      <c r="AD285" s="287" t="s">
        <v>322</v>
      </c>
      <c r="AE285" s="287" t="s">
        <v>329</v>
      </c>
      <c r="AF285" s="266"/>
    </row>
    <row r="286" spans="1:68" ht="13.5" customHeight="1" thickBot="1" x14ac:dyDescent="0.25">
      <c r="A286" s="37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66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441</v>
      </c>
      <c r="D287" s="46">
        <f>IFERROR(X34*H34,"0")+IFERROR(X35*H35,"0")+IFERROR(X36*H36,"0")</f>
        <v>201.59999999999997</v>
      </c>
      <c r="E287" s="46">
        <f>IFERROR(X41*H41,"0")+IFERROR(X42*H42,"0")+IFERROR(X43*H43,"0")+IFERROR(X44*H44,"0")</f>
        <v>168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480</v>
      </c>
      <c r="H287" s="46">
        <f>IFERROR(X79*H79,"0")</f>
        <v>50.4</v>
      </c>
      <c r="I287" s="46">
        <f>IFERROR(X84*H84,"0")+IFERROR(X85*H85,"0")</f>
        <v>554.4</v>
      </c>
      <c r="J287" s="46">
        <f>IFERROR(X90*H90,"0")+IFERROR(X91*H91,"0")+IFERROR(X92*H92,"0")+IFERROR(X93*H93,"0")+IFERROR(X94*H94,"0")+IFERROR(X95*H95,"0")</f>
        <v>1480.0800000000002</v>
      </c>
      <c r="K287" s="46">
        <f>IFERROR(X100*H100,"0")+IFERROR(X101*H101,"0")</f>
        <v>181.44000000000003</v>
      </c>
      <c r="L287" s="46">
        <f>IFERROR(X106*H106,"0")+IFERROR(X107*H107,"0")+IFERROR(X108*H108,"0")+IFERROR(X109*H109,"0")+IFERROR(X110*H110,"0")+IFERROR(X114*H114,"0")+IFERROR(X118*H118,"0")</f>
        <v>665.7600000000001</v>
      </c>
      <c r="M287" s="46">
        <f>IFERROR(X123*H123,"0")+IFERROR(X124*H124,"0")</f>
        <v>1386</v>
      </c>
      <c r="N287" s="266"/>
      <c r="O287" s="46">
        <f>IFERROR(X129*H129,"0")+IFERROR(X130*H130,"0")</f>
        <v>84</v>
      </c>
      <c r="P287" s="46">
        <f>IFERROR(X135*H135,"0")+IFERROR(X136*H136,"0")</f>
        <v>168</v>
      </c>
      <c r="Q287" s="46">
        <f>IFERROR(X141*H141,"0")</f>
        <v>84</v>
      </c>
      <c r="R287" s="46">
        <f>IFERROR(X146*H146,"0")</f>
        <v>0</v>
      </c>
      <c r="S287" s="46">
        <f>IFERROR(X151*H151,"0")</f>
        <v>19.200000000000003</v>
      </c>
      <c r="T287" s="46">
        <f>IFERROR(X156*H156,"0")</f>
        <v>117.6</v>
      </c>
      <c r="U287" s="46">
        <f>IFERROR(X162*H162,"0")+IFERROR(X163*H163,"0")</f>
        <v>720</v>
      </c>
      <c r="V287" s="46">
        <f>IFERROR(X169*H169,"0")+IFERROR(X170*H170,"0")+IFERROR(X171*H171,"0")+IFERROR(X175*H175,"0")</f>
        <v>336</v>
      </c>
      <c r="W287" s="46">
        <f>IFERROR(X181*H181,"0")+IFERROR(X185*H185,"0")+IFERROR(X186*H186,"0")+IFERROR(X187*H187,"0")+IFERROR(X188*H188,"0")</f>
        <v>105.84</v>
      </c>
      <c r="X287" s="46">
        <f>IFERROR(X193*H193,"0")+IFERROR(X194*H194,"0")+IFERROR(X195*H195,"0")+IFERROR(X196*H196,"0")</f>
        <v>172.8</v>
      </c>
      <c r="Y287" s="46">
        <f>IFERROR(X201*H201,"0")</f>
        <v>360</v>
      </c>
      <c r="Z287" s="46">
        <f>IFERROR(X206*H206,"0")+IFERROR(X210*H210,"0")+IFERROR(X211*H211,"0")+IFERROR(X212*H212,"0")</f>
        <v>33.6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1865.8000000000002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2815.2000000000003</v>
      </c>
      <c r="B290" s="60">
        <f>SUMPRODUCT(--(BB:BB="ПГП"),--(W:W="кор"),H:H,Y:Y)+SUMPRODUCT(--(BB:BB="ПГП"),--(W:W="кг"),Y:Y)</f>
        <v>6860.3200000000024</v>
      </c>
      <c r="C290" s="60">
        <f>SUMPRODUCT(--(BB:BB="КИЗ"),--(W:W="кор"),H:H,Y:Y)+SUMPRODUCT(--(BB:BB="КИЗ"),--(W:W="кг"),Y:Y)</f>
        <v>0</v>
      </c>
    </row>
  </sheetData>
  <sheetProtection algorithmName="SHA-512" hashValue="RkMG/6NjZsmvABUQ54WayM1pAZ3muOpczcd48CMAwOoiU3Lz6wlPjvWftPa6w9z5BjZ+Gz+jNvZSXJeBLYiBaA==" saltValue="h7kN9cbj2sqrWMGDJOse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X285:X286"/>
    <mergeCell ref="Z285:Z286"/>
    <mergeCell ref="P263:T263"/>
    <mergeCell ref="D171:E171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A262:Z262"/>
    <mergeCell ref="D271:E271"/>
    <mergeCell ref="V12:W12"/>
    <mergeCell ref="W285:W286"/>
    <mergeCell ref="Y285:Y286"/>
    <mergeCell ref="A245:Z245"/>
    <mergeCell ref="A39:Z39"/>
    <mergeCell ref="P85:T85"/>
    <mergeCell ref="A142:O143"/>
    <mergeCell ref="A202:O203"/>
    <mergeCell ref="D266:E266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P285:P286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247:T247"/>
    <mergeCell ref="P114:T114"/>
    <mergeCell ref="D84:E84"/>
    <mergeCell ref="P41:T41"/>
    <mergeCell ref="D22:E22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P261:V261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A65:Z65"/>
    <mergeCell ref="A45:O46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P87:V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4 X118 X135 X162 X175 X186 X188 X193:X196 X206 X210:X212 X217:X218 X224 X230 X236 X240 X246 X248 X253 X259 X263 X268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23 X129:X130 X136 X141 X146 X151 X156 X163 X169:X171 X181 X185 X187 X201 X247 X252 X257:X258 X264:X26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n4o8EEf3XAroyq9mKtMTiYzRGVg1WOKzm7LEosqn4opesXtOcnzpjrKroiasy2i5To2j/k3ugQ7COWWrvHpBmg==" saltValue="iNXxfHSprAGZqAsgXCUX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2025-10-03T09:59:06Z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