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6BE3585B-C579-4BC7-A52B-65816E2E38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08" i="1" s="1"/>
  <c r="P424" i="1"/>
  <c r="X421" i="1"/>
  <c r="Y420" i="1"/>
  <c r="X420" i="1"/>
  <c r="BP419" i="1"/>
  <c r="BO419" i="1"/>
  <c r="BN419" i="1"/>
  <c r="BM419" i="1"/>
  <c r="Z419" i="1"/>
  <c r="Z420" i="1" s="1"/>
  <c r="Y419" i="1"/>
  <c r="X508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8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8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Y246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3" i="1"/>
  <c r="Y122" i="1"/>
  <c r="X122" i="1"/>
  <c r="BP121" i="1"/>
  <c r="BO121" i="1"/>
  <c r="BN121" i="1"/>
  <c r="BM121" i="1"/>
  <c r="Z121" i="1"/>
  <c r="Z122" i="1" s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59" i="1"/>
  <c r="Y65" i="1"/>
  <c r="Y71" i="1"/>
  <c r="Y78" i="1"/>
  <c r="BP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Y118" i="1"/>
  <c r="BP127" i="1"/>
  <c r="BN127" i="1"/>
  <c r="Z127" i="1"/>
  <c r="Z128" i="1" s="1"/>
  <c r="Y129" i="1"/>
  <c r="Y134" i="1"/>
  <c r="BP131" i="1"/>
  <c r="BN131" i="1"/>
  <c r="Z131" i="1"/>
  <c r="Z133" i="1" s="1"/>
  <c r="BP143" i="1"/>
  <c r="BN143" i="1"/>
  <c r="Z143" i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08" i="1"/>
  <c r="Y185" i="1"/>
  <c r="BP182" i="1"/>
  <c r="BN182" i="1"/>
  <c r="Z182" i="1"/>
  <c r="Z184" i="1" s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Z53" i="1"/>
  <c r="Z58" i="1" s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BN73" i="1"/>
  <c r="BP75" i="1"/>
  <c r="BN75" i="1"/>
  <c r="Z75" i="1"/>
  <c r="Y83" i="1"/>
  <c r="Z90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33" i="1"/>
  <c r="BP137" i="1"/>
  <c r="BN137" i="1"/>
  <c r="Z137" i="1"/>
  <c r="Z138" i="1" s="1"/>
  <c r="Y139" i="1"/>
  <c r="H508" i="1"/>
  <c r="Y144" i="1"/>
  <c r="BP142" i="1"/>
  <c r="BN142" i="1"/>
  <c r="Z142" i="1"/>
  <c r="Z144" i="1" s="1"/>
  <c r="BP149" i="1"/>
  <c r="BN149" i="1"/>
  <c r="Z149" i="1"/>
  <c r="Y151" i="1"/>
  <c r="I508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Z174" i="1" s="1"/>
  <c r="Y184" i="1"/>
  <c r="BP188" i="1"/>
  <c r="BN188" i="1"/>
  <c r="Z188" i="1"/>
  <c r="Z189" i="1" s="1"/>
  <c r="Y190" i="1"/>
  <c r="Y201" i="1"/>
  <c r="BP192" i="1"/>
  <c r="BN192" i="1"/>
  <c r="Z192" i="1"/>
  <c r="Z200" i="1" s="1"/>
  <c r="BP196" i="1"/>
  <c r="BN196" i="1"/>
  <c r="Z196" i="1"/>
  <c r="Y200" i="1"/>
  <c r="BP204" i="1"/>
  <c r="BN204" i="1"/>
  <c r="Z204" i="1"/>
  <c r="Z212" i="1" s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Z270" i="1"/>
  <c r="BP268" i="1"/>
  <c r="BN268" i="1"/>
  <c r="Z268" i="1"/>
  <c r="O508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Z317" i="1" s="1"/>
  <c r="Y31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1" i="1" s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E508" i="1"/>
  <c r="Y91" i="1"/>
  <c r="G508" i="1"/>
  <c r="Y128" i="1"/>
  <c r="Y213" i="1"/>
  <c r="BP208" i="1"/>
  <c r="BN208" i="1"/>
  <c r="Z208" i="1"/>
  <c r="Y212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Z246" i="1" s="1"/>
  <c r="BP252" i="1"/>
  <c r="BN252" i="1"/>
  <c r="Z252" i="1"/>
  <c r="BP260" i="1"/>
  <c r="BN260" i="1"/>
  <c r="Z260" i="1"/>
  <c r="Y271" i="1"/>
  <c r="Z293" i="1"/>
  <c r="BP289" i="1"/>
  <c r="BN289" i="1"/>
  <c r="Z289" i="1"/>
  <c r="Y293" i="1"/>
  <c r="BP297" i="1"/>
  <c r="BN297" i="1"/>
  <c r="Z297" i="1"/>
  <c r="Z303" i="1" s="1"/>
  <c r="BP301" i="1"/>
  <c r="BN301" i="1"/>
  <c r="Z301" i="1"/>
  <c r="Y312" i="1"/>
  <c r="BP309" i="1"/>
  <c r="BN309" i="1"/>
  <c r="Z309" i="1"/>
  <c r="Z311" i="1" s="1"/>
  <c r="Y318" i="1"/>
  <c r="Y324" i="1"/>
  <c r="BP320" i="1"/>
  <c r="BN320" i="1"/>
  <c r="Z320" i="1"/>
  <c r="Z324" i="1" s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8" i="1"/>
  <c r="Y349" i="1"/>
  <c r="BP342" i="1"/>
  <c r="BN342" i="1"/>
  <c r="Z342" i="1"/>
  <c r="Z349" i="1" s="1"/>
  <c r="BP346" i="1"/>
  <c r="BN346" i="1"/>
  <c r="Z346" i="1"/>
  <c r="BP358" i="1"/>
  <c r="BN358" i="1"/>
  <c r="Z358" i="1"/>
  <c r="Z359" i="1" s="1"/>
  <c r="Y360" i="1"/>
  <c r="Z370" i="1"/>
  <c r="BP368" i="1"/>
  <c r="BN368" i="1"/>
  <c r="Z368" i="1"/>
  <c r="Y276" i="1"/>
  <c r="Y285" i="1"/>
  <c r="R508" i="1"/>
  <c r="Y294" i="1"/>
  <c r="U508" i="1"/>
  <c r="Y371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68" i="1"/>
  <c r="BN468" i="1"/>
  <c r="Z468" i="1"/>
  <c r="Z471" i="1" s="1"/>
  <c r="Y472" i="1"/>
  <c r="BP475" i="1"/>
  <c r="BN475" i="1"/>
  <c r="Z475" i="1"/>
  <c r="AA508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456" i="1" l="1"/>
  <c r="Z263" i="1"/>
  <c r="Z168" i="1"/>
  <c r="Z78" i="1"/>
  <c r="Y500" i="1"/>
  <c r="Z337" i="1"/>
  <c r="Z150" i="1"/>
  <c r="Y498" i="1"/>
  <c r="Z398" i="1"/>
  <c r="Z230" i="1"/>
  <c r="Z415" i="1"/>
  <c r="Z255" i="1"/>
  <c r="Z70" i="1"/>
  <c r="Z32" i="1"/>
  <c r="Z503" i="1" s="1"/>
  <c r="Y502" i="1"/>
  <c r="Y499" i="1"/>
  <c r="Y501" i="1" s="1"/>
  <c r="Z118" i="1"/>
  <c r="Z97" i="1"/>
</calcChain>
</file>

<file path=xl/sharedStrings.xml><?xml version="1.0" encoding="utf-8"?>
<sst xmlns="http://schemas.openxmlformats.org/spreadsheetml/2006/main" count="2191" uniqueCount="798">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</sst>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2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0" t="s">
        <v>0</v>
      </c>
      <c r="E1" s="576"/>
      <c r="F1" s="576"/>
      <c r="G1" s="12" t="s">
        <v>1</v>
      </c>
      <c r="H1" s="620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03"/>
      <c r="C5" s="604"/>
      <c r="D5" s="628"/>
      <c r="E5" s="629"/>
      <c r="F5" s="833" t="s">
        <v>9</v>
      </c>
      <c r="G5" s="604"/>
      <c r="H5" s="628"/>
      <c r="I5" s="781"/>
      <c r="J5" s="781"/>
      <c r="K5" s="781"/>
      <c r="L5" s="781"/>
      <c r="M5" s="629"/>
      <c r="N5" s="58"/>
      <c r="P5" s="24" t="s">
        <v>10</v>
      </c>
      <c r="Q5" s="849">
        <v>45936</v>
      </c>
      <c r="R5" s="663"/>
      <c r="T5" s="706" t="s">
        <v>11</v>
      </c>
      <c r="U5" s="707"/>
      <c r="V5" s="709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03"/>
      <c r="C6" s="604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3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4" t="s">
        <v>16</v>
      </c>
      <c r="U6" s="707"/>
      <c r="V6" s="766" t="s">
        <v>17</v>
      </c>
      <c r="W6" s="593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4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7"/>
      <c r="U7" s="707"/>
      <c r="V7" s="767"/>
      <c r="W7" s="768"/>
      <c r="AB7" s="51"/>
      <c r="AC7" s="51"/>
      <c r="AD7" s="51"/>
      <c r="AE7" s="51"/>
    </row>
    <row r="8" spans="1:32" s="537" customFormat="1" ht="25.5" customHeight="1" x14ac:dyDescent="0.2">
      <c r="A8" s="867" t="s">
        <v>18</v>
      </c>
      <c r="B8" s="561"/>
      <c r="C8" s="562"/>
      <c r="D8" s="613"/>
      <c r="E8" s="614"/>
      <c r="F8" s="614"/>
      <c r="G8" s="614"/>
      <c r="H8" s="614"/>
      <c r="I8" s="614"/>
      <c r="J8" s="614"/>
      <c r="K8" s="614"/>
      <c r="L8" s="614"/>
      <c r="M8" s="615"/>
      <c r="N8" s="61"/>
      <c r="P8" s="24" t="s">
        <v>19</v>
      </c>
      <c r="Q8" s="672">
        <v>0.41666666666666669</v>
      </c>
      <c r="R8" s="607"/>
      <c r="T8" s="557"/>
      <c r="U8" s="707"/>
      <c r="V8" s="767"/>
      <c r="W8" s="768"/>
      <c r="AB8" s="51"/>
      <c r="AC8" s="51"/>
      <c r="AD8" s="51"/>
      <c r="AE8" s="51"/>
    </row>
    <row r="9" spans="1:32" s="53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2"/>
      <c r="E9" s="559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659"/>
      <c r="R9" s="660"/>
      <c r="T9" s="557"/>
      <c r="U9" s="707"/>
      <c r="V9" s="769"/>
      <c r="W9" s="77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2"/>
      <c r="E10" s="559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1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15"/>
      <c r="R10" s="716"/>
      <c r="U10" s="24" t="s">
        <v>22</v>
      </c>
      <c r="V10" s="592" t="s">
        <v>23</v>
      </c>
      <c r="W10" s="593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0" t="s">
        <v>28</v>
      </c>
      <c r="B12" s="603"/>
      <c r="C12" s="603"/>
      <c r="D12" s="603"/>
      <c r="E12" s="603"/>
      <c r="F12" s="603"/>
      <c r="G12" s="603"/>
      <c r="H12" s="603"/>
      <c r="I12" s="603"/>
      <c r="J12" s="603"/>
      <c r="K12" s="603"/>
      <c r="L12" s="603"/>
      <c r="M12" s="604"/>
      <c r="N12" s="62"/>
      <c r="P12" s="24" t="s">
        <v>29</v>
      </c>
      <c r="Q12" s="672"/>
      <c r="R12" s="607"/>
      <c r="S12" s="23"/>
      <c r="U12" s="24"/>
      <c r="V12" s="576"/>
      <c r="W12" s="557"/>
      <c r="AB12" s="51"/>
      <c r="AC12" s="51"/>
      <c r="AD12" s="51"/>
      <c r="AE12" s="51"/>
    </row>
    <row r="13" spans="1:32" s="537" customFormat="1" ht="23.25" customHeight="1" x14ac:dyDescent="0.2">
      <c r="A13" s="700" t="s">
        <v>30</v>
      </c>
      <c r="B13" s="603"/>
      <c r="C13" s="603"/>
      <c r="D13" s="603"/>
      <c r="E13" s="603"/>
      <c r="F13" s="603"/>
      <c r="G13" s="603"/>
      <c r="H13" s="603"/>
      <c r="I13" s="603"/>
      <c r="J13" s="603"/>
      <c r="K13" s="603"/>
      <c r="L13" s="603"/>
      <c r="M13" s="604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0" t="s">
        <v>32</v>
      </c>
      <c r="B14" s="603"/>
      <c r="C14" s="603"/>
      <c r="D14" s="603"/>
      <c r="E14" s="603"/>
      <c r="F14" s="603"/>
      <c r="G14" s="603"/>
      <c r="H14" s="603"/>
      <c r="I14" s="603"/>
      <c r="J14" s="603"/>
      <c r="K14" s="603"/>
      <c r="L14" s="603"/>
      <c r="M14" s="6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3"/>
      <c r="C15" s="603"/>
      <c r="D15" s="603"/>
      <c r="E15" s="603"/>
      <c r="F15" s="603"/>
      <c r="G15" s="603"/>
      <c r="H15" s="603"/>
      <c r="I15" s="603"/>
      <c r="J15" s="603"/>
      <c r="K15" s="603"/>
      <c r="L15" s="603"/>
      <c r="M15" s="604"/>
      <c r="N15" s="63"/>
      <c r="P15" s="693" t="s">
        <v>34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7" t="s">
        <v>35</v>
      </c>
      <c r="B17" s="587" t="s">
        <v>36</v>
      </c>
      <c r="C17" s="678" t="s">
        <v>37</v>
      </c>
      <c r="D17" s="587" t="s">
        <v>38</v>
      </c>
      <c r="E17" s="645"/>
      <c r="F17" s="587" t="s">
        <v>39</v>
      </c>
      <c r="G17" s="587" t="s">
        <v>40</v>
      </c>
      <c r="H17" s="587" t="s">
        <v>41</v>
      </c>
      <c r="I17" s="587" t="s">
        <v>42</v>
      </c>
      <c r="J17" s="587" t="s">
        <v>43</v>
      </c>
      <c r="K17" s="587" t="s">
        <v>44</v>
      </c>
      <c r="L17" s="587" t="s">
        <v>45</v>
      </c>
      <c r="M17" s="587" t="s">
        <v>46</v>
      </c>
      <c r="N17" s="587" t="s">
        <v>47</v>
      </c>
      <c r="O17" s="587" t="s">
        <v>48</v>
      </c>
      <c r="P17" s="587" t="s">
        <v>49</v>
      </c>
      <c r="Q17" s="644"/>
      <c r="R17" s="644"/>
      <c r="S17" s="644"/>
      <c r="T17" s="645"/>
      <c r="U17" s="864" t="s">
        <v>50</v>
      </c>
      <c r="V17" s="604"/>
      <c r="W17" s="587" t="s">
        <v>51</v>
      </c>
      <c r="X17" s="587" t="s">
        <v>52</v>
      </c>
      <c r="Y17" s="865" t="s">
        <v>53</v>
      </c>
      <c r="Z17" s="779" t="s">
        <v>54</v>
      </c>
      <c r="AA17" s="758" t="s">
        <v>55</v>
      </c>
      <c r="AB17" s="758" t="s">
        <v>56</v>
      </c>
      <c r="AC17" s="758" t="s">
        <v>57</v>
      </c>
      <c r="AD17" s="758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8"/>
      <c r="B18" s="588"/>
      <c r="C18" s="588"/>
      <c r="D18" s="646"/>
      <c r="E18" s="648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646"/>
      <c r="Q18" s="647"/>
      <c r="R18" s="647"/>
      <c r="S18" s="647"/>
      <c r="T18" s="648"/>
      <c r="U18" s="67" t="s">
        <v>60</v>
      </c>
      <c r="V18" s="67" t="s">
        <v>61</v>
      </c>
      <c r="W18" s="588"/>
      <c r="X18" s="588"/>
      <c r="Y18" s="866"/>
      <c r="Z18" s="780"/>
      <c r="AA18" s="759"/>
      <c r="AB18" s="759"/>
      <c r="AC18" s="759"/>
      <c r="AD18" s="830"/>
      <c r="AE18" s="831"/>
      <c r="AF18" s="832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73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7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8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8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8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8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8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8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73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8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0</v>
      </c>
      <c r="Y44" s="545">
        <f>IFERROR(Y41/H41,"0")+IFERROR(Y42/H42,"0")+IFERROR(Y43/H43,"0")</f>
        <v>0</v>
      </c>
      <c r="Z44" s="545">
        <f>IFERROR(IF(Z41="",0,Z41),"0")+IFERROR(IF(Z42="",0,Z42),"0")+IFERROR(IF(Z43="",0,Z43),"0")</f>
        <v>0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8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0</v>
      </c>
      <c r="Y45" s="545">
        <f>IFERROR(SUM(Y41:Y43),"0")</f>
        <v>0</v>
      </c>
      <c r="Z45" s="37"/>
      <c r="AA45" s="546"/>
      <c r="AB45" s="546"/>
      <c r="AC45" s="546"/>
    </row>
    <row r="46" spans="1:68" ht="14.25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8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8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73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0</v>
      </c>
      <c r="Y53" s="54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8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0</v>
      </c>
      <c r="Y58" s="545">
        <f>IFERROR(Y52/H52,"0")+IFERROR(Y53/H53,"0")+IFERROR(Y54/H54,"0")+IFERROR(Y55/H55,"0")+IFERROR(Y56/H56,"0")+IFERROR(Y57/H57,"0")</f>
        <v>0</v>
      </c>
      <c r="Z58" s="545">
        <f>IFERROR(IF(Z52="",0,Z52),"0")+IFERROR(IF(Z53="",0,Z53),"0")+IFERROR(IF(Z54="",0,Z54),"0")+IFERROR(IF(Z55="",0,Z55),"0")+IFERROR(IF(Z56="",0,Z56),"0")+IFERROR(IF(Z57="",0,Z57),"0")</f>
        <v>0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8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0</v>
      </c>
      <c r="Y59" s="545">
        <f>IFERROR(SUM(Y52:Y57),"0")</f>
        <v>0</v>
      </c>
      <c r="Z59" s="37"/>
      <c r="AA59" s="546"/>
      <c r="AB59" s="546"/>
      <c r="AC59" s="546"/>
    </row>
    <row r="60" spans="1:68" ht="14.25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8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0</v>
      </c>
      <c r="Y64" s="545">
        <f>IFERROR(Y61/H61,"0")+IFERROR(Y62/H62,"0")+IFERROR(Y63/H63,"0")</f>
        <v>0</v>
      </c>
      <c r="Z64" s="545">
        <f>IFERROR(IF(Z61="",0,Z61),"0")+IFERROR(IF(Z62="",0,Z62),"0")+IFERROR(IF(Z63="",0,Z63),"0")</f>
        <v>0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8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0</v>
      </c>
      <c r="Y65" s="545">
        <f>IFERROR(SUM(Y61:Y63),"0")</f>
        <v>0</v>
      </c>
      <c r="Z65" s="37"/>
      <c r="AA65" s="546"/>
      <c r="AB65" s="546"/>
      <c r="AC65" s="546"/>
    </row>
    <row r="66" spans="1:68" ht="14.25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8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8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8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8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8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8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customHeight="1" x14ac:dyDescent="0.25">
      <c r="A85" s="573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8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0</v>
      </c>
      <c r="Y90" s="545">
        <f>IFERROR(Y87/H87,"0")+IFERROR(Y88/H88,"0")+IFERROR(Y89/H89,"0")</f>
        <v>0</v>
      </c>
      <c r="Z90" s="545">
        <f>IFERROR(IF(Z87="",0,Z87),"0")+IFERROR(IF(Z88="",0,Z88),"0")+IFERROR(IF(Z89="",0,Z89),"0")</f>
        <v>0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8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0</v>
      </c>
      <c r="Y91" s="545">
        <f>IFERROR(SUM(Y87:Y89),"0")</f>
        <v>0</v>
      </c>
      <c r="Z91" s="37"/>
      <c r="AA91" s="546"/>
      <c r="AB91" s="546"/>
      <c r="AC91" s="546"/>
    </row>
    <row r="92" spans="1:68" ht="14.25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96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135</v>
      </c>
      <c r="Y95" s="544">
        <f>IFERROR(IF(X95="",0,CEILING((X95/$H95),1)*$H95),"")</f>
        <v>135</v>
      </c>
      <c r="Z95" s="36">
        <f>IFERROR(IF(Y95=0,"",ROUNDUP(Y95/H95,0)*0.00651),"")</f>
        <v>0.32550000000000001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147.6</v>
      </c>
      <c r="BN95" s="64">
        <f>IFERROR(Y95*I95/H95,"0")</f>
        <v>147.6</v>
      </c>
      <c r="BO95" s="64">
        <f>IFERROR(1/J95*(X95/H95),"0")</f>
        <v>0.27472527472527475</v>
      </c>
      <c r="BP95" s="64">
        <f>IFERROR(1/J95*(Y95/H95),"0")</f>
        <v>0.27472527472527475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8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50</v>
      </c>
      <c r="Y97" s="545">
        <f>IFERROR(Y93/H93,"0")+IFERROR(Y94/H94,"0")+IFERROR(Y95/H95,"0")+IFERROR(Y96/H96,"0")</f>
        <v>50</v>
      </c>
      <c r="Z97" s="545">
        <f>IFERROR(IF(Z93="",0,Z93),"0")+IFERROR(IF(Z94="",0,Z94),"0")+IFERROR(IF(Z95="",0,Z95),"0")+IFERROR(IF(Z96="",0,Z96),"0")</f>
        <v>0.32550000000000001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8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135</v>
      </c>
      <c r="Y98" s="545">
        <f>IFERROR(SUM(Y93:Y96),"0")</f>
        <v>135</v>
      </c>
      <c r="Z98" s="37"/>
      <c r="AA98" s="546"/>
      <c r="AB98" s="546"/>
      <c r="AC98" s="546"/>
    </row>
    <row r="99" spans="1:68" ht="16.5" customHeight="1" x14ac:dyDescent="0.25">
      <c r="A99" s="573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300</v>
      </c>
      <c r="Y101" s="544">
        <f>IFERROR(IF(X101="",0,CEILING((X101/$H101),1)*$H101),"")</f>
        <v>302.40000000000003</v>
      </c>
      <c r="Z101" s="36">
        <f>IFERROR(IF(Y101=0,"",ROUNDUP(Y101/H101,0)*0.01898),"")</f>
        <v>0.53144000000000002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312.08333333333331</v>
      </c>
      <c r="BN101" s="64">
        <f>IFERROR(Y101*I101/H101,"0")</f>
        <v>314.58000000000004</v>
      </c>
      <c r="BO101" s="64">
        <f>IFERROR(1/J101*(X101/H101),"0")</f>
        <v>0.43402777777777773</v>
      </c>
      <c r="BP101" s="64">
        <f>IFERROR(1/J101*(Y101/H101),"0")</f>
        <v>0.4375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8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27.777777777777775</v>
      </c>
      <c r="Y105" s="545">
        <f>IFERROR(Y101/H101,"0")+IFERROR(Y102/H102,"0")+IFERROR(Y103/H103,"0")+IFERROR(Y104/H104,"0")</f>
        <v>28</v>
      </c>
      <c r="Z105" s="545">
        <f>IFERROR(IF(Z101="",0,Z101),"0")+IFERROR(IF(Z102="",0,Z102),"0")+IFERROR(IF(Z103="",0,Z103),"0")+IFERROR(IF(Z104="",0,Z104),"0")</f>
        <v>0.53144000000000002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8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300</v>
      </c>
      <c r="Y106" s="545">
        <f>IFERROR(SUM(Y101:Y104),"0")</f>
        <v>302.40000000000003</v>
      </c>
      <c r="Z106" s="37"/>
      <c r="AA106" s="546"/>
      <c r="AB106" s="546"/>
      <c r="AC106" s="546"/>
    </row>
    <row r="107" spans="1:68" ht="14.25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8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8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315</v>
      </c>
      <c r="Y116" s="544">
        <f>IFERROR(IF(X116="",0,CEILING((X116/$H116),1)*$H116),"")</f>
        <v>315.90000000000003</v>
      </c>
      <c r="Z116" s="36">
        <f>IFERROR(IF(Y116=0,"",ROUNDUP(Y116/H116,0)*0.00651),"")</f>
        <v>0.76167000000000007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344.4</v>
      </c>
      <c r="BN116" s="64">
        <f>IFERROR(Y116*I116/H116,"0")</f>
        <v>345.38400000000001</v>
      </c>
      <c r="BO116" s="64">
        <f>IFERROR(1/J116*(X116/H116),"0")</f>
        <v>0.64102564102564097</v>
      </c>
      <c r="BP116" s="64">
        <f>IFERROR(1/J116*(Y116/H116),"0")</f>
        <v>0.6428571428571429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8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116.66666666666666</v>
      </c>
      <c r="Y118" s="545">
        <f>IFERROR(Y114/H114,"0")+IFERROR(Y115/H115,"0")+IFERROR(Y116/H116,"0")+IFERROR(Y117/H117,"0")</f>
        <v>117</v>
      </c>
      <c r="Z118" s="545">
        <f>IFERROR(IF(Z114="",0,Z114),"0")+IFERROR(IF(Z115="",0,Z115),"0")+IFERROR(IF(Z116="",0,Z116),"0")+IFERROR(IF(Z117="",0,Z117),"0")</f>
        <v>0.76167000000000007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8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315</v>
      </c>
      <c r="Y119" s="545">
        <f>IFERROR(SUM(Y114:Y117),"0")</f>
        <v>315.90000000000003</v>
      </c>
      <c r="Z119" s="37"/>
      <c r="AA119" s="546"/>
      <c r="AB119" s="546"/>
      <c r="AC119" s="546"/>
    </row>
    <row r="120" spans="1:68" ht="14.25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6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8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8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customHeight="1" x14ac:dyDescent="0.25">
      <c r="A124" s="573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6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8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8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6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8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8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6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8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8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customHeight="1" x14ac:dyDescent="0.25">
      <c r="A140" s="573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3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8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8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8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8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customHeight="1" x14ac:dyDescent="0.2">
      <c r="A152" s="598" t="s">
        <v>249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48"/>
      <c r="AB152" s="48"/>
      <c r="AC152" s="48"/>
    </row>
    <row r="153" spans="1:68" ht="16.5" customHeight="1" x14ac:dyDescent="0.25">
      <c r="A153" s="573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8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8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0</v>
      </c>
      <c r="Y159" s="544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8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0</v>
      </c>
      <c r="Y168" s="545">
        <f>IFERROR(Y159/H159,"0")+IFERROR(Y160/H160,"0")+IFERROR(Y161/H161,"0")+IFERROR(Y162/H162,"0")+IFERROR(Y163/H163,"0")+IFERROR(Y164/H164,"0")+IFERROR(Y165/H165,"0")+IFERROR(Y166/H166,"0")+IFERROR(Y167/H167,"0")</f>
        <v>0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8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0</v>
      </c>
      <c r="Y169" s="545">
        <f>IFERROR(SUM(Y159:Y167),"0")</f>
        <v>0</v>
      </c>
      <c r="Z169" s="37"/>
      <c r="AA169" s="546"/>
      <c r="AB169" s="546"/>
      <c r="AC169" s="546"/>
    </row>
    <row r="170" spans="1:68" ht="14.25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6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8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0</v>
      </c>
      <c r="Y174" s="545">
        <f>IFERROR(Y171/H171,"0")+IFERROR(Y172/H172,"0")+IFERROR(Y173/H173,"0")</f>
        <v>0</v>
      </c>
      <c r="Z174" s="545">
        <f>IFERROR(IF(Z171="",0,Z171),"0")+IFERROR(IF(Z172="",0,Z172),"0")+IFERROR(IF(Z173="",0,Z173),"0")</f>
        <v>0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8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0</v>
      </c>
      <c r="Y175" s="545">
        <f>IFERROR(SUM(Y171:Y173),"0")</f>
        <v>0</v>
      </c>
      <c r="Z175" s="37"/>
      <c r="AA175" s="546"/>
      <c r="AB175" s="546"/>
      <c r="AC175" s="546"/>
    </row>
    <row r="176" spans="1:68" ht="14.25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6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8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8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customHeight="1" x14ac:dyDescent="0.25">
      <c r="A180" s="573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8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8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8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8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0</v>
      </c>
      <c r="Y192" s="544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400</v>
      </c>
      <c r="Y195" s="544">
        <f t="shared" si="16"/>
        <v>405</v>
      </c>
      <c r="Z195" s="36">
        <f>IFERROR(IF(Y195=0,"",ROUNDUP(Y195/H195,0)*0.00902),"")</f>
        <v>0.67649999999999999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415.55555555555554</v>
      </c>
      <c r="BN195" s="64">
        <f t="shared" si="18"/>
        <v>420.75</v>
      </c>
      <c r="BO195" s="64">
        <f t="shared" si="19"/>
        <v>0.5611672278338945</v>
      </c>
      <c r="BP195" s="64">
        <f t="shared" si="20"/>
        <v>0.56818181818181823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8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74.074074074074076</v>
      </c>
      <c r="Y200" s="545">
        <f>IFERROR(Y192/H192,"0")+IFERROR(Y193/H193,"0")+IFERROR(Y194/H194,"0")+IFERROR(Y195/H195,"0")+IFERROR(Y196/H196,"0")+IFERROR(Y197/H197,"0")+IFERROR(Y198/H198,"0")+IFERROR(Y199/H199,"0")</f>
        <v>75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0.67649999999999999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8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400</v>
      </c>
      <c r="Y201" s="545">
        <f>IFERROR(SUM(Y192:Y199),"0")</f>
        <v>405</v>
      </c>
      <c r="Z201" s="37"/>
      <c r="AA201" s="546"/>
      <c r="AB201" s="546"/>
      <c r="AC201" s="546"/>
    </row>
    <row r="202" spans="1:68" ht="14.25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0</v>
      </c>
      <c r="Y206" s="544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6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8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0</v>
      </c>
      <c r="Y212" s="545">
        <f>IFERROR(Y203/H203,"0")+IFERROR(Y204/H204,"0")+IFERROR(Y205/H205,"0")+IFERROR(Y206/H206,"0")+IFERROR(Y207/H207,"0")+IFERROR(Y208/H208,"0")+IFERROR(Y209/H209,"0")+IFERROR(Y210/H210,"0")+IFERROR(Y211/H211,"0")</f>
        <v>0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8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0</v>
      </c>
      <c r="Y213" s="545">
        <f>IFERROR(SUM(Y203:Y211),"0")</f>
        <v>0</v>
      </c>
      <c r="Z213" s="37"/>
      <c r="AA213" s="546"/>
      <c r="AB213" s="546"/>
      <c r="AC213" s="546"/>
    </row>
    <row r="214" spans="1:68" ht="14.25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6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8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8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customHeight="1" x14ac:dyDescent="0.25">
      <c r="A219" s="573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3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7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8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8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7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8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8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6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7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8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8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4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7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8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8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customHeight="1" x14ac:dyDescent="0.25">
      <c r="A248" s="57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7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8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8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7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8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7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8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8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73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7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8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8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73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7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68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8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7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68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8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73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7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68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8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73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7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68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8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7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68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0</v>
      </c>
      <c r="Y303" s="545">
        <f>IFERROR(Y296/H296,"0")+IFERROR(Y297/H297,"0")+IFERROR(Y298/H298,"0")+IFERROR(Y299/H299,"0")+IFERROR(Y300/H300,"0")+IFERROR(Y301/H301,"0")+IFERROR(Y302/H302,"0")</f>
        <v>0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8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0</v>
      </c>
      <c r="Y304" s="545">
        <f>IFERROR(SUM(Y296:Y302),"0")</f>
        <v>0</v>
      </c>
      <c r="Z304" s="37"/>
      <c r="AA304" s="546"/>
      <c r="AB304" s="546"/>
      <c r="AC304" s="546"/>
    </row>
    <row r="305" spans="1:68" ht="14.25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7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68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8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600</v>
      </c>
      <c r="Y315" s="544">
        <f>IFERROR(IF(X315="",0,CEILING((X315/$H315),1)*$H315),"")</f>
        <v>600.6</v>
      </c>
      <c r="Z315" s="36">
        <f>IFERROR(IF(Y315=0,"",ROUNDUP(Y315/H315,0)*0.01898),"")</f>
        <v>1.46146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639.92307692307702</v>
      </c>
      <c r="BN315" s="64">
        <f>IFERROR(Y315*I315/H315,"0")</f>
        <v>640.5630000000001</v>
      </c>
      <c r="BO315" s="64">
        <f>IFERROR(1/J315*(X315/H315),"0")</f>
        <v>1.2019230769230769</v>
      </c>
      <c r="BP315" s="64">
        <f>IFERROR(1/J315*(Y315/H315),"0")</f>
        <v>1.203125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7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68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76.92307692307692</v>
      </c>
      <c r="Y317" s="545">
        <f>IFERROR(Y314/H314,"0")+IFERROR(Y315/H315,"0")+IFERROR(Y316/H316,"0")</f>
        <v>77</v>
      </c>
      <c r="Z317" s="545">
        <f>IFERROR(IF(Z314="",0,Z314),"0")+IFERROR(IF(Z315="",0,Z315),"0")+IFERROR(IF(Z316="",0,Z316),"0")</f>
        <v>1.46146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8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600</v>
      </c>
      <c r="Y318" s="545">
        <f>IFERROR(SUM(Y314:Y316),"0")</f>
        <v>600.6</v>
      </c>
      <c r="Z318" s="37"/>
      <c r="AA318" s="546"/>
      <c r="AB318" s="546"/>
      <c r="AC318" s="546"/>
    </row>
    <row r="319" spans="1:68" ht="14.25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7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7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68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0</v>
      </c>
      <c r="Y324" s="545">
        <f>IFERROR(Y320/H320,"0")+IFERROR(Y321/H321,"0")+IFERROR(Y322/H322,"0")+IFERROR(Y323/H323,"0")</f>
        <v>0</v>
      </c>
      <c r="Z324" s="545">
        <f>IFERROR(IF(Z320="",0,Z320),"0")+IFERROR(IF(Z321="",0,Z321),"0")+IFERROR(IF(Z322="",0,Z322),"0")+IFERROR(IF(Z323="",0,Z323),"0")</f>
        <v>0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8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0</v>
      </c>
      <c r="Y325" s="545">
        <f>IFERROR(SUM(Y320:Y323),"0")</f>
        <v>0</v>
      </c>
      <c r="Z325" s="37"/>
      <c r="AA325" s="546"/>
      <c r="AB325" s="546"/>
      <c r="AC325" s="546"/>
    </row>
    <row r="326" spans="1:68" ht="14.25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7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68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8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customHeight="1" x14ac:dyDescent="0.25">
      <c r="A332" s="573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7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68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0</v>
      </c>
      <c r="Y337" s="545">
        <f>IFERROR(Y334/H334,"0")+IFERROR(Y335/H335,"0")+IFERROR(Y336/H336,"0")</f>
        <v>0</v>
      </c>
      <c r="Z337" s="545">
        <f>IFERROR(IF(Z334="",0,Z334),"0")+IFERROR(IF(Z335="",0,Z335),"0")+IFERROR(IF(Z336="",0,Z336),"0")</f>
        <v>0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8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0</v>
      </c>
      <c r="Y338" s="545">
        <f>IFERROR(SUM(Y334:Y336),"0")</f>
        <v>0</v>
      </c>
      <c r="Z338" s="37"/>
      <c r="AA338" s="546"/>
      <c r="AB338" s="546"/>
      <c r="AC338" s="546"/>
    </row>
    <row r="339" spans="1:68" ht="27.75" customHeight="1" x14ac:dyDescent="0.2">
      <c r="A339" s="598" t="s">
        <v>536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48"/>
      <c r="AB339" s="48"/>
      <c r="AC339" s="48"/>
    </row>
    <row r="340" spans="1:68" ht="16.5" customHeight="1" x14ac:dyDescent="0.25">
      <c r="A340" s="573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800</v>
      </c>
      <c r="Y342" s="544">
        <f t="shared" ref="Y342:Y348" si="38">IFERROR(IF(X342="",0,CEILING((X342/$H342),1)*$H342),"")</f>
        <v>810</v>
      </c>
      <c r="Z342" s="36">
        <f>IFERROR(IF(Y342=0,"",ROUNDUP(Y342/H342,0)*0.02175),"")</f>
        <v>1.1744999999999999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825.6</v>
      </c>
      <c r="BN342" s="64">
        <f t="shared" ref="BN342:BN348" si="40">IFERROR(Y342*I342/H342,"0")</f>
        <v>835.92000000000007</v>
      </c>
      <c r="BO342" s="64">
        <f t="shared" ref="BO342:BO348" si="41">IFERROR(1/J342*(X342/H342),"0")</f>
        <v>1.1111111111111112</v>
      </c>
      <c r="BP342" s="64">
        <f t="shared" ref="BP342:BP348" si="42">IFERROR(1/J342*(Y342/H342),"0")</f>
        <v>1.125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0</v>
      </c>
      <c r="Y343" s="544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1000</v>
      </c>
      <c r="Y344" s="544">
        <f t="shared" si="38"/>
        <v>1005</v>
      </c>
      <c r="Z344" s="36">
        <f>IFERROR(IF(Y344=0,"",ROUNDUP(Y344/H344,0)*0.02175),"")</f>
        <v>1.4572499999999999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1032</v>
      </c>
      <c r="BN344" s="64">
        <f t="shared" si="40"/>
        <v>1037.1600000000001</v>
      </c>
      <c r="BO344" s="64">
        <f t="shared" si="41"/>
        <v>1.3888888888888888</v>
      </c>
      <c r="BP344" s="64">
        <f t="shared" si="42"/>
        <v>1.3958333333333333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400</v>
      </c>
      <c r="Y345" s="544">
        <f t="shared" si="38"/>
        <v>405</v>
      </c>
      <c r="Z345" s="36">
        <f>IFERROR(IF(Y345=0,"",ROUNDUP(Y345/H345,0)*0.02175),"")</f>
        <v>0.58724999999999994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412.8</v>
      </c>
      <c r="BN345" s="64">
        <f t="shared" si="40"/>
        <v>417.96000000000004</v>
      </c>
      <c r="BO345" s="64">
        <f t="shared" si="41"/>
        <v>0.55555555555555558</v>
      </c>
      <c r="BP345" s="64">
        <f t="shared" si="42"/>
        <v>0.5625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7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68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146.66666666666666</v>
      </c>
      <c r="Y349" s="545">
        <f>IFERROR(Y342/H342,"0")+IFERROR(Y343/H343,"0")+IFERROR(Y344/H344,"0")+IFERROR(Y345/H345,"0")+IFERROR(Y346/H346,"0")+IFERROR(Y347/H347,"0")+IFERROR(Y348/H348,"0")</f>
        <v>148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3.2189999999999999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8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2200</v>
      </c>
      <c r="Y350" s="545">
        <f>IFERROR(SUM(Y342:Y348),"0")</f>
        <v>2220</v>
      </c>
      <c r="Z350" s="37"/>
      <c r="AA350" s="546"/>
      <c r="AB350" s="546"/>
      <c r="AC350" s="546"/>
    </row>
    <row r="351" spans="1:68" ht="14.25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700</v>
      </c>
      <c r="Y352" s="544">
        <f>IFERROR(IF(X352="",0,CEILING((X352/$H352),1)*$H352),"")</f>
        <v>705</v>
      </c>
      <c r="Z352" s="36">
        <f>IFERROR(IF(Y352=0,"",ROUNDUP(Y352/H352,0)*0.02175),"")</f>
        <v>1.0222499999999999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722.4</v>
      </c>
      <c r="BN352" s="64">
        <f>IFERROR(Y352*I352/H352,"0")</f>
        <v>727.56</v>
      </c>
      <c r="BO352" s="64">
        <f>IFERROR(1/J352*(X352/H352),"0")</f>
        <v>0.9722222222222221</v>
      </c>
      <c r="BP352" s="64">
        <f>IFERROR(1/J352*(Y352/H352),"0")</f>
        <v>0.97916666666666663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7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68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46.666666666666664</v>
      </c>
      <c r="Y354" s="545">
        <f>IFERROR(Y352/H352,"0")+IFERROR(Y353/H353,"0")</f>
        <v>47</v>
      </c>
      <c r="Z354" s="545">
        <f>IFERROR(IF(Z352="",0,Z352),"0")+IFERROR(IF(Z353="",0,Z353),"0")</f>
        <v>1.0222499999999999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8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700</v>
      </c>
      <c r="Y355" s="545">
        <f>IFERROR(SUM(Y352:Y353),"0")</f>
        <v>705</v>
      </c>
      <c r="Z355" s="37"/>
      <c r="AA355" s="546"/>
      <c r="AB355" s="546"/>
      <c r="AC355" s="546"/>
    </row>
    <row r="356" spans="1:68" ht="14.25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7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68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0</v>
      </c>
      <c r="Y359" s="545">
        <f>IFERROR(Y357/H357,"0")+IFERROR(Y358/H358,"0")</f>
        <v>0</v>
      </c>
      <c r="Z359" s="545">
        <f>IFERROR(IF(Z357="",0,Z357),"0")+IFERROR(IF(Z358="",0,Z358),"0")</f>
        <v>0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8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0</v>
      </c>
      <c r="Y360" s="545">
        <f>IFERROR(SUM(Y357:Y358),"0")</f>
        <v>0</v>
      </c>
      <c r="Z360" s="37"/>
      <c r="AA360" s="546"/>
      <c r="AB360" s="546"/>
      <c r="AC360" s="546"/>
    </row>
    <row r="361" spans="1:68" ht="14.25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7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0</v>
      </c>
      <c r="Y362" s="544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7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68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0</v>
      </c>
      <c r="Y363" s="545">
        <f>IFERROR(Y362/H362,"0")</f>
        <v>0</v>
      </c>
      <c r="Z363" s="545">
        <f>IFERROR(IF(Z362="",0,Z362),"0")</f>
        <v>0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8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0</v>
      </c>
      <c r="Y364" s="545">
        <f>IFERROR(SUM(Y362:Y362),"0")</f>
        <v>0</v>
      </c>
      <c r="Z364" s="37"/>
      <c r="AA364" s="546"/>
      <c r="AB364" s="546"/>
      <c r="AC364" s="546"/>
    </row>
    <row r="365" spans="1:68" ht="16.5" customHeight="1" x14ac:dyDescent="0.25">
      <c r="A365" s="573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7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8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0</v>
      </c>
      <c r="Y370" s="545">
        <f>IFERROR(Y367/H367,"0")+IFERROR(Y368/H368,"0")+IFERROR(Y369/H369,"0")</f>
        <v>0</v>
      </c>
      <c r="Z370" s="545">
        <f>IFERROR(IF(Z367="",0,Z367),"0")+IFERROR(IF(Z368="",0,Z368),"0")+IFERROR(IF(Z369="",0,Z369),"0")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8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0</v>
      </c>
      <c r="Y371" s="545">
        <f>IFERROR(SUM(Y367:Y369),"0")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7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68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8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1200</v>
      </c>
      <c r="Y377" s="544">
        <f>IFERROR(IF(X377="",0,CEILING((X377/$H377),1)*$H377),"")</f>
        <v>1206</v>
      </c>
      <c r="Z377" s="36">
        <f>IFERROR(IF(Y377=0,"",ROUNDUP(Y377/H377,0)*0.01898),"")</f>
        <v>2.54332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1269.1999999999998</v>
      </c>
      <c r="BN377" s="64">
        <f>IFERROR(Y377*I377/H377,"0")</f>
        <v>1275.546</v>
      </c>
      <c r="BO377" s="64">
        <f>IFERROR(1/J377*(X377/H377),"0")</f>
        <v>2.0833333333333335</v>
      </c>
      <c r="BP377" s="64">
        <f>IFERROR(1/J377*(Y377/H377),"0")</f>
        <v>2.09375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7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68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133.33333333333334</v>
      </c>
      <c r="Y379" s="545">
        <f>IFERROR(Y377/H377,"0")+IFERROR(Y378/H378,"0")</f>
        <v>134</v>
      </c>
      <c r="Z379" s="545">
        <f>IFERROR(IF(Z377="",0,Z377),"0")+IFERROR(IF(Z378="",0,Z378),"0")</f>
        <v>2.54332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8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1200</v>
      </c>
      <c r="Y380" s="545">
        <f>IFERROR(SUM(Y377:Y378),"0")</f>
        <v>1206</v>
      </c>
      <c r="Z380" s="37"/>
      <c r="AA380" s="546"/>
      <c r="AB380" s="546"/>
      <c r="AC380" s="546"/>
    </row>
    <row r="381" spans="1:68" ht="14.25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7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68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68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customHeight="1" x14ac:dyDescent="0.2">
      <c r="A385" s="598" t="s">
        <v>592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48"/>
      <c r="AB385" s="48"/>
      <c r="AC385" s="48"/>
    </row>
    <row r="386" spans="1:68" ht="16.5" customHeight="1" x14ac:dyDescent="0.25">
      <c r="A386" s="573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7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68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68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0</v>
      </c>
      <c r="Y399" s="545">
        <f>IFERROR(SUM(Y388:Y397),"0")</f>
        <v>0</v>
      </c>
      <c r="Z399" s="37"/>
      <c r="AA399" s="546"/>
      <c r="AB399" s="546"/>
      <c r="AC399" s="546"/>
    </row>
    <row r="400" spans="1:68" ht="14.25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7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68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68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73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7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68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68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7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68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68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customHeight="1" x14ac:dyDescent="0.25">
      <c r="A417" s="573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7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68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68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73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7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68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68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598" t="s">
        <v>648</v>
      </c>
      <c r="B427" s="599"/>
      <c r="C427" s="599"/>
      <c r="D427" s="599"/>
      <c r="E427" s="599"/>
      <c r="F427" s="599"/>
      <c r="G427" s="599"/>
      <c r="H427" s="599"/>
      <c r="I427" s="599"/>
      <c r="J427" s="599"/>
      <c r="K427" s="599"/>
      <c r="L427" s="599"/>
      <c r="M427" s="599"/>
      <c r="N427" s="599"/>
      <c r="O427" s="599"/>
      <c r="P427" s="599"/>
      <c r="Q427" s="599"/>
      <c r="R427" s="599"/>
      <c r="S427" s="599"/>
      <c r="T427" s="599"/>
      <c r="U427" s="599"/>
      <c r="V427" s="599"/>
      <c r="W427" s="599"/>
      <c r="X427" s="599"/>
      <c r="Y427" s="599"/>
      <c r="Z427" s="599"/>
      <c r="AA427" s="48"/>
      <c r="AB427" s="48"/>
      <c r="AC427" s="48"/>
    </row>
    <row r="428" spans="1:68" ht="16.5" customHeight="1" x14ac:dyDescent="0.25">
      <c r="A428" s="573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49">IFERROR(IF(X430="",0,CEILING((X430/$H430),1)*$H430),"")</f>
        <v>0</v>
      </c>
      <c r="Z430" s="36" t="str">
        <f t="shared" ref="Z430:Z435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0</v>
      </c>
      <c r="BN430" s="64">
        <f t="shared" ref="BN430:BN440" si="52">IFERROR(Y430*I430/H430,"0")</f>
        <v>0</v>
      </c>
      <c r="BO430" s="64">
        <f t="shared" ref="BO430:BO440" si="53">IFERROR(1/J430*(X430/H430),"0")</f>
        <v>0</v>
      </c>
      <c r="BP430" s="64">
        <f t="shared" ref="BP430:BP440" si="54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2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150</v>
      </c>
      <c r="Y433" s="544">
        <f t="shared" si="49"/>
        <v>153.12</v>
      </c>
      <c r="Z433" s="36">
        <f t="shared" si="50"/>
        <v>0.34683999999999998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160.22727272727272</v>
      </c>
      <c r="BN433" s="64">
        <f t="shared" si="52"/>
        <v>163.56</v>
      </c>
      <c r="BO433" s="64">
        <f t="shared" si="53"/>
        <v>0.27316433566433568</v>
      </c>
      <c r="BP433" s="64">
        <f t="shared" si="54"/>
        <v>0.27884615384615385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700</v>
      </c>
      <c r="Y435" s="544">
        <f t="shared" si="49"/>
        <v>702.24</v>
      </c>
      <c r="Z435" s="36">
        <f t="shared" si="50"/>
        <v>1.5906800000000001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747.72727272727275</v>
      </c>
      <c r="BN435" s="64">
        <f t="shared" si="52"/>
        <v>750.11999999999989</v>
      </c>
      <c r="BO435" s="64">
        <f t="shared" si="53"/>
        <v>1.2747668997668997</v>
      </c>
      <c r="BP435" s="64">
        <f t="shared" si="54"/>
        <v>1.278846153846154</v>
      </c>
    </row>
    <row r="436" spans="1:68" ht="27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6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8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160.98484848484847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162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1.9375200000000001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68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850</v>
      </c>
      <c r="Y442" s="545">
        <f>IFERROR(SUM(Y430:Y440),"0")</f>
        <v>855.36</v>
      </c>
      <c r="Z442" s="37"/>
      <c r="AA442" s="546"/>
      <c r="AB442" s="546"/>
      <c r="AC442" s="546"/>
    </row>
    <row r="443" spans="1:68" ht="14.25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400</v>
      </c>
      <c r="Y444" s="544">
        <f>IFERROR(IF(X444="",0,CEILING((X444/$H444),1)*$H444),"")</f>
        <v>401.28000000000003</v>
      </c>
      <c r="Z444" s="36">
        <f>IFERROR(IF(Y444=0,"",ROUNDUP(Y444/H444,0)*0.01196),"")</f>
        <v>0.90895999999999999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427.27272727272725</v>
      </c>
      <c r="BN444" s="64">
        <f>IFERROR(Y444*I444/H444,"0")</f>
        <v>428.64</v>
      </c>
      <c r="BO444" s="64">
        <f>IFERROR(1/J444*(X444/H444),"0")</f>
        <v>0.72843822843822836</v>
      </c>
      <c r="BP444" s="64">
        <f>IFERROR(1/J444*(Y444/H444),"0")</f>
        <v>0.73076923076923084</v>
      </c>
    </row>
    <row r="445" spans="1:68" ht="16.5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7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68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75.757575757575751</v>
      </c>
      <c r="Y447" s="545">
        <f>IFERROR(Y444/H444,"0")+IFERROR(Y445/H445,"0")+IFERROR(Y446/H446,"0")</f>
        <v>76</v>
      </c>
      <c r="Z447" s="545">
        <f>IFERROR(IF(Z444="",0,Z444),"0")+IFERROR(IF(Z445="",0,Z445),"0")+IFERROR(IF(Z446="",0,Z446),"0")</f>
        <v>0.90895999999999999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68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400</v>
      </c>
      <c r="Y448" s="545">
        <f>IFERROR(SUM(Y444:Y446),"0")</f>
        <v>401.28000000000003</v>
      </c>
      <c r="Z448" s="37"/>
      <c r="AA448" s="546"/>
      <c r="AB448" s="546"/>
      <c r="AC448" s="546"/>
    </row>
    <row r="449" spans="1:68" ht="14.25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0</v>
      </c>
      <c r="Y450" s="544">
        <f t="shared" ref="Y450:Y455" si="55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0</v>
      </c>
      <c r="BN450" s="64">
        <f t="shared" ref="BN450:BN455" si="57">IFERROR(Y450*I450/H450,"0")</f>
        <v>0</v>
      </c>
      <c r="BO450" s="64">
        <f t="shared" ref="BO450:BO455" si="58">IFERROR(1/J450*(X450/H450),"0")</f>
        <v>0</v>
      </c>
      <c r="BP450" s="64">
        <f t="shared" ref="BP450:BP455" si="59">IFERROR(1/J450*(Y450/H450),"0")</f>
        <v>0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5"/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0</v>
      </c>
      <c r="BN451" s="64">
        <f t="shared" si="57"/>
        <v>0</v>
      </c>
      <c r="BO451" s="64">
        <f t="shared" si="58"/>
        <v>0</v>
      </c>
      <c r="BP451" s="64">
        <f t="shared" si="59"/>
        <v>0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300</v>
      </c>
      <c r="Y452" s="544">
        <f t="shared" si="55"/>
        <v>300.96000000000004</v>
      </c>
      <c r="Z452" s="36">
        <f>IFERROR(IF(Y452=0,"",ROUNDUP(Y452/H452,0)*0.01196),"")</f>
        <v>0.68171999999999999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320.45454545454544</v>
      </c>
      <c r="BN452" s="64">
        <f t="shared" si="57"/>
        <v>321.48</v>
      </c>
      <c r="BO452" s="64">
        <f t="shared" si="58"/>
        <v>0.54632867132867136</v>
      </c>
      <c r="BP452" s="64">
        <f t="shared" si="59"/>
        <v>0.54807692307692313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6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8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56.818181818181813</v>
      </c>
      <c r="Y456" s="545">
        <f>IFERROR(Y450/H450,"0")+IFERROR(Y451/H451,"0")+IFERROR(Y452/H452,"0")+IFERROR(Y453/H453,"0")+IFERROR(Y454/H454,"0")+IFERROR(Y455/H455,"0")</f>
        <v>57.000000000000007</v>
      </c>
      <c r="Z456" s="545">
        <f>IFERROR(IF(Z450="",0,Z450),"0")+IFERROR(IF(Z451="",0,Z451),"0")+IFERROR(IF(Z452="",0,Z452),"0")+IFERROR(IF(Z453="",0,Z453),"0")+IFERROR(IF(Z454="",0,Z454),"0")+IFERROR(IF(Z455="",0,Z455),"0")</f>
        <v>0.68171999999999999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68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300</v>
      </c>
      <c r="Y457" s="545">
        <f>IFERROR(SUM(Y450:Y455),"0")</f>
        <v>300.96000000000004</v>
      </c>
      <c r="Z457" s="37"/>
      <c r="AA457" s="546"/>
      <c r="AB457" s="546"/>
      <c r="AC457" s="546"/>
    </row>
    <row r="458" spans="1:68" ht="14.25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7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68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68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598" t="s">
        <v>709</v>
      </c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599"/>
      <c r="P464" s="599"/>
      <c r="Q464" s="599"/>
      <c r="R464" s="599"/>
      <c r="S464" s="599"/>
      <c r="T464" s="599"/>
      <c r="U464" s="599"/>
      <c r="V464" s="599"/>
      <c r="W464" s="599"/>
      <c r="X464" s="599"/>
      <c r="Y464" s="599"/>
      <c r="Z464" s="599"/>
      <c r="AA464" s="48"/>
      <c r="AB464" s="48"/>
      <c r="AC464" s="48"/>
    </row>
    <row r="465" spans="1:68" ht="16.5" customHeight="1" x14ac:dyDescent="0.25">
      <c r="A465" s="573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8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68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3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2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68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68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7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68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68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8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68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1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68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68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73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85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68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68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07"/>
      <c r="P498" s="602" t="s">
        <v>751</v>
      </c>
      <c r="Q498" s="603"/>
      <c r="R498" s="603"/>
      <c r="S498" s="603"/>
      <c r="T498" s="603"/>
      <c r="U498" s="603"/>
      <c r="V498" s="60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7400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7447.4999999999991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07"/>
      <c r="P499" s="602" t="s">
        <v>752</v>
      </c>
      <c r="Q499" s="603"/>
      <c r="R499" s="603"/>
      <c r="S499" s="603"/>
      <c r="T499" s="603"/>
      <c r="U499" s="603"/>
      <c r="V499" s="604"/>
      <c r="W499" s="37" t="s">
        <v>68</v>
      </c>
      <c r="X499" s="545">
        <f>IFERROR(SUM(BM22:BM495),"0")</f>
        <v>7777.2437839937829</v>
      </c>
      <c r="Y499" s="545">
        <f>IFERROR(SUM(BN22:BN495),"0")</f>
        <v>7826.8230000000021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7"/>
      <c r="P500" s="602" t="s">
        <v>753</v>
      </c>
      <c r="Q500" s="603"/>
      <c r="R500" s="603"/>
      <c r="S500" s="603"/>
      <c r="T500" s="603"/>
      <c r="U500" s="603"/>
      <c r="V500" s="604"/>
      <c r="W500" s="37" t="s">
        <v>754</v>
      </c>
      <c r="X500" s="38">
        <f>ROUNDUP(SUM(BO22:BO495),0)</f>
        <v>13</v>
      </c>
      <c r="Y500" s="38">
        <f>ROUNDUP(SUM(BP22:BP495),0)</f>
        <v>13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7"/>
      <c r="P501" s="602" t="s">
        <v>755</v>
      </c>
      <c r="Q501" s="603"/>
      <c r="R501" s="603"/>
      <c r="S501" s="603"/>
      <c r="T501" s="603"/>
      <c r="U501" s="603"/>
      <c r="V501" s="604"/>
      <c r="W501" s="37" t="s">
        <v>68</v>
      </c>
      <c r="X501" s="545">
        <f>GrossWeightTotal+PalletQtyTotal*25</f>
        <v>8102.2437839937829</v>
      </c>
      <c r="Y501" s="545">
        <f>GrossWeightTotalR+PalletQtyTotalR*25</f>
        <v>8151.8230000000021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7"/>
      <c r="P502" s="602" t="s">
        <v>756</v>
      </c>
      <c r="Q502" s="603"/>
      <c r="R502" s="603"/>
      <c r="S502" s="603"/>
      <c r="T502" s="603"/>
      <c r="U502" s="603"/>
      <c r="V502" s="60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965.66886816886813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971</v>
      </c>
      <c r="Z502" s="37"/>
      <c r="AA502" s="546"/>
      <c r="AB502" s="546"/>
      <c r="AC502" s="546"/>
    </row>
    <row r="503" spans="1:32" ht="14.25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7"/>
      <c r="P503" s="602" t="s">
        <v>757</v>
      </c>
      <c r="Q503" s="603"/>
      <c r="R503" s="603"/>
      <c r="S503" s="603"/>
      <c r="T503" s="603"/>
      <c r="U503" s="603"/>
      <c r="V503" s="60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14.069339999999999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69" t="s">
        <v>100</v>
      </c>
      <c r="D505" s="626"/>
      <c r="E505" s="626"/>
      <c r="F505" s="626"/>
      <c r="G505" s="626"/>
      <c r="H505" s="627"/>
      <c r="I505" s="569" t="s">
        <v>249</v>
      </c>
      <c r="J505" s="626"/>
      <c r="K505" s="626"/>
      <c r="L505" s="626"/>
      <c r="M505" s="626"/>
      <c r="N505" s="626"/>
      <c r="O505" s="626"/>
      <c r="P505" s="626"/>
      <c r="Q505" s="626"/>
      <c r="R505" s="626"/>
      <c r="S505" s="627"/>
      <c r="T505" s="569" t="s">
        <v>536</v>
      </c>
      <c r="U505" s="627"/>
      <c r="V505" s="569" t="s">
        <v>592</v>
      </c>
      <c r="W505" s="626"/>
      <c r="X505" s="626"/>
      <c r="Y505" s="627"/>
      <c r="Z505" s="540" t="s">
        <v>648</v>
      </c>
      <c r="AA505" s="569" t="s">
        <v>709</v>
      </c>
      <c r="AB505" s="627"/>
      <c r="AC505" s="52"/>
      <c r="AF505" s="541"/>
    </row>
    <row r="506" spans="1:32" ht="14.25" customHeight="1" thickTop="1" x14ac:dyDescent="0.2">
      <c r="A506" s="741" t="s">
        <v>760</v>
      </c>
      <c r="B506" s="569" t="s">
        <v>62</v>
      </c>
      <c r="C506" s="569" t="s">
        <v>101</v>
      </c>
      <c r="D506" s="569" t="s">
        <v>116</v>
      </c>
      <c r="E506" s="569" t="s">
        <v>171</v>
      </c>
      <c r="F506" s="569" t="s">
        <v>191</v>
      </c>
      <c r="G506" s="569" t="s">
        <v>221</v>
      </c>
      <c r="H506" s="569" t="s">
        <v>100</v>
      </c>
      <c r="I506" s="569" t="s">
        <v>250</v>
      </c>
      <c r="J506" s="569" t="s">
        <v>290</v>
      </c>
      <c r="K506" s="569" t="s">
        <v>350</v>
      </c>
      <c r="L506" s="569" t="s">
        <v>395</v>
      </c>
      <c r="M506" s="569" t="s">
        <v>411</v>
      </c>
      <c r="N506" s="541"/>
      <c r="O506" s="569" t="s">
        <v>425</v>
      </c>
      <c r="P506" s="569" t="s">
        <v>435</v>
      </c>
      <c r="Q506" s="569" t="s">
        <v>442</v>
      </c>
      <c r="R506" s="569" t="s">
        <v>447</v>
      </c>
      <c r="S506" s="569" t="s">
        <v>526</v>
      </c>
      <c r="T506" s="569" t="s">
        <v>537</v>
      </c>
      <c r="U506" s="569" t="s">
        <v>572</v>
      </c>
      <c r="V506" s="569" t="s">
        <v>593</v>
      </c>
      <c r="W506" s="569" t="s">
        <v>625</v>
      </c>
      <c r="X506" s="569" t="s">
        <v>640</v>
      </c>
      <c r="Y506" s="569" t="s">
        <v>644</v>
      </c>
      <c r="Z506" s="569" t="s">
        <v>648</v>
      </c>
      <c r="AA506" s="569" t="s">
        <v>709</v>
      </c>
      <c r="AB506" s="569" t="s">
        <v>746</v>
      </c>
      <c r="AC506" s="52"/>
      <c r="AF506" s="541"/>
    </row>
    <row r="507" spans="1:32" ht="13.5" customHeight="1" thickBot="1" x14ac:dyDescent="0.25">
      <c r="A507" s="742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0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8" s="46">
        <f>IFERROR(Y87*1,"0")+IFERROR(Y88*1,"0")+IFERROR(Y89*1,"0")+IFERROR(Y93*1,"0")+IFERROR(Y94*1,"0")+IFERROR(Y95*1,"0")+IFERROR(Y96*1,"0")</f>
        <v>135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618.30000000000007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405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600.6</v>
      </c>
      <c r="S508" s="46">
        <f>IFERROR(Y334*1,"0")+IFERROR(Y335*1,"0")+IFERROR(Y336*1,"0")</f>
        <v>0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2925</v>
      </c>
      <c r="U508" s="46">
        <f>IFERROR(Y367*1,"0")+IFERROR(Y368*1,"0")+IFERROR(Y369*1,"0")+IFERROR(Y373*1,"0")+IFERROR(Y377*1,"0")+IFERROR(Y378*1,"0")+IFERROR(Y382*1,"0")</f>
        <v>1206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1557.6000000000001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A44:O45"/>
    <mergeCell ref="D291:E291"/>
    <mergeCell ref="A279:O280"/>
    <mergeCell ref="P149:T149"/>
    <mergeCell ref="A339:Z339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92:V492"/>
    <mergeCell ref="A168:O169"/>
    <mergeCell ref="M17:M18"/>
    <mergeCell ref="O17:O18"/>
    <mergeCell ref="P336:T336"/>
    <mergeCell ref="A248:Z248"/>
    <mergeCell ref="P430:T430"/>
    <mergeCell ref="P174:V174"/>
    <mergeCell ref="P350:V350"/>
    <mergeCell ref="P102:T102"/>
    <mergeCell ref="P189:V189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57:T57"/>
    <mergeCell ref="P367:T367"/>
    <mergeCell ref="D165:E165"/>
    <mergeCell ref="A9:C9"/>
    <mergeCell ref="D373:E373"/>
    <mergeCell ref="P348:T348"/>
    <mergeCell ref="P323:T323"/>
    <mergeCell ref="D358:E358"/>
    <mergeCell ref="P70:V70"/>
    <mergeCell ref="P337:V337"/>
    <mergeCell ref="P32:V32"/>
    <mergeCell ref="P134:V134"/>
    <mergeCell ref="P97:V97"/>
    <mergeCell ref="Q13:R13"/>
    <mergeCell ref="A220:Z220"/>
    <mergeCell ref="P114:T114"/>
    <mergeCell ref="P241:T241"/>
    <mergeCell ref="P41:T41"/>
    <mergeCell ref="D155:E155"/>
    <mergeCell ref="D22:E22"/>
    <mergeCell ref="D320:E320"/>
    <mergeCell ref="D149:E149"/>
    <mergeCell ref="P301:T301"/>
    <mergeCell ref="P255:V255"/>
    <mergeCell ref="A64:O65"/>
    <mergeCell ref="P284:V284"/>
    <mergeCell ref="D321:E32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2025-10-03T08:04:29Z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