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8B8B9C57-15AF-4F40-B4F4-E86C9E2127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08" i="1" s="1"/>
  <c r="P424" i="1"/>
  <c r="X421" i="1"/>
  <c r="Y420" i="1"/>
  <c r="X420" i="1"/>
  <c r="BP419" i="1"/>
  <c r="BO419" i="1"/>
  <c r="BN419" i="1"/>
  <c r="BM419" i="1"/>
  <c r="Z419" i="1"/>
  <c r="Z420" i="1" s="1"/>
  <c r="Y419" i="1"/>
  <c r="X508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8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8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Y246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65" i="1"/>
  <c r="Y71" i="1"/>
  <c r="Y78" i="1"/>
  <c r="BP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Y118" i="1"/>
  <c r="BP127" i="1"/>
  <c r="BN127" i="1"/>
  <c r="Z127" i="1"/>
  <c r="Z128" i="1" s="1"/>
  <c r="Y129" i="1"/>
  <c r="Y134" i="1"/>
  <c r="BP131" i="1"/>
  <c r="BN131" i="1"/>
  <c r="Z131" i="1"/>
  <c r="Z133" i="1" s="1"/>
  <c r="BP143" i="1"/>
  <c r="BN143" i="1"/>
  <c r="Z143" i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08" i="1"/>
  <c r="Y185" i="1"/>
  <c r="BP182" i="1"/>
  <c r="BN182" i="1"/>
  <c r="Z182" i="1"/>
  <c r="Z184" i="1" s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BN73" i="1"/>
  <c r="BP75" i="1"/>
  <c r="BN75" i="1"/>
  <c r="Z75" i="1"/>
  <c r="Y83" i="1"/>
  <c r="Z90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33" i="1"/>
  <c r="BP137" i="1"/>
  <c r="BN137" i="1"/>
  <c r="Z137" i="1"/>
  <c r="Z138" i="1" s="1"/>
  <c r="Y139" i="1"/>
  <c r="H508" i="1"/>
  <c r="Y144" i="1"/>
  <c r="BP142" i="1"/>
  <c r="BN142" i="1"/>
  <c r="Z142" i="1"/>
  <c r="Z144" i="1" s="1"/>
  <c r="BP149" i="1"/>
  <c r="BN149" i="1"/>
  <c r="Z149" i="1"/>
  <c r="Y151" i="1"/>
  <c r="I508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Z174" i="1" s="1"/>
  <c r="Y184" i="1"/>
  <c r="BP188" i="1"/>
  <c r="BN188" i="1"/>
  <c r="Z188" i="1"/>
  <c r="Z189" i="1" s="1"/>
  <c r="Y190" i="1"/>
  <c r="Y201" i="1"/>
  <c r="BP192" i="1"/>
  <c r="BN192" i="1"/>
  <c r="Z192" i="1"/>
  <c r="Z200" i="1" s="1"/>
  <c r="BP196" i="1"/>
  <c r="BN196" i="1"/>
  <c r="Z196" i="1"/>
  <c r="Y200" i="1"/>
  <c r="BP204" i="1"/>
  <c r="BN204" i="1"/>
  <c r="Z204" i="1"/>
  <c r="Z212" i="1" s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Z270" i="1"/>
  <c r="BP268" i="1"/>
  <c r="BN268" i="1"/>
  <c r="Z268" i="1"/>
  <c r="O508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Z317" i="1" s="1"/>
  <c r="Y31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1" i="1" s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E508" i="1"/>
  <c r="Y91" i="1"/>
  <c r="G508" i="1"/>
  <c r="Y128" i="1"/>
  <c r="Y213" i="1"/>
  <c r="BP208" i="1"/>
  <c r="BN208" i="1"/>
  <c r="Z208" i="1"/>
  <c r="Y212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Z246" i="1" s="1"/>
  <c r="BP252" i="1"/>
  <c r="BN252" i="1"/>
  <c r="Z252" i="1"/>
  <c r="BP260" i="1"/>
  <c r="BN260" i="1"/>
  <c r="Z260" i="1"/>
  <c r="Y271" i="1"/>
  <c r="Z293" i="1"/>
  <c r="BP289" i="1"/>
  <c r="BN289" i="1"/>
  <c r="Z289" i="1"/>
  <c r="Y293" i="1"/>
  <c r="BP297" i="1"/>
  <c r="BN297" i="1"/>
  <c r="Z297" i="1"/>
  <c r="Z303" i="1" s="1"/>
  <c r="BP301" i="1"/>
  <c r="BN301" i="1"/>
  <c r="Z301" i="1"/>
  <c r="Y312" i="1"/>
  <c r="BP309" i="1"/>
  <c r="BN309" i="1"/>
  <c r="Z309" i="1"/>
  <c r="Z311" i="1" s="1"/>
  <c r="Y318" i="1"/>
  <c r="Y324" i="1"/>
  <c r="BP320" i="1"/>
  <c r="BN320" i="1"/>
  <c r="Z320" i="1"/>
  <c r="Z324" i="1" s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8" i="1"/>
  <c r="Y349" i="1"/>
  <c r="BP342" i="1"/>
  <c r="BN342" i="1"/>
  <c r="Z342" i="1"/>
  <c r="Z349" i="1" s="1"/>
  <c r="BP346" i="1"/>
  <c r="BN346" i="1"/>
  <c r="Z346" i="1"/>
  <c r="BP358" i="1"/>
  <c r="BN358" i="1"/>
  <c r="Z358" i="1"/>
  <c r="Z359" i="1" s="1"/>
  <c r="Y360" i="1"/>
  <c r="Z370" i="1"/>
  <c r="BP368" i="1"/>
  <c r="BN368" i="1"/>
  <c r="Z368" i="1"/>
  <c r="Y276" i="1"/>
  <c r="Y285" i="1"/>
  <c r="R508" i="1"/>
  <c r="Y294" i="1"/>
  <c r="U508" i="1"/>
  <c r="Y371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68" i="1"/>
  <c r="BN468" i="1"/>
  <c r="Z468" i="1"/>
  <c r="Z471" i="1" s="1"/>
  <c r="Y472" i="1"/>
  <c r="BP475" i="1"/>
  <c r="BN475" i="1"/>
  <c r="Z475" i="1"/>
  <c r="AA508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456" i="1" l="1"/>
  <c r="Z263" i="1"/>
  <c r="Z168" i="1"/>
  <c r="Z78" i="1"/>
  <c r="Y500" i="1"/>
  <c r="Z337" i="1"/>
  <c r="Z150" i="1"/>
  <c r="Y498" i="1"/>
  <c r="Z398" i="1"/>
  <c r="Z230" i="1"/>
  <c r="Z415" i="1"/>
  <c r="Z255" i="1"/>
  <c r="Z70" i="1"/>
  <c r="Z32" i="1"/>
  <c r="Z503" i="1" s="1"/>
  <c r="Y502" i="1"/>
  <c r="Y499" i="1"/>
  <c r="Y501" i="1" s="1"/>
  <c r="Z118" i="1"/>
  <c r="Z97" i="1"/>
</calcChain>
</file>

<file path=xl/sharedStrings.xml><?xml version="1.0" encoding="utf-8"?>
<sst xmlns="http://schemas.openxmlformats.org/spreadsheetml/2006/main" count="2191" uniqueCount="798">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</sst>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4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0" t="s">
        <v>0</v>
      </c>
      <c r="E1" s="576"/>
      <c r="F1" s="576"/>
      <c r="G1" s="12" t="s">
        <v>1</v>
      </c>
      <c r="H1" s="620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03"/>
      <c r="C5" s="604"/>
      <c r="D5" s="628"/>
      <c r="E5" s="629"/>
      <c r="F5" s="833" t="s">
        <v>9</v>
      </c>
      <c r="G5" s="604"/>
      <c r="H5" s="628"/>
      <c r="I5" s="781"/>
      <c r="J5" s="781"/>
      <c r="K5" s="781"/>
      <c r="L5" s="781"/>
      <c r="M5" s="629"/>
      <c r="N5" s="58"/>
      <c r="P5" s="24" t="s">
        <v>10</v>
      </c>
      <c r="Q5" s="849">
        <v>45936</v>
      </c>
      <c r="R5" s="663"/>
      <c r="T5" s="706" t="s">
        <v>11</v>
      </c>
      <c r="U5" s="707"/>
      <c r="V5" s="709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03"/>
      <c r="C6" s="60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3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4" t="s">
        <v>16</v>
      </c>
      <c r="U6" s="707"/>
      <c r="V6" s="766" t="s">
        <v>17</v>
      </c>
      <c r="W6" s="59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4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7"/>
      <c r="U7" s="707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7" t="s">
        <v>18</v>
      </c>
      <c r="B8" s="561"/>
      <c r="C8" s="562"/>
      <c r="D8" s="613"/>
      <c r="E8" s="614"/>
      <c r="F8" s="614"/>
      <c r="G8" s="614"/>
      <c r="H8" s="614"/>
      <c r="I8" s="614"/>
      <c r="J8" s="614"/>
      <c r="K8" s="614"/>
      <c r="L8" s="614"/>
      <c r="M8" s="615"/>
      <c r="N8" s="61"/>
      <c r="P8" s="24" t="s">
        <v>19</v>
      </c>
      <c r="Q8" s="672">
        <v>0.41666666666666669</v>
      </c>
      <c r="R8" s="607"/>
      <c r="T8" s="557"/>
      <c r="U8" s="707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2"/>
      <c r="E9" s="559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659"/>
      <c r="R9" s="660"/>
      <c r="T9" s="557"/>
      <c r="U9" s="707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2"/>
      <c r="E10" s="559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1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15"/>
      <c r="R10" s="716"/>
      <c r="U10" s="24" t="s">
        <v>22</v>
      </c>
      <c r="V10" s="592" t="s">
        <v>23</v>
      </c>
      <c r="W10" s="59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0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604"/>
      <c r="N12" s="62"/>
      <c r="P12" s="24" t="s">
        <v>29</v>
      </c>
      <c r="Q12" s="672"/>
      <c r="R12" s="607"/>
      <c r="S12" s="23"/>
      <c r="U12" s="24"/>
      <c r="V12" s="576"/>
      <c r="W12" s="557"/>
      <c r="AB12" s="51"/>
      <c r="AC12" s="51"/>
      <c r="AD12" s="51"/>
      <c r="AE12" s="51"/>
    </row>
    <row r="13" spans="1:32" s="537" customFormat="1" ht="23.25" customHeight="1" x14ac:dyDescent="0.2">
      <c r="A13" s="700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4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0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4"/>
      <c r="N15" s="63"/>
      <c r="P15" s="693" t="s">
        <v>34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35</v>
      </c>
      <c r="B17" s="587" t="s">
        <v>36</v>
      </c>
      <c r="C17" s="678" t="s">
        <v>37</v>
      </c>
      <c r="D17" s="587" t="s">
        <v>38</v>
      </c>
      <c r="E17" s="645"/>
      <c r="F17" s="587" t="s">
        <v>39</v>
      </c>
      <c r="G17" s="587" t="s">
        <v>40</v>
      </c>
      <c r="H17" s="587" t="s">
        <v>41</v>
      </c>
      <c r="I17" s="587" t="s">
        <v>42</v>
      </c>
      <c r="J17" s="587" t="s">
        <v>43</v>
      </c>
      <c r="K17" s="587" t="s">
        <v>44</v>
      </c>
      <c r="L17" s="587" t="s">
        <v>45</v>
      </c>
      <c r="M17" s="587" t="s">
        <v>46</v>
      </c>
      <c r="N17" s="587" t="s">
        <v>47</v>
      </c>
      <c r="O17" s="587" t="s">
        <v>48</v>
      </c>
      <c r="P17" s="587" t="s">
        <v>49</v>
      </c>
      <c r="Q17" s="644"/>
      <c r="R17" s="644"/>
      <c r="S17" s="644"/>
      <c r="T17" s="645"/>
      <c r="U17" s="864" t="s">
        <v>50</v>
      </c>
      <c r="V17" s="604"/>
      <c r="W17" s="587" t="s">
        <v>51</v>
      </c>
      <c r="X17" s="587" t="s">
        <v>52</v>
      </c>
      <c r="Y17" s="865" t="s">
        <v>53</v>
      </c>
      <c r="Z17" s="779" t="s">
        <v>54</v>
      </c>
      <c r="AA17" s="758" t="s">
        <v>55</v>
      </c>
      <c r="AB17" s="758" t="s">
        <v>56</v>
      </c>
      <c r="AC17" s="758" t="s">
        <v>57</v>
      </c>
      <c r="AD17" s="758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8"/>
      <c r="B18" s="588"/>
      <c r="C18" s="588"/>
      <c r="D18" s="646"/>
      <c r="E18" s="64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6"/>
      <c r="Q18" s="647"/>
      <c r="R18" s="647"/>
      <c r="S18" s="647"/>
      <c r="T18" s="648"/>
      <c r="U18" s="67" t="s">
        <v>60</v>
      </c>
      <c r="V18" s="67" t="s">
        <v>61</v>
      </c>
      <c r="W18" s="588"/>
      <c r="X18" s="588"/>
      <c r="Y18" s="866"/>
      <c r="Z18" s="780"/>
      <c r="AA18" s="759"/>
      <c r="AB18" s="759"/>
      <c r="AC18" s="759"/>
      <c r="AD18" s="830"/>
      <c r="AE18" s="831"/>
      <c r="AF18" s="832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73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7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8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8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8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8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8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8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73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70</v>
      </c>
      <c r="Y41" s="544">
        <f>IFERROR(IF(X41="",0,CEILING((X41/$H41),1)*$H41),"")</f>
        <v>75.600000000000009</v>
      </c>
      <c r="Z41" s="36">
        <f>IFERROR(IF(Y41=0,"",ROUNDUP(Y41/H41,0)*0.01898),"")</f>
        <v>0.13286000000000001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72.819444444444429</v>
      </c>
      <c r="BN41" s="64">
        <f>IFERROR(Y41*I41/H41,"0")</f>
        <v>78.64500000000001</v>
      </c>
      <c r="BO41" s="64">
        <f>IFERROR(1/J41*(X41/H41),"0")</f>
        <v>0.10127314814814814</v>
      </c>
      <c r="BP41" s="64">
        <f>IFERROR(1/J41*(Y41/H41),"0")</f>
        <v>0.109375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8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6.481481481481481</v>
      </c>
      <c r="Y44" s="545">
        <f>IFERROR(Y41/H41,"0")+IFERROR(Y42/H42,"0")+IFERROR(Y43/H43,"0")</f>
        <v>7</v>
      </c>
      <c r="Z44" s="545">
        <f>IFERROR(IF(Z41="",0,Z41),"0")+IFERROR(IF(Z42="",0,Z42),"0")+IFERROR(IF(Z43="",0,Z43),"0")</f>
        <v>0.13286000000000001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8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70</v>
      </c>
      <c r="Y45" s="545">
        <f>IFERROR(SUM(Y41:Y43),"0")</f>
        <v>75.600000000000009</v>
      </c>
      <c r="Z45" s="37"/>
      <c r="AA45" s="546"/>
      <c r="AB45" s="546"/>
      <c r="AC45" s="546"/>
    </row>
    <row r="46" spans="1:68" ht="14.25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8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8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73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27</v>
      </c>
      <c r="Y55" s="544">
        <f t="shared" si="6"/>
        <v>28</v>
      </c>
      <c r="Z55" s="36">
        <f>IFERROR(IF(Y55=0,"",ROUNDUP(Y55/H55,0)*0.00902),"")</f>
        <v>6.3140000000000002E-2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28.4175</v>
      </c>
      <c r="BN55" s="64">
        <f t="shared" si="8"/>
        <v>29.47</v>
      </c>
      <c r="BO55" s="64">
        <f t="shared" si="9"/>
        <v>5.113636363636364E-2</v>
      </c>
      <c r="BP55" s="64">
        <f t="shared" si="10"/>
        <v>5.3030303030303032E-2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8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6.75</v>
      </c>
      <c r="Y58" s="545">
        <f>IFERROR(Y52/H52,"0")+IFERROR(Y53/H53,"0")+IFERROR(Y54/H54,"0")+IFERROR(Y55/H55,"0")+IFERROR(Y56/H56,"0")+IFERROR(Y57/H57,"0")</f>
        <v>7</v>
      </c>
      <c r="Z58" s="545">
        <f>IFERROR(IF(Z52="",0,Z52),"0")+IFERROR(IF(Z53="",0,Z53),"0")+IFERROR(IF(Z54="",0,Z54),"0")+IFERROR(IF(Z55="",0,Z55),"0")+IFERROR(IF(Z56="",0,Z56),"0")+IFERROR(IF(Z57="",0,Z57),"0")</f>
        <v>6.3140000000000002E-2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8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27</v>
      </c>
      <c r="Y59" s="545">
        <f>IFERROR(SUM(Y52:Y57),"0")</f>
        <v>28</v>
      </c>
      <c r="Z59" s="37"/>
      <c r="AA59" s="546"/>
      <c r="AB59" s="546"/>
      <c r="AC59" s="546"/>
    </row>
    <row r="60" spans="1:68" ht="14.25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8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0</v>
      </c>
      <c r="Y64" s="545">
        <f>IFERROR(Y61/H61,"0")+IFERROR(Y62/H62,"0")+IFERROR(Y63/H63,"0")</f>
        <v>0</v>
      </c>
      <c r="Z64" s="545">
        <f>IFERROR(IF(Z61="",0,Z61),"0")+IFERROR(IF(Z62="",0,Z62),"0")+IFERROR(IF(Z63="",0,Z63),"0")</f>
        <v>0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8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0</v>
      </c>
      <c r="Y65" s="545">
        <f>IFERROR(SUM(Y61:Y63),"0")</f>
        <v>0</v>
      </c>
      <c r="Z65" s="37"/>
      <c r="AA65" s="546"/>
      <c r="AB65" s="546"/>
      <c r="AC65" s="546"/>
    </row>
    <row r="66" spans="1:68" ht="14.25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8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8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8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8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17</v>
      </c>
      <c r="Y81" s="544">
        <f>IFERROR(IF(X81="",0,CEILING((X81/$H81),1)*$H81),"")</f>
        <v>23.4</v>
      </c>
      <c r="Z81" s="36">
        <f>IFERROR(IF(Y81=0,"",ROUNDUP(Y81/H81,0)*0.01898),"")</f>
        <v>5.6940000000000004E-2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17.948076923076925</v>
      </c>
      <c r="BN81" s="64">
        <f>IFERROR(Y81*I81/H81,"0")</f>
        <v>24.704999999999998</v>
      </c>
      <c r="BO81" s="64">
        <f>IFERROR(1/J81*(X81/H81),"0")</f>
        <v>3.4054487179487183E-2</v>
      </c>
      <c r="BP81" s="64">
        <f>IFERROR(1/J81*(Y81/H81),"0")</f>
        <v>4.6875E-2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8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2.1794871794871797</v>
      </c>
      <c r="Y83" s="545">
        <f>IFERROR(Y81/H81,"0")+IFERROR(Y82/H82,"0")</f>
        <v>3</v>
      </c>
      <c r="Z83" s="545">
        <f>IFERROR(IF(Z81="",0,Z81),"0")+IFERROR(IF(Z82="",0,Z82),"0")</f>
        <v>5.6940000000000004E-2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8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17</v>
      </c>
      <c r="Y84" s="545">
        <f>IFERROR(SUM(Y81:Y82),"0")</f>
        <v>23.4</v>
      </c>
      <c r="Z84" s="37"/>
      <c r="AA84" s="546"/>
      <c r="AB84" s="546"/>
      <c r="AC84" s="546"/>
    </row>
    <row r="85" spans="1:68" ht="16.5" customHeight="1" x14ac:dyDescent="0.25">
      <c r="A85" s="573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30</v>
      </c>
      <c r="Y87" s="544">
        <f>IFERROR(IF(X87="",0,CEILING((X87/$H87),1)*$H87),"")</f>
        <v>32.400000000000006</v>
      </c>
      <c r="Z87" s="36">
        <f>IFERROR(IF(Y87=0,"",ROUNDUP(Y87/H87,0)*0.01898),"")</f>
        <v>5.6940000000000004E-2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31.208333333333329</v>
      </c>
      <c r="BN87" s="64">
        <f>IFERROR(Y87*I87/H87,"0")</f>
        <v>33.705000000000005</v>
      </c>
      <c r="BO87" s="64">
        <f>IFERROR(1/J87*(X87/H87),"0")</f>
        <v>4.3402777777777776E-2</v>
      </c>
      <c r="BP87" s="64">
        <f>IFERROR(1/J87*(Y87/H87),"0")</f>
        <v>4.6875000000000007E-2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8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2.7777777777777777</v>
      </c>
      <c r="Y90" s="545">
        <f>IFERROR(Y87/H87,"0")+IFERROR(Y88/H88,"0")+IFERROR(Y89/H89,"0")</f>
        <v>3.0000000000000004</v>
      </c>
      <c r="Z90" s="545">
        <f>IFERROR(IF(Z87="",0,Z87),"0")+IFERROR(IF(Z88="",0,Z88),"0")+IFERROR(IF(Z89="",0,Z89),"0")</f>
        <v>5.6940000000000004E-2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8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30</v>
      </c>
      <c r="Y91" s="545">
        <f>IFERROR(SUM(Y87:Y89),"0")</f>
        <v>32.400000000000006</v>
      </c>
      <c r="Z91" s="37"/>
      <c r="AA91" s="546"/>
      <c r="AB91" s="546"/>
      <c r="AC91" s="546"/>
    </row>
    <row r="92" spans="1:68" ht="14.25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96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28</v>
      </c>
      <c r="Y93" s="544">
        <f>IFERROR(IF(X93="",0,CEILING((X93/$H93),1)*$H93),"")</f>
        <v>32.4</v>
      </c>
      <c r="Z93" s="36">
        <f>IFERROR(IF(Y93=0,"",ROUNDUP(Y93/H93,0)*0.01898),"")</f>
        <v>7.5920000000000001E-2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29.794074074074075</v>
      </c>
      <c r="BN93" s="64">
        <f>IFERROR(Y93*I93/H93,"0")</f>
        <v>34.475999999999999</v>
      </c>
      <c r="BO93" s="64">
        <f>IFERROR(1/J93*(X93/H93),"0")</f>
        <v>5.401234567901235E-2</v>
      </c>
      <c r="BP93" s="64">
        <f>IFERROR(1/J93*(Y93/H93),"0")</f>
        <v>6.25E-2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9</v>
      </c>
      <c r="Y95" s="544">
        <f>IFERROR(IF(X95="",0,CEILING((X95/$H95),1)*$H95),"")</f>
        <v>10.8</v>
      </c>
      <c r="Z95" s="36">
        <f>IFERROR(IF(Y95=0,"",ROUNDUP(Y95/H95,0)*0.00651),"")</f>
        <v>2.6040000000000001E-2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9.8399999999999981</v>
      </c>
      <c r="BN95" s="64">
        <f>IFERROR(Y95*I95/H95,"0")</f>
        <v>11.808</v>
      </c>
      <c r="BO95" s="64">
        <f>IFERROR(1/J95*(X95/H95),"0")</f>
        <v>1.8315018315018316E-2</v>
      </c>
      <c r="BP95" s="64">
        <f>IFERROR(1/J95*(Y95/H95),"0")</f>
        <v>2.197802197802198E-2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8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6.7901234567901234</v>
      </c>
      <c r="Y97" s="545">
        <f>IFERROR(Y93/H93,"0")+IFERROR(Y94/H94,"0")+IFERROR(Y95/H95,"0")+IFERROR(Y96/H96,"0")</f>
        <v>8</v>
      </c>
      <c r="Z97" s="545">
        <f>IFERROR(IF(Z93="",0,Z93),"0")+IFERROR(IF(Z94="",0,Z94),"0")+IFERROR(IF(Z95="",0,Z95),"0")+IFERROR(IF(Z96="",0,Z96),"0")</f>
        <v>0.10196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8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37</v>
      </c>
      <c r="Y98" s="545">
        <f>IFERROR(SUM(Y93:Y96),"0")</f>
        <v>43.2</v>
      </c>
      <c r="Z98" s="37"/>
      <c r="AA98" s="546"/>
      <c r="AB98" s="546"/>
      <c r="AC98" s="546"/>
    </row>
    <row r="99" spans="1:68" ht="16.5" customHeight="1" x14ac:dyDescent="0.25">
      <c r="A99" s="573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39</v>
      </c>
      <c r="Y101" s="544">
        <f>IFERROR(IF(X101="",0,CEILING((X101/$H101),1)*$H101),"")</f>
        <v>43.2</v>
      </c>
      <c r="Z101" s="36">
        <f>IFERROR(IF(Y101=0,"",ROUNDUP(Y101/H101,0)*0.01898),"")</f>
        <v>7.5920000000000001E-2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40.570833333333326</v>
      </c>
      <c r="BN101" s="64">
        <f>IFERROR(Y101*I101/H101,"0")</f>
        <v>44.94</v>
      </c>
      <c r="BO101" s="64">
        <f>IFERROR(1/J101*(X101/H101),"0")</f>
        <v>5.6423611111111105E-2</v>
      </c>
      <c r="BP101" s="64">
        <f>IFERROR(1/J101*(Y101/H101),"0")</f>
        <v>6.25E-2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8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3.6111111111111107</v>
      </c>
      <c r="Y105" s="545">
        <f>IFERROR(Y101/H101,"0")+IFERROR(Y102/H102,"0")+IFERROR(Y103/H103,"0")+IFERROR(Y104/H104,"0")</f>
        <v>4</v>
      </c>
      <c r="Z105" s="545">
        <f>IFERROR(IF(Z101="",0,Z101),"0")+IFERROR(IF(Z102="",0,Z102),"0")+IFERROR(IF(Z103="",0,Z103),"0")+IFERROR(IF(Z104="",0,Z104),"0")</f>
        <v>7.5920000000000001E-2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8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39</v>
      </c>
      <c r="Y106" s="545">
        <f>IFERROR(SUM(Y101:Y104),"0")</f>
        <v>43.2</v>
      </c>
      <c r="Z106" s="37"/>
      <c r="AA106" s="546"/>
      <c r="AB106" s="546"/>
      <c r="AC106" s="546"/>
    </row>
    <row r="107" spans="1:68" ht="14.25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5</v>
      </c>
      <c r="Y110" s="544">
        <f>IFERROR(IF(X110="",0,CEILING((X110/$H110),1)*$H110),"")</f>
        <v>7.1999999999999993</v>
      </c>
      <c r="Z110" s="36">
        <f>IFERROR(IF(Y110=0,"",ROUNDUP(Y110/H110,0)*0.00651),"")</f>
        <v>1.9529999999999999E-2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5.375</v>
      </c>
      <c r="BN110" s="64">
        <f>IFERROR(Y110*I110/H110,"0")</f>
        <v>7.7399999999999993</v>
      </c>
      <c r="BO110" s="64">
        <f>IFERROR(1/J110*(X110/H110),"0")</f>
        <v>1.1446886446886448E-2</v>
      </c>
      <c r="BP110" s="64">
        <f>IFERROR(1/J110*(Y110/H110),"0")</f>
        <v>1.6483516483516484E-2</v>
      </c>
    </row>
    <row r="111" spans="1:68" x14ac:dyDescent="0.2">
      <c r="A111" s="56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8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2.0833333333333335</v>
      </c>
      <c r="Y111" s="545">
        <f>IFERROR(Y108/H108,"0")+IFERROR(Y109/H109,"0")+IFERROR(Y110/H110,"0")</f>
        <v>3</v>
      </c>
      <c r="Z111" s="545">
        <f>IFERROR(IF(Z108="",0,Z108),"0")+IFERROR(IF(Z109="",0,Z109),"0")+IFERROR(IF(Z110="",0,Z110),"0")</f>
        <v>1.9529999999999999E-2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8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5</v>
      </c>
      <c r="Y112" s="545">
        <f>IFERROR(SUM(Y108:Y110),"0")</f>
        <v>7.1999999999999993</v>
      </c>
      <c r="Z112" s="37"/>
      <c r="AA112" s="546"/>
      <c r="AB112" s="546"/>
      <c r="AC112" s="546"/>
    </row>
    <row r="113" spans="1:68" ht="14.25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120</v>
      </c>
      <c r="Y114" s="544">
        <f>IFERROR(IF(X114="",0,CEILING((X114/$H114),1)*$H114),"")</f>
        <v>121.5</v>
      </c>
      <c r="Z114" s="36">
        <f>IFERROR(IF(Y114=0,"",ROUNDUP(Y114/H114,0)*0.01898),"")</f>
        <v>0.28470000000000001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127.6</v>
      </c>
      <c r="BN114" s="64">
        <f>IFERROR(Y114*I114/H114,"0")</f>
        <v>129.19499999999999</v>
      </c>
      <c r="BO114" s="64">
        <f>IFERROR(1/J114*(X114/H114),"0")</f>
        <v>0.23148148148148148</v>
      </c>
      <c r="BP114" s="64">
        <f>IFERROR(1/J114*(Y114/H114),"0")</f>
        <v>0.234375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8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14.814814814814815</v>
      </c>
      <c r="Y118" s="545">
        <f>IFERROR(Y114/H114,"0")+IFERROR(Y115/H115,"0")+IFERROR(Y116/H116,"0")+IFERROR(Y117/H117,"0")</f>
        <v>15</v>
      </c>
      <c r="Z118" s="545">
        <f>IFERROR(IF(Z114="",0,Z114),"0")+IFERROR(IF(Z115="",0,Z115),"0")+IFERROR(IF(Z116="",0,Z116),"0")+IFERROR(IF(Z117="",0,Z117),"0")</f>
        <v>0.28470000000000001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8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120</v>
      </c>
      <c r="Y119" s="545">
        <f>IFERROR(SUM(Y114:Y117),"0")</f>
        <v>121.5</v>
      </c>
      <c r="Z119" s="37"/>
      <c r="AA119" s="546"/>
      <c r="AB119" s="546"/>
      <c r="AC119" s="546"/>
    </row>
    <row r="120" spans="1:68" ht="14.25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8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8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customHeight="1" x14ac:dyDescent="0.25">
      <c r="A124" s="573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8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8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6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8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8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6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8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8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customHeight="1" x14ac:dyDescent="0.25">
      <c r="A140" s="573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3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8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8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8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8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customHeight="1" x14ac:dyDescent="0.25">
      <c r="A153" s="573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8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8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22</v>
      </c>
      <c r="Y159" s="544">
        <f t="shared" ref="Y159:Y167" si="11">IFERROR(IF(X159="",0,CEILING((X159/$H159),1)*$H159),"")</f>
        <v>25.200000000000003</v>
      </c>
      <c r="Z159" s="36">
        <f>IFERROR(IF(Y159=0,"",ROUNDUP(Y159/H159,0)*0.00902),"")</f>
        <v>5.4120000000000001E-2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23.414285714285711</v>
      </c>
      <c r="BN159" s="64">
        <f t="shared" ref="BN159:BN167" si="13">IFERROR(Y159*I159/H159,"0")</f>
        <v>26.82</v>
      </c>
      <c r="BO159" s="64">
        <f t="shared" ref="BO159:BO167" si="14">IFERROR(1/J159*(X159/H159),"0")</f>
        <v>3.9682539682539687E-2</v>
      </c>
      <c r="BP159" s="64">
        <f t="shared" ref="BP159:BP167" si="15">IFERROR(1/J159*(Y159/H159),"0")</f>
        <v>4.5454545454545456E-2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15</v>
      </c>
      <c r="Y161" s="544">
        <f t="shared" si="11"/>
        <v>16.8</v>
      </c>
      <c r="Z161" s="36">
        <f>IFERROR(IF(Y161=0,"",ROUNDUP(Y161/H161,0)*0.00902),"")</f>
        <v>3.6080000000000001E-2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15.75</v>
      </c>
      <c r="BN161" s="64">
        <f t="shared" si="13"/>
        <v>17.64</v>
      </c>
      <c r="BO161" s="64">
        <f t="shared" si="14"/>
        <v>2.7056277056277056E-2</v>
      </c>
      <c r="BP161" s="64">
        <f t="shared" si="15"/>
        <v>3.0303030303030304E-2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8</v>
      </c>
      <c r="Y164" s="544">
        <f t="shared" si="11"/>
        <v>9</v>
      </c>
      <c r="Z164" s="36">
        <f>IFERROR(IF(Y164=0,"",ROUNDUP(Y164/H164,0)*0.00502),"")</f>
        <v>2.5100000000000001E-2</v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8.5777777777777775</v>
      </c>
      <c r="BN164" s="64">
        <f t="shared" si="13"/>
        <v>9.65</v>
      </c>
      <c r="BO164" s="64">
        <f t="shared" si="14"/>
        <v>1.8993352326685663E-2</v>
      </c>
      <c r="BP164" s="64">
        <f t="shared" si="15"/>
        <v>2.1367521367521368E-2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8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13.253968253968255</v>
      </c>
      <c r="Y168" s="545">
        <f>IFERROR(Y159/H159,"0")+IFERROR(Y160/H160,"0")+IFERROR(Y161/H161,"0")+IFERROR(Y162/H162,"0")+IFERROR(Y163/H163,"0")+IFERROR(Y164/H164,"0")+IFERROR(Y165/H165,"0")+IFERROR(Y166/H166,"0")+IFERROR(Y167/H167,"0")</f>
        <v>15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0.1153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8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45</v>
      </c>
      <c r="Y169" s="545">
        <f>IFERROR(SUM(Y159:Y167),"0")</f>
        <v>51</v>
      </c>
      <c r="Z169" s="37"/>
      <c r="AA169" s="546"/>
      <c r="AB169" s="546"/>
      <c r="AC169" s="546"/>
    </row>
    <row r="170" spans="1:68" ht="14.25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1</v>
      </c>
      <c r="Y172" s="544">
        <f>IFERROR(IF(X172="",0,CEILING((X172/$H172),1)*$H172),"")</f>
        <v>1.26</v>
      </c>
      <c r="Z172" s="36">
        <f>IFERROR(IF(Y172=0,"",ROUNDUP(Y172/H172,0)*0.0059),"")</f>
        <v>5.8999999999999999E-3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1.1507936507936507</v>
      </c>
      <c r="BN172" s="64">
        <f>IFERROR(Y172*I172/H172,"0")</f>
        <v>1.45</v>
      </c>
      <c r="BO172" s="64">
        <f>IFERROR(1/J172*(X172/H172),"0")</f>
        <v>3.6743092298647849E-3</v>
      </c>
      <c r="BP172" s="64">
        <f>IFERROR(1/J172*(Y172/H172),"0")</f>
        <v>4.6296296296296294E-3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6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8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0.79365079365079361</v>
      </c>
      <c r="Y174" s="545">
        <f>IFERROR(Y171/H171,"0")+IFERROR(Y172/H172,"0")+IFERROR(Y173/H173,"0")</f>
        <v>1</v>
      </c>
      <c r="Z174" s="545">
        <f>IFERROR(IF(Z171="",0,Z171),"0")+IFERROR(IF(Z172="",0,Z172),"0")+IFERROR(IF(Z173="",0,Z173),"0")</f>
        <v>5.8999999999999999E-3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8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1</v>
      </c>
      <c r="Y175" s="545">
        <f>IFERROR(SUM(Y171:Y173),"0")</f>
        <v>1.26</v>
      </c>
      <c r="Z175" s="37"/>
      <c r="AA175" s="546"/>
      <c r="AB175" s="546"/>
      <c r="AC175" s="546"/>
    </row>
    <row r="176" spans="1:68" ht="14.25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6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8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8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customHeight="1" x14ac:dyDescent="0.25">
      <c r="A180" s="573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8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8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8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8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135</v>
      </c>
      <c r="Y192" s="544">
        <f t="shared" ref="Y192:Y199" si="16">IFERROR(IF(X192="",0,CEILING((X192/$H192),1)*$H192),"")</f>
        <v>135</v>
      </c>
      <c r="Z192" s="36">
        <f>IFERROR(IF(Y192=0,"",ROUNDUP(Y192/H192,0)*0.00902),"")</f>
        <v>0.22550000000000001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140.25</v>
      </c>
      <c r="BN192" s="64">
        <f t="shared" ref="BN192:BN199" si="18">IFERROR(Y192*I192/H192,"0")</f>
        <v>140.25</v>
      </c>
      <c r="BO192" s="64">
        <f t="shared" ref="BO192:BO199" si="19">IFERROR(1/J192*(X192/H192),"0")</f>
        <v>0.18939393939393939</v>
      </c>
      <c r="BP192" s="64">
        <f t="shared" ref="BP192:BP199" si="20">IFERROR(1/J192*(Y192/H192),"0")</f>
        <v>0.18939393939393939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264</v>
      </c>
      <c r="Y195" s="544">
        <f t="shared" si="16"/>
        <v>264.60000000000002</v>
      </c>
      <c r="Z195" s="36">
        <f>IFERROR(IF(Y195=0,"",ROUNDUP(Y195/H195,0)*0.00902),"")</f>
        <v>0.44198000000000004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274.26666666666671</v>
      </c>
      <c r="BN195" s="64">
        <f t="shared" si="18"/>
        <v>274.89</v>
      </c>
      <c r="BO195" s="64">
        <f t="shared" si="19"/>
        <v>0.37037037037037035</v>
      </c>
      <c r="BP195" s="64">
        <f t="shared" si="20"/>
        <v>0.37121212121212122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3</v>
      </c>
      <c r="Y197" s="544">
        <f t="shared" si="16"/>
        <v>3.6</v>
      </c>
      <c r="Z197" s="36">
        <f>IFERROR(IF(Y197=0,"",ROUNDUP(Y197/H197,0)*0.00502),"")</f>
        <v>1.004E-2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3.1666666666666661</v>
      </c>
      <c r="BN197" s="64">
        <f t="shared" si="18"/>
        <v>3.8</v>
      </c>
      <c r="BO197" s="64">
        <f t="shared" si="19"/>
        <v>7.1225071225071226E-3</v>
      </c>
      <c r="BP197" s="64">
        <f t="shared" si="20"/>
        <v>8.5470085470085479E-3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8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75.555555555555557</v>
      </c>
      <c r="Y200" s="545">
        <f>IFERROR(Y192/H192,"0")+IFERROR(Y193/H193,"0")+IFERROR(Y194/H194,"0")+IFERROR(Y195/H195,"0")+IFERROR(Y196/H196,"0")+IFERROR(Y197/H197,"0")+IFERROR(Y198/H198,"0")+IFERROR(Y199/H199,"0")</f>
        <v>76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0.67752000000000012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8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402</v>
      </c>
      <c r="Y201" s="545">
        <f>IFERROR(SUM(Y192:Y199),"0")</f>
        <v>403.20000000000005</v>
      </c>
      <c r="Z201" s="37"/>
      <c r="AA201" s="546"/>
      <c r="AB201" s="546"/>
      <c r="AC201" s="546"/>
    </row>
    <row r="202" spans="1:68" ht="14.25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43</v>
      </c>
      <c r="Y206" s="544">
        <f t="shared" si="21"/>
        <v>43.199999999999996</v>
      </c>
      <c r="Z206" s="36">
        <f t="shared" ref="Z206:Z211" si="26">IFERROR(IF(Y206=0,"",ROUNDUP(Y206/H206,0)*0.00651),"")</f>
        <v>0.11718000000000001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47.837500000000006</v>
      </c>
      <c r="BN206" s="64">
        <f t="shared" si="23"/>
        <v>48.059999999999995</v>
      </c>
      <c r="BO206" s="64">
        <f t="shared" si="24"/>
        <v>9.8443223443223454E-2</v>
      </c>
      <c r="BP206" s="64">
        <f t="shared" si="25"/>
        <v>9.8901098901098911E-2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82</v>
      </c>
      <c r="Y208" s="544">
        <f t="shared" si="21"/>
        <v>84</v>
      </c>
      <c r="Z208" s="36">
        <f t="shared" si="26"/>
        <v>0.22785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90.61</v>
      </c>
      <c r="BN208" s="64">
        <f t="shared" si="23"/>
        <v>92.820000000000007</v>
      </c>
      <c r="BO208" s="64">
        <f t="shared" si="24"/>
        <v>0.18772893772893776</v>
      </c>
      <c r="BP208" s="64">
        <f t="shared" si="25"/>
        <v>0.19230769230769232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13</v>
      </c>
      <c r="Y209" s="544">
        <f t="shared" si="21"/>
        <v>14.399999999999999</v>
      </c>
      <c r="Z209" s="36">
        <f t="shared" si="26"/>
        <v>3.9059999999999997E-2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14.365</v>
      </c>
      <c r="BN209" s="64">
        <f t="shared" si="23"/>
        <v>15.912000000000001</v>
      </c>
      <c r="BO209" s="64">
        <f t="shared" si="24"/>
        <v>2.9761904761904767E-2</v>
      </c>
      <c r="BP209" s="64">
        <f t="shared" si="25"/>
        <v>3.2967032967032968E-2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87</v>
      </c>
      <c r="Y210" s="544">
        <f t="shared" si="21"/>
        <v>88.8</v>
      </c>
      <c r="Z210" s="36">
        <f t="shared" si="26"/>
        <v>0.24087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96.135000000000005</v>
      </c>
      <c r="BN210" s="64">
        <f t="shared" si="23"/>
        <v>98.124000000000009</v>
      </c>
      <c r="BO210" s="64">
        <f t="shared" si="24"/>
        <v>0.19917582417582419</v>
      </c>
      <c r="BP210" s="64">
        <f t="shared" si="25"/>
        <v>0.20329670329670332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150</v>
      </c>
      <c r="Y211" s="544">
        <f t="shared" si="21"/>
        <v>151.19999999999999</v>
      </c>
      <c r="Z211" s="36">
        <f t="shared" si="26"/>
        <v>0.41012999999999999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166.125</v>
      </c>
      <c r="BN211" s="64">
        <f t="shared" si="23"/>
        <v>167.45400000000001</v>
      </c>
      <c r="BO211" s="64">
        <f t="shared" si="24"/>
        <v>0.34340659340659341</v>
      </c>
      <c r="BP211" s="64">
        <f t="shared" si="25"/>
        <v>0.3461538461538462</v>
      </c>
    </row>
    <row r="212" spans="1:68" x14ac:dyDescent="0.2">
      <c r="A212" s="56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8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156.25</v>
      </c>
      <c r="Y212" s="545">
        <f>IFERROR(Y203/H203,"0")+IFERROR(Y204/H204,"0")+IFERROR(Y205/H205,"0")+IFERROR(Y206/H206,"0")+IFERROR(Y207/H207,"0")+IFERROR(Y208/H208,"0")+IFERROR(Y209/H209,"0")+IFERROR(Y210/H210,"0")+IFERROR(Y211/H211,"0")</f>
        <v>159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1.0350899999999998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8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375</v>
      </c>
      <c r="Y213" s="545">
        <f>IFERROR(SUM(Y203:Y211),"0")</f>
        <v>381.59999999999997</v>
      </c>
      <c r="Z213" s="37"/>
      <c r="AA213" s="546"/>
      <c r="AB213" s="546"/>
      <c r="AC213" s="546"/>
    </row>
    <row r="214" spans="1:68" ht="14.25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10</v>
      </c>
      <c r="Y215" s="544">
        <f>IFERROR(IF(X215="",0,CEILING((X215/$H215),1)*$H215),"")</f>
        <v>12</v>
      </c>
      <c r="Z215" s="36">
        <f>IFERROR(IF(Y215=0,"",ROUNDUP(Y215/H215,0)*0.00651),"")</f>
        <v>3.2550000000000003E-2</v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11.050000000000002</v>
      </c>
      <c r="BN215" s="64">
        <f>IFERROR(Y215*I215/H215,"0")</f>
        <v>13.260000000000002</v>
      </c>
      <c r="BO215" s="64">
        <f>IFERROR(1/J215*(X215/H215),"0")</f>
        <v>2.2893772893772896E-2</v>
      </c>
      <c r="BP215" s="64">
        <f>IFERROR(1/J215*(Y215/H215),"0")</f>
        <v>2.7472527472527476E-2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29</v>
      </c>
      <c r="Y216" s="544">
        <f>IFERROR(IF(X216="",0,CEILING((X216/$H216),1)*$H216),"")</f>
        <v>31.2</v>
      </c>
      <c r="Z216" s="36">
        <f>IFERROR(IF(Y216=0,"",ROUNDUP(Y216/H216,0)*0.00651),"")</f>
        <v>8.4629999999999997E-2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32.045000000000002</v>
      </c>
      <c r="BN216" s="64">
        <f>IFERROR(Y216*I216/H216,"0")</f>
        <v>34.476000000000006</v>
      </c>
      <c r="BO216" s="64">
        <f>IFERROR(1/J216*(X216/H216),"0")</f>
        <v>6.6391941391941406E-2</v>
      </c>
      <c r="BP216" s="64">
        <f>IFERROR(1/J216*(Y216/H216),"0")</f>
        <v>7.1428571428571438E-2</v>
      </c>
    </row>
    <row r="217" spans="1:68" x14ac:dyDescent="0.2">
      <c r="A217" s="56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8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16.25</v>
      </c>
      <c r="Y217" s="545">
        <f>IFERROR(Y215/H215,"0")+IFERROR(Y216/H216,"0")</f>
        <v>18</v>
      </c>
      <c r="Z217" s="545">
        <f>IFERROR(IF(Z215="",0,Z215),"0")+IFERROR(IF(Z216="",0,Z216),"0")</f>
        <v>0.11718000000000001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8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39</v>
      </c>
      <c r="Y218" s="545">
        <f>IFERROR(SUM(Y215:Y216),"0")</f>
        <v>43.2</v>
      </c>
      <c r="Z218" s="37"/>
      <c r="AA218" s="546"/>
      <c r="AB218" s="546"/>
      <c r="AC218" s="546"/>
    </row>
    <row r="219" spans="1:68" ht="16.5" customHeight="1" x14ac:dyDescent="0.25">
      <c r="A219" s="573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4</v>
      </c>
      <c r="Y221" s="544">
        <f t="shared" ref="Y221:Y229" si="27">IFERROR(IF(X221="",0,CEILING((X221/$H221),1)*$H221),"")</f>
        <v>11.6</v>
      </c>
      <c r="Z221" s="36">
        <f>IFERROR(IF(Y221=0,"",ROUNDUP(Y221/H221,0)*0.01898),"")</f>
        <v>1.898E-2</v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4.1500000000000004</v>
      </c>
      <c r="BN221" s="64">
        <f t="shared" ref="BN221:BN229" si="29">IFERROR(Y221*I221/H221,"0")</f>
        <v>12.035</v>
      </c>
      <c r="BO221" s="64">
        <f t="shared" ref="BO221:BO229" si="30">IFERROR(1/J221*(X221/H221),"0")</f>
        <v>5.387931034482759E-3</v>
      </c>
      <c r="BP221" s="64">
        <f t="shared" ref="BP221:BP229" si="31">IFERROR(1/J221*(Y221/H221),"0")</f>
        <v>1.5625E-2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3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7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8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0.34482758620689657</v>
      </c>
      <c r="Y230" s="545">
        <f>IFERROR(Y221/H221,"0")+IFERROR(Y222/H222,"0")+IFERROR(Y223/H223,"0")+IFERROR(Y224/H224,"0")+IFERROR(Y225/H225,"0")+IFERROR(Y226/H226,"0")+IFERROR(Y227/H227,"0")+IFERROR(Y228/H228,"0")+IFERROR(Y229/H229,"0")</f>
        <v>1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1.898E-2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8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4</v>
      </c>
      <c r="Y231" s="545">
        <f>IFERROR(SUM(Y221:Y229),"0")</f>
        <v>11.6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7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8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8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6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3</v>
      </c>
      <c r="Y237" s="544">
        <f>IFERROR(IF(X237="",0,CEILING((X237/$H237),1)*$H237),"")</f>
        <v>3.6</v>
      </c>
      <c r="Z237" s="36">
        <f>IFERROR(IF(Y237=0,"",ROUNDUP(Y237/H237,0)*0.0059),"")</f>
        <v>1.18E-2</v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3.291666666666667</v>
      </c>
      <c r="BN237" s="64">
        <f>IFERROR(Y237*I237/H237,"0")</f>
        <v>3.95</v>
      </c>
      <c r="BO237" s="64">
        <f>IFERROR(1/J237*(X237/H237),"0")</f>
        <v>7.7160493827160481E-3</v>
      </c>
      <c r="BP237" s="64">
        <f>IFERROR(1/J237*(Y237/H237),"0")</f>
        <v>9.2592592592592587E-3</v>
      </c>
    </row>
    <row r="238" spans="1:68" x14ac:dyDescent="0.2">
      <c r="A238" s="567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8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1.6666666666666665</v>
      </c>
      <c r="Y238" s="545">
        <f>IFERROR(Y237/H237,"0")</f>
        <v>2</v>
      </c>
      <c r="Z238" s="545">
        <f>IFERROR(IF(Z237="",0,Z237),"0")</f>
        <v>1.18E-2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8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3</v>
      </c>
      <c r="Y239" s="545">
        <f>IFERROR(SUM(Y237:Y237),"0")</f>
        <v>3.6</v>
      </c>
      <c r="Z239" s="37"/>
      <c r="AA239" s="546"/>
      <c r="AB239" s="546"/>
      <c r="AC239" s="546"/>
    </row>
    <row r="240" spans="1:68" ht="14.25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4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1</v>
      </c>
      <c r="Y244" s="544">
        <f>IFERROR(IF(X244="",0,CEILING((X244/$H244),1)*$H244),"")</f>
        <v>1.98</v>
      </c>
      <c r="Z244" s="36">
        <f>IFERROR(IF(Y244=0,"",ROUNDUP(Y244/H244,0)*0.0059),"")</f>
        <v>1.18E-2</v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1.1919191919191918</v>
      </c>
      <c r="BN244" s="64">
        <f>IFERROR(Y244*I244/H244,"0")</f>
        <v>2.36</v>
      </c>
      <c r="BO244" s="64">
        <f>IFERROR(1/J244*(X244/H244),"0")</f>
        <v>4.6763935652824546E-3</v>
      </c>
      <c r="BP244" s="64">
        <f>IFERROR(1/J244*(Y244/H244),"0")</f>
        <v>9.2592592592592587E-3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7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8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1.0101010101010102</v>
      </c>
      <c r="Y246" s="545">
        <f>IFERROR(Y241/H241,"0")+IFERROR(Y242/H242,"0")+IFERROR(Y243/H243,"0")+IFERROR(Y244/H244,"0")+IFERROR(Y245/H245,"0")</f>
        <v>2</v>
      </c>
      <c r="Z246" s="545">
        <f>IFERROR(IF(Z241="",0,Z241),"0")+IFERROR(IF(Z242="",0,Z242),"0")+IFERROR(IF(Z243="",0,Z243),"0")+IFERROR(IF(Z244="",0,Z244),"0")+IFERROR(IF(Z245="",0,Z245),"0")</f>
        <v>1.18E-2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8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1</v>
      </c>
      <c r="Y247" s="545">
        <f>IFERROR(SUM(Y241:Y245),"0")</f>
        <v>1.98</v>
      </c>
      <c r="Z247" s="37"/>
      <c r="AA247" s="546"/>
      <c r="AB247" s="546"/>
      <c r="AC247" s="546"/>
    </row>
    <row r="248" spans="1:68" ht="16.5" customHeight="1" x14ac:dyDescent="0.25">
      <c r="A248" s="57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7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8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8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7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8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7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8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8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73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65</v>
      </c>
      <c r="Y268" s="544">
        <f>IFERROR(IF(X268="",0,CEILING((X268/$H268),1)*$H268),"")</f>
        <v>67.2</v>
      </c>
      <c r="Z268" s="36">
        <f>IFERROR(IF(Y268=0,"",ROUNDUP(Y268/H268,0)*0.00651),"")</f>
        <v>0.18228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71.825000000000003</v>
      </c>
      <c r="BN268" s="64">
        <f>IFERROR(Y268*I268/H268,"0")</f>
        <v>74.256000000000014</v>
      </c>
      <c r="BO268" s="64">
        <f>IFERROR(1/J268*(X268/H268),"0")</f>
        <v>0.14880952380952384</v>
      </c>
      <c r="BP268" s="64">
        <f>IFERROR(1/J268*(Y268/H268),"0")</f>
        <v>0.15384615384615388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7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8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27.083333333333336</v>
      </c>
      <c r="Y270" s="545">
        <f>IFERROR(Y267/H267,"0")+IFERROR(Y268/H268,"0")+IFERROR(Y269/H269,"0")</f>
        <v>28.000000000000004</v>
      </c>
      <c r="Z270" s="545">
        <f>IFERROR(IF(Z267="",0,Z267),"0")+IFERROR(IF(Z268="",0,Z268),"0")+IFERROR(IF(Z269="",0,Z269),"0")</f>
        <v>0.18228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8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65</v>
      </c>
      <c r="Y271" s="545">
        <f>IFERROR(SUM(Y267:Y269),"0")</f>
        <v>67.2</v>
      </c>
      <c r="Z271" s="37"/>
      <c r="AA271" s="546"/>
      <c r="AB271" s="546"/>
      <c r="AC271" s="546"/>
    </row>
    <row r="272" spans="1:68" ht="16.5" customHeight="1" x14ac:dyDescent="0.25">
      <c r="A272" s="573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7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8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8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7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8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8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73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7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8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8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73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7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8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8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5</v>
      </c>
      <c r="Y302" s="544">
        <f t="shared" si="33"/>
        <v>5.4</v>
      </c>
      <c r="Z302" s="36">
        <f>IFERROR(IF(Y302=0,"",ROUNDUP(Y302/H302,0)*0.00651),"")</f>
        <v>1.9529999999999999E-2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5.6333333333333337</v>
      </c>
      <c r="BN302" s="64">
        <f t="shared" si="35"/>
        <v>6.0839999999999996</v>
      </c>
      <c r="BO302" s="64">
        <f t="shared" si="36"/>
        <v>1.5262515262515264E-2</v>
      </c>
      <c r="BP302" s="64">
        <f t="shared" si="37"/>
        <v>1.6483516483516484E-2</v>
      </c>
    </row>
    <row r="303" spans="1:68" x14ac:dyDescent="0.2">
      <c r="A303" s="567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8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2.7777777777777777</v>
      </c>
      <c r="Y303" s="545">
        <f>IFERROR(Y296/H296,"0")+IFERROR(Y297/H297,"0")+IFERROR(Y298/H298,"0")+IFERROR(Y299/H299,"0")+IFERROR(Y300/H300,"0")+IFERROR(Y301/H301,"0")+IFERROR(Y302/H302,"0")</f>
        <v>3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1.9529999999999999E-2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8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5</v>
      </c>
      <c r="Y304" s="545">
        <f>IFERROR(SUM(Y296:Y302),"0")</f>
        <v>5.4</v>
      </c>
      <c r="Z304" s="37"/>
      <c r="AA304" s="546"/>
      <c r="AB304" s="546"/>
      <c r="AC304" s="546"/>
    </row>
    <row r="305" spans="1:68" ht="14.25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7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8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8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17</v>
      </c>
      <c r="Y315" s="544">
        <f>IFERROR(IF(X315="",0,CEILING((X315/$H315),1)*$H315),"")</f>
        <v>23.4</v>
      </c>
      <c r="Z315" s="36">
        <f>IFERROR(IF(Y315=0,"",ROUNDUP(Y315/H315,0)*0.01898),"")</f>
        <v>5.6940000000000004E-2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18.131153846153847</v>
      </c>
      <c r="BN315" s="64">
        <f>IFERROR(Y315*I315/H315,"0")</f>
        <v>24.957000000000001</v>
      </c>
      <c r="BO315" s="64">
        <f>IFERROR(1/J315*(X315/H315),"0")</f>
        <v>3.4054487179487183E-2</v>
      </c>
      <c r="BP315" s="64">
        <f>IFERROR(1/J315*(Y315/H315),"0")</f>
        <v>4.6875E-2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7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8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2.1794871794871797</v>
      </c>
      <c r="Y317" s="545">
        <f>IFERROR(Y314/H314,"0")+IFERROR(Y315/H315,"0")+IFERROR(Y316/H316,"0")</f>
        <v>3</v>
      </c>
      <c r="Z317" s="545">
        <f>IFERROR(IF(Z314="",0,Z314),"0")+IFERROR(IF(Z315="",0,Z315),"0")+IFERROR(IF(Z316="",0,Z316),"0")</f>
        <v>5.6940000000000004E-2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8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17</v>
      </c>
      <c r="Y318" s="545">
        <f>IFERROR(SUM(Y314:Y316),"0")</f>
        <v>23.4</v>
      </c>
      <c r="Z318" s="37"/>
      <c r="AA318" s="546"/>
      <c r="AB318" s="546"/>
      <c r="AC318" s="546"/>
    </row>
    <row r="319" spans="1:68" ht="14.25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7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7</v>
      </c>
      <c r="Y323" s="544">
        <f>IFERROR(IF(X323="",0,CEILING((X323/$H323),1)*$H323),"")</f>
        <v>7.6499999999999995</v>
      </c>
      <c r="Z323" s="36">
        <f>IFERROR(IF(Y323=0,"",ROUNDUP(Y323/H323,0)*0.00651),"")</f>
        <v>1.9529999999999999E-2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7.9058823529411768</v>
      </c>
      <c r="BN323" s="64">
        <f>IFERROR(Y323*I323/H323,"0")</f>
        <v>8.6399999999999988</v>
      </c>
      <c r="BO323" s="64">
        <f>IFERROR(1/J323*(X323/H323),"0")</f>
        <v>1.508295625942685E-2</v>
      </c>
      <c r="BP323" s="64">
        <f>IFERROR(1/J323*(Y323/H323),"0")</f>
        <v>1.6483516483516484E-2</v>
      </c>
    </row>
    <row r="324" spans="1:68" x14ac:dyDescent="0.2">
      <c r="A324" s="567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8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2.7450980392156863</v>
      </c>
      <c r="Y324" s="545">
        <f>IFERROR(Y320/H320,"0")+IFERROR(Y321/H321,"0")+IFERROR(Y322/H322,"0")+IFERROR(Y323/H323,"0")</f>
        <v>3</v>
      </c>
      <c r="Z324" s="545">
        <f>IFERROR(IF(Z320="",0,Z320),"0")+IFERROR(IF(Z321="",0,Z321),"0")+IFERROR(IF(Z322="",0,Z322),"0")+IFERROR(IF(Z323="",0,Z323),"0")</f>
        <v>1.9529999999999999E-2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8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7</v>
      </c>
      <c r="Y325" s="545">
        <f>IFERROR(SUM(Y320:Y323),"0")</f>
        <v>7.6499999999999995</v>
      </c>
      <c r="Z325" s="37"/>
      <c r="AA325" s="546"/>
      <c r="AB325" s="546"/>
      <c r="AC325" s="546"/>
    </row>
    <row r="326" spans="1:68" ht="14.25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7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8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8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customHeight="1" x14ac:dyDescent="0.25">
      <c r="A332" s="573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7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8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8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customHeight="1" x14ac:dyDescent="0.25">
      <c r="A340" s="573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476</v>
      </c>
      <c r="Y342" s="544">
        <f t="shared" ref="Y342:Y348" si="38">IFERROR(IF(X342="",0,CEILING((X342/$H342),1)*$H342),"")</f>
        <v>480</v>
      </c>
      <c r="Z342" s="36">
        <f>IFERROR(IF(Y342=0,"",ROUNDUP(Y342/H342,0)*0.02175),"")</f>
        <v>0.69599999999999995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491.23200000000003</v>
      </c>
      <c r="BN342" s="64">
        <f t="shared" ref="BN342:BN348" si="40">IFERROR(Y342*I342/H342,"0")</f>
        <v>495.36</v>
      </c>
      <c r="BO342" s="64">
        <f t="shared" ref="BO342:BO348" si="41">IFERROR(1/J342*(X342/H342),"0")</f>
        <v>0.66111111111111109</v>
      </c>
      <c r="BP342" s="64">
        <f t="shared" ref="BP342:BP348" si="42">IFERROR(1/J342*(Y342/H342),"0")</f>
        <v>0.66666666666666663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126</v>
      </c>
      <c r="Y343" s="544">
        <f t="shared" si="38"/>
        <v>135</v>
      </c>
      <c r="Z343" s="36">
        <f>IFERROR(IF(Y343=0,"",ROUNDUP(Y343/H343,0)*0.02175),"")</f>
        <v>0.19574999999999998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130.03200000000001</v>
      </c>
      <c r="BN343" s="64">
        <f t="shared" si="40"/>
        <v>139.32000000000002</v>
      </c>
      <c r="BO343" s="64">
        <f t="shared" si="41"/>
        <v>0.17499999999999999</v>
      </c>
      <c r="BP343" s="64">
        <f t="shared" si="42"/>
        <v>0.1875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161</v>
      </c>
      <c r="Y344" s="544">
        <f t="shared" si="38"/>
        <v>165</v>
      </c>
      <c r="Z344" s="36">
        <f>IFERROR(IF(Y344=0,"",ROUNDUP(Y344/H344,0)*0.02175),"")</f>
        <v>0.23924999999999999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166.15200000000002</v>
      </c>
      <c r="BN344" s="64">
        <f t="shared" si="40"/>
        <v>170.28000000000003</v>
      </c>
      <c r="BO344" s="64">
        <f t="shared" si="41"/>
        <v>0.22361111111111109</v>
      </c>
      <c r="BP344" s="64">
        <f t="shared" si="42"/>
        <v>0.22916666666666666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0</v>
      </c>
      <c r="Y345" s="544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7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8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50.866666666666667</v>
      </c>
      <c r="Y349" s="545">
        <f>IFERROR(Y342/H342,"0")+IFERROR(Y343/H343,"0")+IFERROR(Y344/H344,"0")+IFERROR(Y345/H345,"0")+IFERROR(Y346/H346,"0")+IFERROR(Y347/H347,"0")+IFERROR(Y348/H348,"0")</f>
        <v>52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1.131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8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763</v>
      </c>
      <c r="Y350" s="545">
        <f>IFERROR(SUM(Y342:Y348),"0")</f>
        <v>780</v>
      </c>
      <c r="Z350" s="37"/>
      <c r="AA350" s="546"/>
      <c r="AB350" s="546"/>
      <c r="AC350" s="546"/>
    </row>
    <row r="351" spans="1:68" ht="14.25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7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8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0</v>
      </c>
      <c r="Y354" s="545">
        <f>IFERROR(Y352/H352,"0")+IFERROR(Y353/H353,"0")</f>
        <v>0</v>
      </c>
      <c r="Z354" s="545">
        <f>IFERROR(IF(Z352="",0,Z352),"0")+IFERROR(IF(Z353="",0,Z353),"0")</f>
        <v>0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8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0</v>
      </c>
      <c r="Y355" s="545">
        <f>IFERROR(SUM(Y352:Y353),"0")</f>
        <v>0</v>
      </c>
      <c r="Z355" s="37"/>
      <c r="AA355" s="546"/>
      <c r="AB355" s="546"/>
      <c r="AC355" s="546"/>
    </row>
    <row r="356" spans="1:68" ht="14.25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53</v>
      </c>
      <c r="Y358" s="544">
        <f>IFERROR(IF(X358="",0,CEILING((X358/$H358),1)*$H358),"")</f>
        <v>54</v>
      </c>
      <c r="Z358" s="36">
        <f>IFERROR(IF(Y358=0,"",ROUNDUP(Y358/H358,0)*0.01898),"")</f>
        <v>0.11388000000000001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56.056333333333335</v>
      </c>
      <c r="BN358" s="64">
        <f>IFERROR(Y358*I358/H358,"0")</f>
        <v>57.113999999999997</v>
      </c>
      <c r="BO358" s="64">
        <f>IFERROR(1/J358*(X358/H358),"0")</f>
        <v>9.2013888888888895E-2</v>
      </c>
      <c r="BP358" s="64">
        <f>IFERROR(1/J358*(Y358/H358),"0")</f>
        <v>9.375E-2</v>
      </c>
    </row>
    <row r="359" spans="1:68" x14ac:dyDescent="0.2">
      <c r="A359" s="567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8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5.8888888888888893</v>
      </c>
      <c r="Y359" s="545">
        <f>IFERROR(Y357/H357,"0")+IFERROR(Y358/H358,"0")</f>
        <v>6</v>
      </c>
      <c r="Z359" s="545">
        <f>IFERROR(IF(Z357="",0,Z357),"0")+IFERROR(IF(Z358="",0,Z358),"0")</f>
        <v>0.11388000000000001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8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53</v>
      </c>
      <c r="Y360" s="545">
        <f>IFERROR(SUM(Y357:Y358),"0")</f>
        <v>54</v>
      </c>
      <c r="Z360" s="37"/>
      <c r="AA360" s="546"/>
      <c r="AB360" s="546"/>
      <c r="AC360" s="546"/>
    </row>
    <row r="361" spans="1:68" ht="14.25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7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16</v>
      </c>
      <c r="Y362" s="544">
        <f>IFERROR(IF(X362="",0,CEILING((X362/$H362),1)*$H362),"")</f>
        <v>18</v>
      </c>
      <c r="Z362" s="36">
        <f>IFERROR(IF(Y362=0,"",ROUNDUP(Y362/H362,0)*0.01898),"")</f>
        <v>3.7960000000000001E-2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16.922666666666668</v>
      </c>
      <c r="BN362" s="64">
        <f>IFERROR(Y362*I362/H362,"0")</f>
        <v>19.038</v>
      </c>
      <c r="BO362" s="64">
        <f>IFERROR(1/J362*(X362/H362),"0")</f>
        <v>2.7777777777777776E-2</v>
      </c>
      <c r="BP362" s="64">
        <f>IFERROR(1/J362*(Y362/H362),"0")</f>
        <v>3.125E-2</v>
      </c>
    </row>
    <row r="363" spans="1:68" x14ac:dyDescent="0.2">
      <c r="A363" s="567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8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1.7777777777777777</v>
      </c>
      <c r="Y363" s="545">
        <f>IFERROR(Y362/H362,"0")</f>
        <v>2</v>
      </c>
      <c r="Z363" s="545">
        <f>IFERROR(IF(Z362="",0,Z362),"0")</f>
        <v>3.7960000000000001E-2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8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16</v>
      </c>
      <c r="Y364" s="545">
        <f>IFERROR(SUM(Y362:Y362),"0")</f>
        <v>18</v>
      </c>
      <c r="Z364" s="37"/>
      <c r="AA364" s="546"/>
      <c r="AB364" s="546"/>
      <c r="AC364" s="546"/>
    </row>
    <row r="365" spans="1:68" ht="16.5" customHeight="1" x14ac:dyDescent="0.25">
      <c r="A365" s="573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74</v>
      </c>
      <c r="Y367" s="544">
        <f>IFERROR(IF(X367="",0,CEILING((X367/$H367),1)*$H367),"")</f>
        <v>75.600000000000009</v>
      </c>
      <c r="Z367" s="36">
        <f>IFERROR(IF(Y367=0,"",ROUNDUP(Y367/H367,0)*0.01898),"")</f>
        <v>0.13286000000000001</v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76.980555555555554</v>
      </c>
      <c r="BN367" s="64">
        <f>IFERROR(Y367*I367/H367,"0")</f>
        <v>78.64500000000001</v>
      </c>
      <c r="BO367" s="64">
        <f>IFERROR(1/J367*(X367/H367),"0")</f>
        <v>0.10706018518518517</v>
      </c>
      <c r="BP367" s="64">
        <f>IFERROR(1/J367*(Y367/H367),"0")</f>
        <v>0.109375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7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8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6.8518518518518512</v>
      </c>
      <c r="Y370" s="545">
        <f>IFERROR(Y367/H367,"0")+IFERROR(Y368/H368,"0")+IFERROR(Y369/H369,"0")</f>
        <v>7</v>
      </c>
      <c r="Z370" s="545">
        <f>IFERROR(IF(Z367="",0,Z367),"0")+IFERROR(IF(Z368="",0,Z368),"0")+IFERROR(IF(Z369="",0,Z369),"0")</f>
        <v>0.13286000000000001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8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74</v>
      </c>
      <c r="Y371" s="545">
        <f>IFERROR(SUM(Y367:Y369),"0")</f>
        <v>75.600000000000009</v>
      </c>
      <c r="Z371" s="37"/>
      <c r="AA371" s="546"/>
      <c r="AB371" s="546"/>
      <c r="AC371" s="546"/>
    </row>
    <row r="372" spans="1:68" ht="14.25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7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8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8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211</v>
      </c>
      <c r="Y377" s="544">
        <f>IFERROR(IF(X377="",0,CEILING((X377/$H377),1)*$H377),"")</f>
        <v>216</v>
      </c>
      <c r="Z377" s="36">
        <f>IFERROR(IF(Y377=0,"",ROUNDUP(Y377/H377,0)*0.01898),"")</f>
        <v>0.45552000000000004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223.16766666666666</v>
      </c>
      <c r="BN377" s="64">
        <f>IFERROR(Y377*I377/H377,"0")</f>
        <v>228.45599999999999</v>
      </c>
      <c r="BO377" s="64">
        <f>IFERROR(1/J377*(X377/H377),"0")</f>
        <v>0.36631944444444442</v>
      </c>
      <c r="BP377" s="64">
        <f>IFERROR(1/J377*(Y377/H377),"0")</f>
        <v>0.375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7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8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23.444444444444443</v>
      </c>
      <c r="Y379" s="545">
        <f>IFERROR(Y377/H377,"0")+IFERROR(Y378/H378,"0")</f>
        <v>24</v>
      </c>
      <c r="Z379" s="545">
        <f>IFERROR(IF(Z377="",0,Z377),"0")+IFERROR(IF(Z378="",0,Z378),"0")</f>
        <v>0.45552000000000004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8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211</v>
      </c>
      <c r="Y380" s="545">
        <f>IFERROR(SUM(Y377:Y378),"0")</f>
        <v>216</v>
      </c>
      <c r="Z380" s="37"/>
      <c r="AA380" s="546"/>
      <c r="AB380" s="546"/>
      <c r="AC380" s="546"/>
    </row>
    <row r="381" spans="1:68" ht="14.25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7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8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8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customHeight="1" x14ac:dyDescent="0.25">
      <c r="A386" s="573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22</v>
      </c>
      <c r="Y388" s="544">
        <f t="shared" ref="Y388:Y397" si="43">IFERROR(IF(X388="",0,CEILING((X388/$H388),1)*$H388),"")</f>
        <v>27</v>
      </c>
      <c r="Z388" s="36">
        <f>IFERROR(IF(Y388=0,"",ROUNDUP(Y388/H388,0)*0.00902),"")</f>
        <v>4.5100000000000001E-2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22.855555555555554</v>
      </c>
      <c r="BN388" s="64">
        <f t="shared" ref="BN388:BN397" si="45">IFERROR(Y388*I388/H388,"0")</f>
        <v>28.049999999999997</v>
      </c>
      <c r="BO388" s="64">
        <f t="shared" ref="BO388:BO397" si="46">IFERROR(1/J388*(X388/H388),"0")</f>
        <v>3.0864197530864196E-2</v>
      </c>
      <c r="BP388" s="64">
        <f t="shared" ref="BP388:BP397" si="47">IFERROR(1/J388*(Y388/H388),"0")</f>
        <v>3.787878787878788E-2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8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4.0740740740740735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5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4.5100000000000001E-2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68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22</v>
      </c>
      <c r="Y399" s="545">
        <f>IFERROR(SUM(Y388:Y397),"0")</f>
        <v>27</v>
      </c>
      <c r="Z399" s="37"/>
      <c r="AA399" s="546"/>
      <c r="AB399" s="546"/>
      <c r="AC399" s="546"/>
    </row>
    <row r="400" spans="1:68" ht="14.25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8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68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73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8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68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8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68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customHeight="1" x14ac:dyDescent="0.25">
      <c r="A417" s="573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8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68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73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8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68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customHeight="1" x14ac:dyDescent="0.25">
      <c r="A428" s="573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48</v>
      </c>
      <c r="Y430" s="544">
        <f t="shared" ref="Y430:Y440" si="49">IFERROR(IF(X430="",0,CEILING((X430/$H430),1)*$H430),"")</f>
        <v>52.800000000000004</v>
      </c>
      <c r="Z430" s="36">
        <f t="shared" ref="Z430:Z435" si="50">IFERROR(IF(Y430=0,"",ROUNDUP(Y430/H430,0)*0.01196),"")</f>
        <v>0.1196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51.272727272727266</v>
      </c>
      <c r="BN430" s="64">
        <f t="shared" ref="BN430:BN440" si="52">IFERROR(Y430*I430/H430,"0")</f>
        <v>56.400000000000006</v>
      </c>
      <c r="BO430" s="64">
        <f t="shared" ref="BO430:BO440" si="53">IFERROR(1/J430*(X430/H430),"0")</f>
        <v>8.7412587412587409E-2</v>
      </c>
      <c r="BP430" s="64">
        <f t="shared" ref="BP430:BP440" si="54">IFERROR(1/J430*(Y430/H430),"0")</f>
        <v>9.6153846153846159E-2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2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152</v>
      </c>
      <c r="Y435" s="544">
        <f t="shared" si="49"/>
        <v>153.12</v>
      </c>
      <c r="Z435" s="36">
        <f t="shared" si="50"/>
        <v>0.34683999999999998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162.36363636363635</v>
      </c>
      <c r="BN435" s="64">
        <f t="shared" si="52"/>
        <v>163.56</v>
      </c>
      <c r="BO435" s="64">
        <f t="shared" si="53"/>
        <v>0.27680652680652679</v>
      </c>
      <c r="BP435" s="64">
        <f t="shared" si="54"/>
        <v>0.27884615384615385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6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8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37.878787878787875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39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0.46643999999999997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68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200</v>
      </c>
      <c r="Y442" s="545">
        <f>IFERROR(SUM(Y430:Y440),"0")</f>
        <v>205.92000000000002</v>
      </c>
      <c r="Z442" s="37"/>
      <c r="AA442" s="546"/>
      <c r="AB442" s="546"/>
      <c r="AC442" s="546"/>
    </row>
    <row r="443" spans="1:68" ht="14.25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134</v>
      </c>
      <c r="Y444" s="544">
        <f>IFERROR(IF(X444="",0,CEILING((X444/$H444),1)*$H444),"")</f>
        <v>137.28</v>
      </c>
      <c r="Z444" s="36">
        <f>IFERROR(IF(Y444=0,"",ROUNDUP(Y444/H444,0)*0.01196),"")</f>
        <v>0.31096000000000001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143.13636363636363</v>
      </c>
      <c r="BN444" s="64">
        <f>IFERROR(Y444*I444/H444,"0")</f>
        <v>146.63999999999999</v>
      </c>
      <c r="BO444" s="64">
        <f>IFERROR(1/J444*(X444/H444),"0")</f>
        <v>0.24402680652680653</v>
      </c>
      <c r="BP444" s="64">
        <f>IFERROR(1/J444*(Y444/H444),"0")</f>
        <v>0.25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8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25.378787878787879</v>
      </c>
      <c r="Y447" s="545">
        <f>IFERROR(Y444/H444,"0")+IFERROR(Y445/H445,"0")+IFERROR(Y446/H446,"0")</f>
        <v>26</v>
      </c>
      <c r="Z447" s="545">
        <f>IFERROR(IF(Z444="",0,Z444),"0")+IFERROR(IF(Z445="",0,Z445),"0")+IFERROR(IF(Z446="",0,Z446),"0")</f>
        <v>0.31096000000000001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68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134</v>
      </c>
      <c r="Y448" s="545">
        <f>IFERROR(SUM(Y444:Y446),"0")</f>
        <v>137.28</v>
      </c>
      <c r="Z448" s="37"/>
      <c r="AA448" s="546"/>
      <c r="AB448" s="546"/>
      <c r="AC448" s="546"/>
    </row>
    <row r="449" spans="1:68" ht="14.25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0</v>
      </c>
      <c r="Y450" s="544">
        <f t="shared" ref="Y450:Y455" si="55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0</v>
      </c>
      <c r="BN450" s="64">
        <f t="shared" ref="BN450:BN455" si="57">IFERROR(Y450*I450/H450,"0")</f>
        <v>0</v>
      </c>
      <c r="BO450" s="64">
        <f t="shared" ref="BO450:BO455" si="58">IFERROR(1/J450*(X450/H450),"0")</f>
        <v>0</v>
      </c>
      <c r="BP450" s="64">
        <f t="shared" ref="BP450:BP455" si="59">IFERROR(1/J450*(Y450/H450),"0")</f>
        <v>0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47</v>
      </c>
      <c r="Y451" s="544">
        <f t="shared" si="55"/>
        <v>47.52</v>
      </c>
      <c r="Z451" s="36">
        <f>IFERROR(IF(Y451=0,"",ROUNDUP(Y451/H451,0)*0.01196),"")</f>
        <v>0.10764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50.204545454545446</v>
      </c>
      <c r="BN451" s="64">
        <f t="shared" si="57"/>
        <v>50.760000000000005</v>
      </c>
      <c r="BO451" s="64">
        <f t="shared" si="58"/>
        <v>8.559149184149184E-2</v>
      </c>
      <c r="BP451" s="64">
        <f t="shared" si="59"/>
        <v>8.6538461538461536E-2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0</v>
      </c>
      <c r="Y452" s="544">
        <f t="shared" si="55"/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0</v>
      </c>
      <c r="BN452" s="64">
        <f t="shared" si="57"/>
        <v>0</v>
      </c>
      <c r="BO452" s="64">
        <f t="shared" si="58"/>
        <v>0</v>
      </c>
      <c r="BP452" s="64">
        <f t="shared" si="59"/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6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8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8.9015151515151505</v>
      </c>
      <c r="Y456" s="545">
        <f>IFERROR(Y450/H450,"0")+IFERROR(Y451/H451,"0")+IFERROR(Y452/H452,"0")+IFERROR(Y453/H453,"0")+IFERROR(Y454/H454,"0")+IFERROR(Y455/H455,"0")</f>
        <v>9</v>
      </c>
      <c r="Z456" s="545">
        <f>IFERROR(IF(Z450="",0,Z450),"0")+IFERROR(IF(Z451="",0,Z451),"0")+IFERROR(IF(Z452="",0,Z452),"0")+IFERROR(IF(Z453="",0,Z453),"0")+IFERROR(IF(Z454="",0,Z454),"0")+IFERROR(IF(Z455="",0,Z455),"0")</f>
        <v>0.10764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68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47</v>
      </c>
      <c r="Y457" s="545">
        <f>IFERROR(SUM(Y450:Y455),"0")</f>
        <v>47.52</v>
      </c>
      <c r="Z457" s="37"/>
      <c r="AA457" s="546"/>
      <c r="AB457" s="546"/>
      <c r="AC457" s="546"/>
    </row>
    <row r="458" spans="1:68" ht="14.25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8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68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customHeight="1" x14ac:dyDescent="0.25">
      <c r="A465" s="573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8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68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3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2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8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68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8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68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31</v>
      </c>
      <c r="Y485" s="544">
        <f>IFERROR(IF(X485="",0,CEILING((X485/$H485),1)*$H485),"")</f>
        <v>36</v>
      </c>
      <c r="Z485" s="36">
        <f>IFERROR(IF(Y485=0,"",ROUNDUP(Y485/H485,0)*0.01898),"")</f>
        <v>7.5920000000000001E-2</v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32.787666666666667</v>
      </c>
      <c r="BN485" s="64">
        <f>IFERROR(Y485*I485/H485,"0")</f>
        <v>38.076000000000001</v>
      </c>
      <c r="BO485" s="64">
        <f>IFERROR(1/J485*(X485/H485),"0")</f>
        <v>5.3819444444444448E-2</v>
      </c>
      <c r="BP485" s="64">
        <f>IFERROR(1/J485*(Y485/H485),"0")</f>
        <v>6.25E-2</v>
      </c>
    </row>
    <row r="486" spans="1:68" x14ac:dyDescent="0.2">
      <c r="A486" s="56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8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3.4444444444444446</v>
      </c>
      <c r="Y486" s="545">
        <f>IFERROR(Y485/H485,"0")</f>
        <v>4</v>
      </c>
      <c r="Z486" s="545">
        <f>IFERROR(IF(Z485="",0,Z485),"0")</f>
        <v>7.5920000000000001E-2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68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31</v>
      </c>
      <c r="Y487" s="545">
        <f>IFERROR(SUM(Y485:Y485),"0")</f>
        <v>36</v>
      </c>
      <c r="Z487" s="37"/>
      <c r="AA487" s="546"/>
      <c r="AB487" s="546"/>
      <c r="AC487" s="546"/>
    </row>
    <row r="488" spans="1:68" ht="14.25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1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8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68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73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85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8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68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07"/>
      <c r="P498" s="602" t="s">
        <v>751</v>
      </c>
      <c r="Q498" s="603"/>
      <c r="R498" s="603"/>
      <c r="S498" s="603"/>
      <c r="T498" s="603"/>
      <c r="U498" s="603"/>
      <c r="V498" s="60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2860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2972.9100000000003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07"/>
      <c r="P499" s="602" t="s">
        <v>752</v>
      </c>
      <c r="Q499" s="603"/>
      <c r="R499" s="603"/>
      <c r="S499" s="603"/>
      <c r="T499" s="603"/>
      <c r="U499" s="603"/>
      <c r="V499" s="604"/>
      <c r="W499" s="37" t="s">
        <v>68</v>
      </c>
      <c r="X499" s="545">
        <f>IFERROR(SUM(BM22:BM495),"0")</f>
        <v>3023.6096251471845</v>
      </c>
      <c r="Y499" s="545">
        <f>IFERROR(SUM(BN22:BN495),"0")</f>
        <v>3143.2710000000011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7"/>
      <c r="P500" s="602" t="s">
        <v>753</v>
      </c>
      <c r="Q500" s="603"/>
      <c r="R500" s="603"/>
      <c r="S500" s="603"/>
      <c r="T500" s="603"/>
      <c r="U500" s="603"/>
      <c r="V500" s="604"/>
      <c r="W500" s="37" t="s">
        <v>754</v>
      </c>
      <c r="X500" s="38">
        <f>ROUNDUP(SUM(BO22:BO495),0)</f>
        <v>5</v>
      </c>
      <c r="Y500" s="38">
        <f>ROUNDUP(SUM(BP22:BP495),0)</f>
        <v>6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7"/>
      <c r="P501" s="602" t="s">
        <v>755</v>
      </c>
      <c r="Q501" s="603"/>
      <c r="R501" s="603"/>
      <c r="S501" s="603"/>
      <c r="T501" s="603"/>
      <c r="U501" s="603"/>
      <c r="V501" s="604"/>
      <c r="W501" s="37" t="s">
        <v>68</v>
      </c>
      <c r="X501" s="545">
        <f>GrossWeightTotal+PalletQtyTotal*25</f>
        <v>3148.6096251471845</v>
      </c>
      <c r="Y501" s="545">
        <f>GrossWeightTotalR+PalletQtyTotalR*25</f>
        <v>3293.2710000000011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7"/>
      <c r="P502" s="602" t="s">
        <v>756</v>
      </c>
      <c r="Q502" s="603"/>
      <c r="R502" s="603"/>
      <c r="S502" s="603"/>
      <c r="T502" s="603"/>
      <c r="U502" s="603"/>
      <c r="V502" s="60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513.90583440799799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535</v>
      </c>
      <c r="Z502" s="37"/>
      <c r="AA502" s="546"/>
      <c r="AB502" s="546"/>
      <c r="AC502" s="546"/>
    </row>
    <row r="503" spans="1:32" ht="14.25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7"/>
      <c r="P503" s="602" t="s">
        <v>757</v>
      </c>
      <c r="Q503" s="603"/>
      <c r="R503" s="603"/>
      <c r="S503" s="603"/>
      <c r="T503" s="603"/>
      <c r="U503" s="603"/>
      <c r="V503" s="60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5.9411199999999997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69" t="s">
        <v>100</v>
      </c>
      <c r="D505" s="626"/>
      <c r="E505" s="626"/>
      <c r="F505" s="626"/>
      <c r="G505" s="626"/>
      <c r="H505" s="627"/>
      <c r="I505" s="569" t="s">
        <v>249</v>
      </c>
      <c r="J505" s="626"/>
      <c r="K505" s="626"/>
      <c r="L505" s="626"/>
      <c r="M505" s="626"/>
      <c r="N505" s="626"/>
      <c r="O505" s="626"/>
      <c r="P505" s="626"/>
      <c r="Q505" s="626"/>
      <c r="R505" s="626"/>
      <c r="S505" s="627"/>
      <c r="T505" s="569" t="s">
        <v>536</v>
      </c>
      <c r="U505" s="627"/>
      <c r="V505" s="569" t="s">
        <v>592</v>
      </c>
      <c r="W505" s="626"/>
      <c r="X505" s="626"/>
      <c r="Y505" s="627"/>
      <c r="Z505" s="540" t="s">
        <v>648</v>
      </c>
      <c r="AA505" s="569" t="s">
        <v>709</v>
      </c>
      <c r="AB505" s="627"/>
      <c r="AC505" s="52"/>
      <c r="AF505" s="541"/>
    </row>
    <row r="506" spans="1:32" ht="14.25" customHeight="1" thickTop="1" x14ac:dyDescent="0.2">
      <c r="A506" s="741" t="s">
        <v>760</v>
      </c>
      <c r="B506" s="569" t="s">
        <v>62</v>
      </c>
      <c r="C506" s="569" t="s">
        <v>101</v>
      </c>
      <c r="D506" s="569" t="s">
        <v>116</v>
      </c>
      <c r="E506" s="569" t="s">
        <v>171</v>
      </c>
      <c r="F506" s="569" t="s">
        <v>191</v>
      </c>
      <c r="G506" s="569" t="s">
        <v>221</v>
      </c>
      <c r="H506" s="569" t="s">
        <v>100</v>
      </c>
      <c r="I506" s="569" t="s">
        <v>250</v>
      </c>
      <c r="J506" s="569" t="s">
        <v>290</v>
      </c>
      <c r="K506" s="569" t="s">
        <v>350</v>
      </c>
      <c r="L506" s="569" t="s">
        <v>395</v>
      </c>
      <c r="M506" s="569" t="s">
        <v>411</v>
      </c>
      <c r="N506" s="541"/>
      <c r="O506" s="569" t="s">
        <v>425</v>
      </c>
      <c r="P506" s="569" t="s">
        <v>435</v>
      </c>
      <c r="Q506" s="569" t="s">
        <v>442</v>
      </c>
      <c r="R506" s="569" t="s">
        <v>447</v>
      </c>
      <c r="S506" s="569" t="s">
        <v>526</v>
      </c>
      <c r="T506" s="569" t="s">
        <v>537</v>
      </c>
      <c r="U506" s="569" t="s">
        <v>572</v>
      </c>
      <c r="V506" s="569" t="s">
        <v>593</v>
      </c>
      <c r="W506" s="569" t="s">
        <v>625</v>
      </c>
      <c r="X506" s="569" t="s">
        <v>640</v>
      </c>
      <c r="Y506" s="569" t="s">
        <v>644</v>
      </c>
      <c r="Z506" s="569" t="s">
        <v>648</v>
      </c>
      <c r="AA506" s="569" t="s">
        <v>709</v>
      </c>
      <c r="AB506" s="569" t="s">
        <v>746</v>
      </c>
      <c r="AC506" s="52"/>
      <c r="AF506" s="541"/>
    </row>
    <row r="507" spans="1:32" ht="13.5" customHeight="1" thickBot="1" x14ac:dyDescent="0.25">
      <c r="A507" s="742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75.600000000000009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51.4</v>
      </c>
      <c r="E508" s="46">
        <f>IFERROR(Y87*1,"0")+IFERROR(Y88*1,"0")+IFERROR(Y89*1,"0")+IFERROR(Y93*1,"0")+IFERROR(Y94*1,"0")+IFERROR(Y95*1,"0")+IFERROR(Y96*1,"0")</f>
        <v>75.600000000000009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171.9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52.26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828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17.18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67.2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36.449999999999996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852</v>
      </c>
      <c r="U508" s="46">
        <f>IFERROR(Y367*1,"0")+IFERROR(Y368*1,"0")+IFERROR(Y369*1,"0")+IFERROR(Y373*1,"0")+IFERROR(Y377*1,"0")+IFERROR(Y378*1,"0")+IFERROR(Y382*1,"0")</f>
        <v>291.60000000000002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27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390.72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36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A44:O45"/>
    <mergeCell ref="D291:E291"/>
    <mergeCell ref="A279:O280"/>
    <mergeCell ref="P149:T149"/>
    <mergeCell ref="A339:Z339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92:V492"/>
    <mergeCell ref="A168:O169"/>
    <mergeCell ref="M17:M18"/>
    <mergeCell ref="O17:O18"/>
    <mergeCell ref="P336:T336"/>
    <mergeCell ref="A248:Z248"/>
    <mergeCell ref="P430:T430"/>
    <mergeCell ref="P174:V174"/>
    <mergeCell ref="P350:V350"/>
    <mergeCell ref="P102:T102"/>
    <mergeCell ref="P189:V189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57:T57"/>
    <mergeCell ref="P367:T367"/>
    <mergeCell ref="D165:E165"/>
    <mergeCell ref="A9:C9"/>
    <mergeCell ref="D373:E373"/>
    <mergeCell ref="P348:T348"/>
    <mergeCell ref="P323:T323"/>
    <mergeCell ref="D358:E358"/>
    <mergeCell ref="P70:V70"/>
    <mergeCell ref="P337:V337"/>
    <mergeCell ref="P32:V32"/>
    <mergeCell ref="P134:V134"/>
    <mergeCell ref="P97:V97"/>
    <mergeCell ref="Q13:R13"/>
    <mergeCell ref="A220:Z220"/>
    <mergeCell ref="P114:T114"/>
    <mergeCell ref="P241:T241"/>
    <mergeCell ref="P41:T41"/>
    <mergeCell ref="D155:E155"/>
    <mergeCell ref="D22:E22"/>
    <mergeCell ref="D320:E320"/>
    <mergeCell ref="D149:E149"/>
    <mergeCell ref="P301:T301"/>
    <mergeCell ref="P255:V255"/>
    <mergeCell ref="A64:O65"/>
    <mergeCell ref="P284:V284"/>
    <mergeCell ref="D321:E32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2025-10-03T08:05:56Z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