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Ташкент\"/>
    </mc:Choice>
  </mc:AlternateContent>
  <xr:revisionPtr revIDLastSave="0" documentId="13_ncr:1_{8BEE4EEC-91B5-47FF-9FF6-31A1CE8749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1" i="1" l="1"/>
  <c r="AI49" i="1"/>
  <c r="AI47" i="1"/>
  <c r="AI45" i="1"/>
  <c r="AI43" i="1"/>
  <c r="AI40" i="1"/>
  <c r="AI37" i="1"/>
  <c r="AI35" i="1"/>
  <c r="AI33" i="1"/>
  <c r="AI31" i="1"/>
  <c r="AI29" i="1"/>
  <c r="AI27" i="1"/>
  <c r="AI25" i="1"/>
  <c r="AI23" i="1"/>
  <c r="AI21" i="1"/>
  <c r="AI18" i="1"/>
  <c r="AI16" i="1"/>
  <c r="AI14" i="1"/>
  <c r="AI12" i="1"/>
  <c r="AI10" i="1"/>
  <c r="AI7" i="1"/>
  <c r="S52" i="1"/>
  <c r="AI52" i="1" s="1"/>
  <c r="S51" i="1"/>
  <c r="S50" i="1"/>
  <c r="AI50" i="1" s="1"/>
  <c r="S49" i="1"/>
  <c r="S48" i="1"/>
  <c r="AI48" i="1" s="1"/>
  <c r="S47" i="1"/>
  <c r="S46" i="1"/>
  <c r="AI46" i="1" s="1"/>
  <c r="S45" i="1"/>
  <c r="S44" i="1"/>
  <c r="AI44" i="1" s="1"/>
  <c r="S43" i="1"/>
  <c r="S42" i="1"/>
  <c r="AI42" i="1" s="1"/>
  <c r="S40" i="1"/>
  <c r="S39" i="1"/>
  <c r="AI39" i="1" s="1"/>
  <c r="S37" i="1"/>
  <c r="S36" i="1"/>
  <c r="AI36" i="1" s="1"/>
  <c r="S35" i="1"/>
  <c r="S34" i="1"/>
  <c r="AI34" i="1" s="1"/>
  <c r="S33" i="1"/>
  <c r="S32" i="1"/>
  <c r="AI32" i="1" s="1"/>
  <c r="S31" i="1"/>
  <c r="S30" i="1"/>
  <c r="AI30" i="1" s="1"/>
  <c r="S29" i="1"/>
  <c r="S28" i="1"/>
  <c r="AI28" i="1" s="1"/>
  <c r="S27" i="1"/>
  <c r="S26" i="1"/>
  <c r="AI26" i="1" s="1"/>
  <c r="S25" i="1"/>
  <c r="S24" i="1"/>
  <c r="AI24" i="1" s="1"/>
  <c r="S23" i="1"/>
  <c r="S22" i="1"/>
  <c r="AI22" i="1" s="1"/>
  <c r="S21" i="1"/>
  <c r="S19" i="1"/>
  <c r="AI19" i="1" s="1"/>
  <c r="S18" i="1"/>
  <c r="S17" i="1"/>
  <c r="AI17" i="1" s="1"/>
  <c r="S16" i="1"/>
  <c r="S15" i="1"/>
  <c r="AI15" i="1" s="1"/>
  <c r="S14" i="1"/>
  <c r="S13" i="1"/>
  <c r="AI13" i="1" s="1"/>
  <c r="S12" i="1"/>
  <c r="S11" i="1"/>
  <c r="AI11" i="1" s="1"/>
  <c r="S10" i="1"/>
  <c r="S8" i="1"/>
  <c r="AI8" i="1" s="1"/>
  <c r="S7" i="1"/>
  <c r="S6" i="1"/>
  <c r="AI6" i="1" s="1"/>
  <c r="S5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AJ5" i="1" l="1"/>
  <c r="Q66" i="1" l="1"/>
  <c r="W66" i="1" s="1"/>
  <c r="L66" i="1"/>
  <c r="Q65" i="1"/>
  <c r="W65" i="1" s="1"/>
  <c r="L65" i="1"/>
  <c r="Q64" i="1"/>
  <c r="W64" i="1" s="1"/>
  <c r="L64" i="1"/>
  <c r="Q63" i="1"/>
  <c r="W63" i="1" s="1"/>
  <c r="L63" i="1"/>
  <c r="Q62" i="1"/>
  <c r="W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F52" i="1"/>
  <c r="E52" i="1"/>
  <c r="L52" i="1" s="1"/>
  <c r="Q51" i="1"/>
  <c r="L51" i="1"/>
  <c r="Q50" i="1"/>
  <c r="L50" i="1"/>
  <c r="Q49" i="1"/>
  <c r="L49" i="1"/>
  <c r="Q48" i="1"/>
  <c r="L48" i="1"/>
  <c r="Q47" i="1"/>
  <c r="L47" i="1"/>
  <c r="Q46" i="1"/>
  <c r="L46" i="1"/>
  <c r="F45" i="1"/>
  <c r="E45" i="1"/>
  <c r="Q45" i="1" s="1"/>
  <c r="Q44" i="1"/>
  <c r="L44" i="1"/>
  <c r="F43" i="1"/>
  <c r="E43" i="1"/>
  <c r="Q43" i="1" s="1"/>
  <c r="Q42" i="1"/>
  <c r="L42" i="1"/>
  <c r="Q41" i="1"/>
  <c r="V41" i="1" s="1"/>
  <c r="L41" i="1"/>
  <c r="F40" i="1"/>
  <c r="E40" i="1"/>
  <c r="Q40" i="1" s="1"/>
  <c r="Q39" i="1"/>
  <c r="L39" i="1"/>
  <c r="Q38" i="1"/>
  <c r="V38" i="1" s="1"/>
  <c r="L38" i="1"/>
  <c r="Q37" i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Q32" i="1"/>
  <c r="L32" i="1"/>
  <c r="F32" i="1"/>
  <c r="F31" i="1"/>
  <c r="E31" i="1"/>
  <c r="L31" i="1" s="1"/>
  <c r="Q30" i="1"/>
  <c r="L30" i="1"/>
  <c r="Q29" i="1"/>
  <c r="L29" i="1"/>
  <c r="Q28" i="1"/>
  <c r="L28" i="1"/>
  <c r="Q27" i="1"/>
  <c r="L27" i="1"/>
  <c r="Q26" i="1"/>
  <c r="L26" i="1"/>
  <c r="Q25" i="1"/>
  <c r="L25" i="1"/>
  <c r="F24" i="1"/>
  <c r="E24" i="1"/>
  <c r="Q24" i="1" s="1"/>
  <c r="Q23" i="1"/>
  <c r="R23" i="1" s="1"/>
  <c r="L23" i="1"/>
  <c r="F22" i="1"/>
  <c r="E22" i="1"/>
  <c r="Q22" i="1" s="1"/>
  <c r="F21" i="1"/>
  <c r="E21" i="1"/>
  <c r="L21" i="1" s="1"/>
  <c r="Q20" i="1"/>
  <c r="V20" i="1" s="1"/>
  <c r="L20" i="1"/>
  <c r="Q19" i="1"/>
  <c r="L19" i="1"/>
  <c r="Q18" i="1"/>
  <c r="L18" i="1"/>
  <c r="Q17" i="1"/>
  <c r="L17" i="1"/>
  <c r="F16" i="1"/>
  <c r="E16" i="1"/>
  <c r="L16" i="1" s="1"/>
  <c r="F15" i="1"/>
  <c r="E15" i="1"/>
  <c r="Q15" i="1" s="1"/>
  <c r="Q14" i="1"/>
  <c r="L14" i="1"/>
  <c r="Q13" i="1"/>
  <c r="L13" i="1"/>
  <c r="Q12" i="1"/>
  <c r="L12" i="1"/>
  <c r="Q11" i="1"/>
  <c r="L11" i="1"/>
  <c r="Q10" i="1"/>
  <c r="L10" i="1"/>
  <c r="Q9" i="1"/>
  <c r="V9" i="1" s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3" i="1" l="1"/>
  <c r="R35" i="1"/>
  <c r="R43" i="1"/>
  <c r="R22" i="1"/>
  <c r="R15" i="1"/>
  <c r="R10" i="1"/>
  <c r="R14" i="1"/>
  <c r="R18" i="1"/>
  <c r="R25" i="1"/>
  <c r="R32" i="1"/>
  <c r="R39" i="1"/>
  <c r="R50" i="1"/>
  <c r="W6" i="1"/>
  <c r="R6" i="1"/>
  <c r="V6" i="1" s="1"/>
  <c r="W8" i="1"/>
  <c r="W11" i="1"/>
  <c r="W13" i="1"/>
  <c r="W17" i="1"/>
  <c r="R17" i="1"/>
  <c r="W19" i="1"/>
  <c r="R19" i="1"/>
  <c r="W26" i="1"/>
  <c r="W28" i="1"/>
  <c r="W30" i="1"/>
  <c r="W37" i="1"/>
  <c r="W47" i="1"/>
  <c r="W49" i="1"/>
  <c r="R49" i="1"/>
  <c r="W51" i="1"/>
  <c r="V59" i="1"/>
  <c r="W25" i="1"/>
  <c r="W27" i="1"/>
  <c r="W29" i="1"/>
  <c r="W40" i="1"/>
  <c r="W43" i="1"/>
  <c r="V55" i="1"/>
  <c r="V63" i="1"/>
  <c r="E5" i="1"/>
  <c r="V8" i="1"/>
  <c r="W10" i="1"/>
  <c r="V11" i="1"/>
  <c r="W12" i="1"/>
  <c r="V13" i="1"/>
  <c r="W14" i="1"/>
  <c r="V24" i="1"/>
  <c r="V45" i="1"/>
  <c r="V53" i="1"/>
  <c r="V57" i="1"/>
  <c r="V61" i="1"/>
  <c r="V65" i="1"/>
  <c r="Q21" i="1"/>
  <c r="Q31" i="1"/>
  <c r="Q34" i="1"/>
  <c r="Q52" i="1"/>
  <c r="Q16" i="1"/>
  <c r="W18" i="1"/>
  <c r="W20" i="1"/>
  <c r="W24" i="1"/>
  <c r="W32" i="1"/>
  <c r="V33" i="1"/>
  <c r="Q36" i="1"/>
  <c r="V37" i="1"/>
  <c r="W38" i="1"/>
  <c r="V40" i="1"/>
  <c r="W41" i="1"/>
  <c r="V43" i="1"/>
  <c r="W45" i="1"/>
  <c r="V54" i="1"/>
  <c r="V56" i="1"/>
  <c r="V58" i="1"/>
  <c r="V60" i="1"/>
  <c r="V62" i="1"/>
  <c r="V64" i="1"/>
  <c r="V66" i="1"/>
  <c r="L15" i="1"/>
  <c r="F5" i="1"/>
  <c r="L22" i="1"/>
  <c r="L33" i="1"/>
  <c r="L35" i="1"/>
  <c r="W7" i="1"/>
  <c r="W9" i="1"/>
  <c r="W15" i="1"/>
  <c r="W22" i="1"/>
  <c r="W23" i="1"/>
  <c r="L24" i="1"/>
  <c r="W31" i="1"/>
  <c r="W33" i="1"/>
  <c r="W35" i="1"/>
  <c r="W39" i="1"/>
  <c r="L40" i="1"/>
  <c r="W42" i="1"/>
  <c r="L43" i="1"/>
  <c r="V44" i="1"/>
  <c r="W44" i="1"/>
  <c r="L45" i="1"/>
  <c r="W46" i="1"/>
  <c r="W48" i="1"/>
  <c r="W50" i="1"/>
  <c r="V35" i="1" l="1"/>
  <c r="V49" i="1"/>
  <c r="V19" i="1"/>
  <c r="V17" i="1"/>
  <c r="V15" i="1"/>
  <c r="V22" i="1"/>
  <c r="R34" i="1"/>
  <c r="R21" i="1"/>
  <c r="V51" i="1"/>
  <c r="W21" i="1"/>
  <c r="V36" i="1"/>
  <c r="R16" i="1"/>
  <c r="W52" i="1"/>
  <c r="R31" i="1"/>
  <c r="V47" i="1"/>
  <c r="V30" i="1"/>
  <c r="V28" i="1"/>
  <c r="V26" i="1"/>
  <c r="V50" i="1"/>
  <c r="V48" i="1"/>
  <c r="V46" i="1"/>
  <c r="V42" i="1"/>
  <c r="V39" i="1"/>
  <c r="V32" i="1"/>
  <c r="V29" i="1"/>
  <c r="V27" i="1"/>
  <c r="V25" i="1"/>
  <c r="V23" i="1"/>
  <c r="V18" i="1"/>
  <c r="V14" i="1"/>
  <c r="V12" i="1"/>
  <c r="V10" i="1"/>
  <c r="V7" i="1"/>
  <c r="W36" i="1"/>
  <c r="W34" i="1"/>
  <c r="W16" i="1"/>
  <c r="L5" i="1"/>
  <c r="Q5" i="1"/>
  <c r="V16" i="1" l="1"/>
  <c r="R5" i="1"/>
  <c r="V31" i="1"/>
  <c r="V52" i="1"/>
  <c r="AI5" i="1"/>
  <c r="V21" i="1"/>
  <c r="V34" i="1"/>
</calcChain>
</file>

<file path=xl/sharedStrings.xml><?xml version="1.0" encoding="utf-8"?>
<sst xmlns="http://schemas.openxmlformats.org/spreadsheetml/2006/main" count="222" uniqueCount="116">
  <si>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</si>
  <si>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</si>
  <si>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</si>
  <si>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</si>
  <si>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</si>
  <si>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</si>
  <si>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</si>
  <si>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</si>
  <si>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</si>
  <si>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</si>
  <si>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</si>
  <si>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</si>
  <si>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</si>
  <si>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</si>
  <si>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</si>
  <si>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</si>
  <si>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</si>
  <si>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</si>
  <si>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</si>
  <si>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</si>
  <si>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</si>
  <si>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</si>
  <si>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</si>
  <si>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</si>
  <si>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</si>
  <si>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01,10,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</si>
  <si>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</si>
  <si>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</si>
  <si>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</si>
  <si>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</si>
  <si>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</si>
  <si>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</si>
  <si>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</si>
  <si>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</si>
  <si>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</si>
  <si>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</si>
  <si>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</si>
  <si>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</si>
  <si>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</si>
  <si>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</si>
  <si>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</si>
  <si>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</si>
  <si>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</si>
  <si>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</si>
  <si>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</si>
  <si>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</si>
  <si>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</si>
  <si>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</si>
  <si>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</si>
  <si>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</si>
  <si>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</si>
  <si>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</si>
  <si>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</si>
  <si>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</si>
  <si>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</si>
  <si>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</si>
  <si>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нужно увеличить продажи!!!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</si>
  <si>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</si>
  <si>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</si>
  <si>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</si>
  <si>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</si>
  <si>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</si>
  <si>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</si>
  <si>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</si>
  <si>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</si>
  <si>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</si>
  <si>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</si>
  <si>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</si>
  <si>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</si>
  <si>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</si>
  <si>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</si>
  <si>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</si>
  <si>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</si>
  <si>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</si>
  <si>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</si>
  <si>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</si>
  <si>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</si>
  <si>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</si>
  <si>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</si>
  <si>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</si>
  <si>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</si>
  <si>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</si>
  <si>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</si>
  <si>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</si>
  <si>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</si>
  <si>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</si>
  <si>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нужно увеличить продажи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</si>
  <si>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</si>
  <si>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</si>
  <si>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</si>
  <si>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</si>
  <si>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</si>
  <si>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</si>
  <si>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</si>
  <si>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</si>
  <si>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</si>
  <si>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</si>
  <si>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</si>
  <si>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</si>
  <si>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</si>
  <si>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</si>
  <si>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</si>
  <si>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</si>
  <si>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</si>
  <si>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</si>
  <si>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</si>
  <si>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</si>
  <si>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</si>
  <si>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</si>
  <si>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</si>
  <si>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</si>
  <si>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</si>
  <si>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</si>
  <si>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тк</t>
  </si>
  <si>
    <t>заказ</t>
  </si>
  <si>
    <t>08,10,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</si>
</sst>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10,25%20&#1090;&#1096;&#1088;&#1089;&#1095;%20&#1087;&#1086;&#1082;%20&#1082;&#1080;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 xml:space="preserve">Средний в месяц 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комментарии</v>
          </cell>
          <cell r="AI3" t="str">
            <v>вес</v>
          </cell>
          <cell r="AJ3" t="str">
            <v xml:space="preserve">остаток в КГ </v>
          </cell>
          <cell r="AK3" t="str">
            <v xml:space="preserve">продажи в кг в день </v>
          </cell>
          <cell r="AL3" t="str">
            <v>машина в пути 1</v>
          </cell>
          <cell r="AM3" t="str">
            <v>машина в пути 2  в кг</v>
          </cell>
          <cell r="AN3" t="str">
            <v>прогноз в днях</v>
          </cell>
          <cell r="AO3" t="str">
            <v>заказ ТМ  в кг</v>
          </cell>
          <cell r="AP3" t="str">
            <v xml:space="preserve">Комент СВ </v>
          </cell>
        </row>
        <row r="4">
          <cell r="O4" t="str">
            <v>24,09,</v>
          </cell>
          <cell r="P4" t="str">
            <v>01,10,</v>
          </cell>
          <cell r="Q4" t="str">
            <v>02,10,</v>
          </cell>
          <cell r="W4" t="str">
            <v>25,09,</v>
          </cell>
          <cell r="X4" t="str">
            <v>18,09,</v>
          </cell>
          <cell r="Y4" t="str">
            <v>11,09,</v>
          </cell>
          <cell r="Z4" t="str">
            <v>04,09,</v>
          </cell>
          <cell r="AB4" t="str">
            <v>28,08,</v>
          </cell>
          <cell r="AC4" t="str">
            <v>21,08,</v>
          </cell>
          <cell r="AD4" t="str">
            <v>14,08,</v>
          </cell>
          <cell r="AE4" t="str">
            <v>07,08,</v>
          </cell>
          <cell r="AF4" t="str">
            <v>31,07,</v>
          </cell>
          <cell r="AG4" t="str">
            <v>24,07,</v>
          </cell>
          <cell r="AO4">
            <v>9444.75</v>
          </cell>
        </row>
        <row r="5">
          <cell r="A5" t="str">
            <v>2074-Сосиски Молочные для завтрака Особый рецепт</v>
          </cell>
          <cell r="B5" t="str">
            <v>кг</v>
          </cell>
          <cell r="C5">
            <v>1105.0429999999999</v>
          </cell>
          <cell r="E5">
            <v>899.41325000000006</v>
          </cell>
          <cell r="F5">
            <v>306</v>
          </cell>
          <cell r="G5">
            <v>1</v>
          </cell>
          <cell r="H5">
            <v>40</v>
          </cell>
          <cell r="L5">
            <v>899.41325000000006</v>
          </cell>
          <cell r="O5">
            <v>1000</v>
          </cell>
          <cell r="P5">
            <v>900</v>
          </cell>
          <cell r="Q5">
            <v>179.88265000000001</v>
          </cell>
          <cell r="R5">
            <v>1031.8877000000002</v>
          </cell>
          <cell r="U5">
            <v>18</v>
          </cell>
          <cell r="V5">
            <v>12.263550709309651</v>
          </cell>
          <cell r="W5">
            <v>172.51499999999999</v>
          </cell>
          <cell r="X5">
            <v>191.07300000000001</v>
          </cell>
          <cell r="Y5">
            <v>175.99979999999999</v>
          </cell>
          <cell r="Z5">
            <v>179.94280000000001</v>
          </cell>
          <cell r="AA5">
            <v>179.88265000000001</v>
          </cell>
          <cell r="AB5">
            <v>128.83260000000001</v>
          </cell>
          <cell r="AC5">
            <v>193.20679999999999</v>
          </cell>
          <cell r="AD5">
            <v>199.4136</v>
          </cell>
          <cell r="AE5">
            <v>54.967200000000012</v>
          </cell>
          <cell r="AF5">
            <v>182.31659999999999</v>
          </cell>
          <cell r="AG5">
            <v>207.14580000000001</v>
          </cell>
          <cell r="AI5">
            <v>1031.8877000000002</v>
          </cell>
          <cell r="AJ5">
            <v>306</v>
          </cell>
          <cell r="AK5">
            <v>179.88265000000001</v>
          </cell>
          <cell r="AL5">
            <v>1000</v>
          </cell>
          <cell r="AM5">
            <v>900</v>
          </cell>
          <cell r="AN5">
            <v>19.212525499262991</v>
          </cell>
          <cell r="AO5">
            <v>1250</v>
          </cell>
        </row>
        <row r="6">
          <cell r="A6" t="str">
            <v>1721-Сосиски Вязанка Сливочные ТМ Стародворские колбасы</v>
          </cell>
          <cell r="B6" t="str">
            <v>кг</v>
          </cell>
          <cell r="C6">
            <v>674.47799999999995</v>
          </cell>
          <cell r="E6">
            <v>555.02049999999997</v>
          </cell>
          <cell r="F6">
            <v>0</v>
          </cell>
          <cell r="G6">
            <v>1</v>
          </cell>
          <cell r="H6">
            <v>45</v>
          </cell>
          <cell r="L6">
            <v>555.02049999999997</v>
          </cell>
          <cell r="O6">
            <v>800</v>
          </cell>
          <cell r="P6">
            <v>500</v>
          </cell>
          <cell r="Q6">
            <v>111.00409999999999</v>
          </cell>
          <cell r="R6">
            <v>698.07379999999989</v>
          </cell>
          <cell r="U6">
            <v>18</v>
          </cell>
          <cell r="V6">
            <v>11.711279132932928</v>
          </cell>
          <cell r="W6">
            <v>99.303399999999996</v>
          </cell>
          <cell r="X6">
            <v>122.3514</v>
          </cell>
          <cell r="Y6">
            <v>104.4966</v>
          </cell>
          <cell r="Z6">
            <v>117.86499999999999</v>
          </cell>
          <cell r="AA6">
            <v>111.00409999999999</v>
          </cell>
          <cell r="AB6">
            <v>116.7268</v>
          </cell>
          <cell r="AC6">
            <v>117.46339999999999</v>
          </cell>
          <cell r="AD6">
            <v>98.387</v>
          </cell>
          <cell r="AE6">
            <v>87.63</v>
          </cell>
          <cell r="AF6">
            <v>134.69759999999999</v>
          </cell>
          <cell r="AG6">
            <v>124.9346</v>
          </cell>
          <cell r="AH6" t="str">
            <v>18,09,25 списание недостача 154кг / по тф с НС уточнено</v>
          </cell>
          <cell r="AI6">
            <v>698.07379999999989</v>
          </cell>
          <cell r="AJ6">
            <v>0</v>
          </cell>
          <cell r="AK6">
            <v>111.00409999999999</v>
          </cell>
          <cell r="AL6">
            <v>800</v>
          </cell>
          <cell r="AM6">
            <v>500</v>
          </cell>
          <cell r="AN6">
            <v>19.098393662936775</v>
          </cell>
          <cell r="AO6">
            <v>820</v>
          </cell>
        </row>
        <row r="7">
          <cell r="A7" t="str">
            <v>1875-Колбаса Филейная оригинальная ТМ Особый рецепт в оболочке полиамид.  ПОКОМ</v>
          </cell>
          <cell r="B7" t="str">
            <v>кг</v>
          </cell>
          <cell r="C7">
            <v>444.53699999999998</v>
          </cell>
          <cell r="E7">
            <v>441.18150000000003</v>
          </cell>
          <cell r="F7">
            <v>168</v>
          </cell>
          <cell r="G7">
            <v>1</v>
          </cell>
          <cell r="H7">
            <v>60</v>
          </cell>
          <cell r="L7">
            <v>441.18150000000003</v>
          </cell>
          <cell r="O7">
            <v>450</v>
          </cell>
          <cell r="P7">
            <v>500</v>
          </cell>
          <cell r="Q7">
            <v>88.2363</v>
          </cell>
          <cell r="R7">
            <v>470.25340000000006</v>
          </cell>
          <cell r="U7">
            <v>18</v>
          </cell>
          <cell r="V7">
            <v>12.670522222713327</v>
          </cell>
          <cell r="W7">
            <v>112.6086</v>
          </cell>
          <cell r="X7">
            <v>78.438000000000002</v>
          </cell>
          <cell r="Y7">
            <v>71.811800000000005</v>
          </cell>
          <cell r="Z7">
            <v>90.086799999999997</v>
          </cell>
          <cell r="AA7">
            <v>88.2363</v>
          </cell>
          <cell r="AB7">
            <v>47.686799999999998</v>
          </cell>
          <cell r="AC7">
            <v>89.214200000000005</v>
          </cell>
          <cell r="AD7">
            <v>58.2102</v>
          </cell>
          <cell r="AE7">
            <v>54.449599999999997</v>
          </cell>
          <cell r="AF7">
            <v>65.8566</v>
          </cell>
          <cell r="AG7">
            <v>115.2398</v>
          </cell>
          <cell r="AH7" t="str">
            <v>нужно увеличить продажи</v>
          </cell>
          <cell r="AI7">
            <v>470.25340000000006</v>
          </cell>
          <cell r="AJ7">
            <v>168</v>
          </cell>
          <cell r="AK7">
            <v>88.2363</v>
          </cell>
          <cell r="AL7">
            <v>450</v>
          </cell>
          <cell r="AM7">
            <v>500</v>
          </cell>
          <cell r="AN7">
            <v>21.397089406514098</v>
          </cell>
          <cell r="AO7">
            <v>770</v>
          </cell>
        </row>
        <row r="8">
          <cell r="A8" t="str">
            <v>1869-Колбаса Молочная ТМ Особый рецепт в оболочке полиамид большой батон.  ПОКОМ</v>
          </cell>
          <cell r="B8" t="str">
            <v>кг</v>
          </cell>
          <cell r="C8">
            <v>381.01</v>
          </cell>
          <cell r="D8">
            <v>4.0780000000000003</v>
          </cell>
          <cell r="E8">
            <v>392.27024999999998</v>
          </cell>
          <cell r="F8">
            <v>0</v>
          </cell>
          <cell r="G8">
            <v>1</v>
          </cell>
          <cell r="H8">
            <v>60</v>
          </cell>
          <cell r="L8">
            <v>392.27024999999998</v>
          </cell>
          <cell r="O8">
            <v>300</v>
          </cell>
          <cell r="P8">
            <v>700</v>
          </cell>
          <cell r="Q8">
            <v>78.454049999999995</v>
          </cell>
          <cell r="R8">
            <v>412.17290000000003</v>
          </cell>
          <cell r="U8">
            <v>18</v>
          </cell>
          <cell r="V8">
            <v>12.746314562473193</v>
          </cell>
          <cell r="W8">
            <v>86.211199999999991</v>
          </cell>
          <cell r="X8">
            <v>60.296599999999998</v>
          </cell>
          <cell r="Y8">
            <v>113.932</v>
          </cell>
          <cell r="Z8">
            <v>53.376399999999997</v>
          </cell>
          <cell r="AA8">
            <v>78.454049999999995</v>
          </cell>
          <cell r="AB8">
            <v>49.985799999999998</v>
          </cell>
          <cell r="AC8">
            <v>108.5262</v>
          </cell>
          <cell r="AD8">
            <v>44.704599999999999</v>
          </cell>
          <cell r="AE8">
            <v>99.482200000000006</v>
          </cell>
          <cell r="AF8">
            <v>70.72</v>
          </cell>
          <cell r="AG8">
            <v>106.21380000000001</v>
          </cell>
          <cell r="AI8">
            <v>412.17290000000003</v>
          </cell>
          <cell r="AJ8">
            <v>0</v>
          </cell>
          <cell r="AK8">
            <v>78.454049999999995</v>
          </cell>
          <cell r="AL8">
            <v>300</v>
          </cell>
          <cell r="AM8">
            <v>700</v>
          </cell>
          <cell r="AN8">
            <v>21.413808464954965</v>
          </cell>
          <cell r="AO8">
            <v>680</v>
          </cell>
        </row>
        <row r="9">
          <cell r="A9" t="str">
            <v>1867-Колбаса Филейная ТМ Особый рецепт в оболочке полиамид большой батон.  ПОКОМ</v>
          </cell>
          <cell r="B9" t="str">
            <v>кг</v>
          </cell>
          <cell r="C9">
            <v>795.53200000000004</v>
          </cell>
          <cell r="E9">
            <v>380.72125</v>
          </cell>
          <cell r="F9">
            <v>375</v>
          </cell>
          <cell r="G9">
            <v>1</v>
          </cell>
          <cell r="H9">
            <v>60</v>
          </cell>
          <cell r="L9">
            <v>380.72125</v>
          </cell>
          <cell r="O9">
            <v>150</v>
          </cell>
          <cell r="P9">
            <v>300</v>
          </cell>
          <cell r="Q9">
            <v>76.14425</v>
          </cell>
          <cell r="R9">
            <v>545.59650000000011</v>
          </cell>
          <cell r="U9">
            <v>18</v>
          </cell>
          <cell r="V9">
            <v>10.834698614800198</v>
          </cell>
          <cell r="W9">
            <v>70.668599999999998</v>
          </cell>
          <cell r="X9">
            <v>63.731999999999992</v>
          </cell>
          <cell r="Y9">
            <v>107.76260000000001</v>
          </cell>
          <cell r="Z9">
            <v>62.413800000000002</v>
          </cell>
          <cell r="AA9">
            <v>76.14425</v>
          </cell>
          <cell r="AB9">
            <v>63.05060000000001</v>
          </cell>
          <cell r="AC9">
            <v>76.724199999999996</v>
          </cell>
          <cell r="AD9">
            <v>66.152799999999985</v>
          </cell>
          <cell r="AE9">
            <v>73.025000000000006</v>
          </cell>
          <cell r="AF9">
            <v>97.113199999999992</v>
          </cell>
          <cell r="AG9">
            <v>134.51140000000001</v>
          </cell>
          <cell r="AI9">
            <v>545.59650000000011</v>
          </cell>
          <cell r="AJ9">
            <v>375</v>
          </cell>
          <cell r="AK9">
            <v>76.14425</v>
          </cell>
          <cell r="AL9">
            <v>150</v>
          </cell>
          <cell r="AM9">
            <v>300</v>
          </cell>
          <cell r="AN9">
            <v>21.341073029151907</v>
          </cell>
          <cell r="AO9">
            <v>800</v>
          </cell>
        </row>
        <row r="10">
          <cell r="A10" t="str">
            <v>1870-Колбаса Со шпиком ТМ Особый рецепт в оболочке полиамид большой батон.  ПОКОМ</v>
          </cell>
          <cell r="B10" t="str">
            <v>кг</v>
          </cell>
          <cell r="C10">
            <v>625.601</v>
          </cell>
          <cell r="E10">
            <v>321.47124999999994</v>
          </cell>
          <cell r="F10">
            <v>330</v>
          </cell>
          <cell r="G10">
            <v>1</v>
          </cell>
          <cell r="H10">
            <v>60</v>
          </cell>
          <cell r="L10">
            <v>321.47124999999994</v>
          </cell>
          <cell r="O10">
            <v>200</v>
          </cell>
          <cell r="P10">
            <v>250</v>
          </cell>
          <cell r="Q10">
            <v>64.294249999999991</v>
          </cell>
          <cell r="R10">
            <v>377.29649999999992</v>
          </cell>
          <cell r="U10">
            <v>18</v>
          </cell>
          <cell r="V10">
            <v>12.131722510177816</v>
          </cell>
          <cell r="W10">
            <v>55.516599999999997</v>
          </cell>
          <cell r="X10">
            <v>57.593199999999989</v>
          </cell>
          <cell r="Y10">
            <v>90.404399999999995</v>
          </cell>
          <cell r="Z10">
            <v>53.662799999999997</v>
          </cell>
          <cell r="AA10">
            <v>64.294249999999991</v>
          </cell>
          <cell r="AB10">
            <v>44.398800000000001</v>
          </cell>
          <cell r="AC10">
            <v>68.528800000000004</v>
          </cell>
          <cell r="AD10">
            <v>54.888599999999997</v>
          </cell>
          <cell r="AE10">
            <v>46.964399999999998</v>
          </cell>
          <cell r="AF10">
            <v>70.588400000000007</v>
          </cell>
          <cell r="AG10">
            <v>84.203800000000001</v>
          </cell>
          <cell r="AI10">
            <v>377.29649999999992</v>
          </cell>
          <cell r="AJ10">
            <v>330</v>
          </cell>
          <cell r="AK10">
            <v>64.294249999999991</v>
          </cell>
          <cell r="AL10">
            <v>200</v>
          </cell>
          <cell r="AM10">
            <v>250</v>
          </cell>
          <cell r="AN10">
            <v>21.463816748776139</v>
          </cell>
          <cell r="AO10">
            <v>600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B11" t="str">
            <v>кг</v>
          </cell>
          <cell r="C11">
            <v>471.36</v>
          </cell>
          <cell r="E11">
            <v>282.86175000000003</v>
          </cell>
          <cell r="F11">
            <v>195</v>
          </cell>
          <cell r="G11">
            <v>1</v>
          </cell>
          <cell r="H11">
            <v>40</v>
          </cell>
          <cell r="L11">
            <v>282.86175000000003</v>
          </cell>
          <cell r="O11">
            <v>400</v>
          </cell>
          <cell r="P11">
            <v>200</v>
          </cell>
          <cell r="Q11">
            <v>56.572350000000007</v>
          </cell>
          <cell r="R11">
            <v>223.30230000000017</v>
          </cell>
          <cell r="U11">
            <v>18</v>
          </cell>
          <cell r="V11">
            <v>14.052801412704261</v>
          </cell>
          <cell r="W11">
            <v>46.474800000000002</v>
          </cell>
          <cell r="X11">
            <v>58.183799999999998</v>
          </cell>
          <cell r="Y11">
            <v>54.8322</v>
          </cell>
          <cell r="Z11">
            <v>66.798599999999993</v>
          </cell>
          <cell r="AA11">
            <v>56.57235</v>
          </cell>
          <cell r="AB11">
            <v>45.824199999999998</v>
          </cell>
          <cell r="AC11">
            <v>71.138000000000005</v>
          </cell>
          <cell r="AD11">
            <v>52.668999999999997</v>
          </cell>
          <cell r="AE11">
            <v>44.403799999999997</v>
          </cell>
          <cell r="AF11">
            <v>72.050399999999996</v>
          </cell>
          <cell r="AG11">
            <v>68.607399999999998</v>
          </cell>
          <cell r="AH11" t="str">
            <v>18,09,25 списание недостача 69кг</v>
          </cell>
          <cell r="AI11">
            <v>223.30230000000017</v>
          </cell>
          <cell r="AJ11">
            <v>195</v>
          </cell>
          <cell r="AK11">
            <v>56.57235</v>
          </cell>
          <cell r="AL11">
            <v>400</v>
          </cell>
          <cell r="AM11">
            <v>200</v>
          </cell>
          <cell r="AN11">
            <v>19.178980544382547</v>
          </cell>
          <cell r="AO11">
            <v>290</v>
          </cell>
        </row>
        <row r="12">
          <cell r="A12" t="str">
            <v>2634 Колбаса Дугушка Стародворская ТМ Стародворье ТС Дугушка  ПОКОМ</v>
          </cell>
          <cell r="B12" t="str">
            <v>кг</v>
          </cell>
          <cell r="C12">
            <v>768.41200000000003</v>
          </cell>
          <cell r="E12">
            <v>282.02999999999997</v>
          </cell>
          <cell r="F12">
            <v>400</v>
          </cell>
          <cell r="G12">
            <v>1</v>
          </cell>
          <cell r="H12">
            <v>60</v>
          </cell>
          <cell r="L12">
            <v>282.02999999999997</v>
          </cell>
          <cell r="O12">
            <v>300</v>
          </cell>
          <cell r="P12">
            <v>250</v>
          </cell>
          <cell r="Q12">
            <v>56.405999999999992</v>
          </cell>
          <cell r="R12">
            <v>65.307999999999879</v>
          </cell>
          <cell r="U12">
            <v>18</v>
          </cell>
          <cell r="V12">
            <v>16.842179909938661</v>
          </cell>
          <cell r="W12">
            <v>48.013599999999997</v>
          </cell>
          <cell r="X12">
            <v>54.533200000000001</v>
          </cell>
          <cell r="Y12">
            <v>73.979199999999992</v>
          </cell>
          <cell r="Z12">
            <v>49.097999999999999</v>
          </cell>
          <cell r="AA12">
            <v>56.405999999999992</v>
          </cell>
          <cell r="AB12">
            <v>50.760800000000003</v>
          </cell>
          <cell r="AC12">
            <v>87.260400000000004</v>
          </cell>
          <cell r="AD12">
            <v>58.078400000000002</v>
          </cell>
          <cell r="AE12">
            <v>45.782799999999988</v>
          </cell>
          <cell r="AF12">
            <v>71.09259999999999</v>
          </cell>
          <cell r="AG12">
            <v>61.753</v>
          </cell>
          <cell r="AI12">
            <v>65.307999999999879</v>
          </cell>
          <cell r="AJ12">
            <v>400</v>
          </cell>
          <cell r="AK12">
            <v>56.405999999999992</v>
          </cell>
          <cell r="AL12">
            <v>300</v>
          </cell>
          <cell r="AM12">
            <v>250</v>
          </cell>
          <cell r="AN12">
            <v>19.50147147466582</v>
          </cell>
          <cell r="AO12">
            <v>150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B13" t="str">
            <v>кг</v>
          </cell>
          <cell r="C13">
            <v>572.29200000000003</v>
          </cell>
          <cell r="E13">
            <v>269.59100000000001</v>
          </cell>
          <cell r="F13">
            <v>255</v>
          </cell>
          <cell r="G13">
            <v>1</v>
          </cell>
          <cell r="H13">
            <v>50</v>
          </cell>
          <cell r="L13">
            <v>269.59100000000001</v>
          </cell>
          <cell r="O13">
            <v>0</v>
          </cell>
          <cell r="P13">
            <v>500</v>
          </cell>
          <cell r="Q13">
            <v>53.918199999999999</v>
          </cell>
          <cell r="R13">
            <v>215.52760000000001</v>
          </cell>
          <cell r="U13">
            <v>18</v>
          </cell>
          <cell r="V13">
            <v>14.002692968237071</v>
          </cell>
          <cell r="W13">
            <v>49.614999999999988</v>
          </cell>
          <cell r="X13">
            <v>39.811199999999999</v>
          </cell>
          <cell r="Y13">
            <v>75.192800000000005</v>
          </cell>
          <cell r="Z13">
            <v>51.053800000000003</v>
          </cell>
          <cell r="AA13">
            <v>53.918199999999999</v>
          </cell>
          <cell r="AB13">
            <v>48.760800000000003</v>
          </cell>
          <cell r="AC13">
            <v>53.360400000000013</v>
          </cell>
          <cell r="AD13">
            <v>38.659399999999998</v>
          </cell>
          <cell r="AE13">
            <v>35.781799999999997</v>
          </cell>
          <cell r="AF13">
            <v>49.917400000000001</v>
          </cell>
          <cell r="AG13">
            <v>40.921199999999999</v>
          </cell>
          <cell r="AH13" t="str">
            <v>18,09,25 списание недостача 120кг</v>
          </cell>
          <cell r="AI13">
            <v>215.52760000000001</v>
          </cell>
          <cell r="AJ13">
            <v>255</v>
          </cell>
          <cell r="AK13">
            <v>53.918199999999999</v>
          </cell>
          <cell r="AL13">
            <v>0</v>
          </cell>
          <cell r="AM13">
            <v>500</v>
          </cell>
          <cell r="AN13">
            <v>21.421338249422273</v>
          </cell>
          <cell r="AO13">
            <v>400</v>
          </cell>
        </row>
        <row r="14">
          <cell r="A14" t="str">
            <v>0222-Ветчины Дугушка Дугушка б/о Стародворье, 1кг</v>
          </cell>
          <cell r="B14" t="str">
            <v>кг</v>
          </cell>
          <cell r="C14">
            <v>693.88</v>
          </cell>
          <cell r="E14">
            <v>247.4615</v>
          </cell>
          <cell r="F14">
            <v>397</v>
          </cell>
          <cell r="G14">
            <v>1</v>
          </cell>
          <cell r="H14">
            <v>55</v>
          </cell>
          <cell r="L14">
            <v>247.4615</v>
          </cell>
          <cell r="O14">
            <v>0</v>
          </cell>
          <cell r="P14">
            <v>200</v>
          </cell>
          <cell r="Q14">
            <v>49.4923</v>
          </cell>
          <cell r="R14">
            <v>293.8614</v>
          </cell>
          <cell r="U14">
            <v>18</v>
          </cell>
          <cell r="V14">
            <v>12.062482446764447</v>
          </cell>
          <cell r="W14">
            <v>43.161000000000001</v>
          </cell>
          <cell r="X14">
            <v>44.670400000000001</v>
          </cell>
          <cell r="Y14">
            <v>69.520600000000002</v>
          </cell>
          <cell r="Z14">
            <v>40.617199999999997</v>
          </cell>
          <cell r="AA14">
            <v>49.4923</v>
          </cell>
          <cell r="AB14">
            <v>43.379600000000003</v>
          </cell>
          <cell r="AC14">
            <v>58.926000000000002</v>
          </cell>
          <cell r="AD14">
            <v>36.116399999999999</v>
          </cell>
          <cell r="AE14">
            <v>45.12</v>
          </cell>
          <cell r="AF14">
            <v>43.615400000000001</v>
          </cell>
          <cell r="AG14">
            <v>54.706000000000003</v>
          </cell>
          <cell r="AI14">
            <v>293.8614</v>
          </cell>
          <cell r="AJ14">
            <v>397</v>
          </cell>
          <cell r="AK14">
            <v>49.4923</v>
          </cell>
          <cell r="AL14">
            <v>0</v>
          </cell>
          <cell r="AM14">
            <v>200</v>
          </cell>
          <cell r="AN14">
            <v>21.356857531373567</v>
          </cell>
          <cell r="AO14">
            <v>459.99999999999994</v>
          </cell>
        </row>
        <row r="15">
          <cell r="A15" t="str">
            <v>2205-Сосиски Молочные для завтрака ТМ Особый рецепт 0,4кг</v>
          </cell>
          <cell r="B15" t="str">
            <v>шт</v>
          </cell>
          <cell r="C15">
            <v>655</v>
          </cell>
          <cell r="E15">
            <v>510.50000000000006</v>
          </cell>
          <cell r="F15">
            <v>24</v>
          </cell>
          <cell r="G15">
            <v>0.4</v>
          </cell>
          <cell r="H15">
            <v>40</v>
          </cell>
          <cell r="L15">
            <v>510.50000000000006</v>
          </cell>
          <cell r="O15">
            <v>625</v>
          </cell>
          <cell r="P15">
            <v>625</v>
          </cell>
          <cell r="Q15">
            <v>102.10000000000001</v>
          </cell>
          <cell r="R15">
            <v>563.80000000000018</v>
          </cell>
          <cell r="U15">
            <v>18</v>
          </cell>
          <cell r="V15">
            <v>12.477962781586678</v>
          </cell>
          <cell r="W15">
            <v>98.2</v>
          </cell>
          <cell r="X15">
            <v>104.4</v>
          </cell>
          <cell r="Y15">
            <v>111.6</v>
          </cell>
          <cell r="Z15">
            <v>94.2</v>
          </cell>
          <cell r="AA15">
            <v>102.10000000000001</v>
          </cell>
          <cell r="AB15">
            <v>86.4</v>
          </cell>
          <cell r="AC15">
            <v>94</v>
          </cell>
          <cell r="AD15">
            <v>139.4</v>
          </cell>
          <cell r="AE15">
            <v>129.19999999999999</v>
          </cell>
          <cell r="AF15">
            <v>124.6884</v>
          </cell>
          <cell r="AG15">
            <v>144.4</v>
          </cell>
          <cell r="AI15">
            <v>225.5200000000001</v>
          </cell>
          <cell r="AJ15">
            <v>9.6000000000000014</v>
          </cell>
          <cell r="AK15">
            <v>40.840000000000003</v>
          </cell>
          <cell r="AL15">
            <v>250</v>
          </cell>
          <cell r="AM15">
            <v>250</v>
          </cell>
          <cell r="AN15">
            <v>21.047992164544564</v>
          </cell>
          <cell r="AO15">
            <v>350</v>
          </cell>
          <cell r="AP15" t="str">
            <v>на халк доп</v>
          </cell>
        </row>
        <row r="16">
          <cell r="A16" t="str">
            <v>1411 Сосиски «Сочинки Сливочные» Весовые ТМ «Стародворье» 1,35 кг  ПОКОМ</v>
          </cell>
          <cell r="B16" t="str">
            <v>кг</v>
          </cell>
          <cell r="C16">
            <v>367.96499999999997</v>
          </cell>
          <cell r="E16">
            <v>188.12074999999999</v>
          </cell>
          <cell r="F16">
            <v>230</v>
          </cell>
          <cell r="G16">
            <v>1</v>
          </cell>
          <cell r="H16">
            <v>40</v>
          </cell>
          <cell r="L16">
            <v>188.12074999999999</v>
          </cell>
          <cell r="O16">
            <v>200</v>
          </cell>
          <cell r="P16">
            <v>150</v>
          </cell>
          <cell r="Q16">
            <v>37.62415</v>
          </cell>
          <cell r="R16">
            <v>97.234699999999975</v>
          </cell>
          <cell r="U16">
            <v>18</v>
          </cell>
          <cell r="V16">
            <v>15.415630652121045</v>
          </cell>
          <cell r="W16">
            <v>27.874199999999998</v>
          </cell>
          <cell r="X16">
            <v>37.243600000000001</v>
          </cell>
          <cell r="Y16">
            <v>40.004600000000003</v>
          </cell>
          <cell r="Z16">
            <v>45.374200000000002</v>
          </cell>
          <cell r="AA16">
            <v>37.62415</v>
          </cell>
          <cell r="AB16">
            <v>25.124199999999998</v>
          </cell>
          <cell r="AC16">
            <v>50.785400000000003</v>
          </cell>
          <cell r="AD16">
            <v>35.566199999999988</v>
          </cell>
          <cell r="AE16">
            <v>37.991799999999998</v>
          </cell>
          <cell r="AF16">
            <v>46.525199999999998</v>
          </cell>
          <cell r="AG16">
            <v>26.251799999999999</v>
          </cell>
          <cell r="AH16" t="str">
            <v>нужно увеличить продажи!!!</v>
          </cell>
          <cell r="AI16">
            <v>97.234699999999975</v>
          </cell>
          <cell r="AJ16">
            <v>230</v>
          </cell>
          <cell r="AK16">
            <v>37.62415</v>
          </cell>
          <cell r="AL16">
            <v>200</v>
          </cell>
          <cell r="AM16">
            <v>150</v>
          </cell>
          <cell r="AN16">
            <v>19.136644947460606</v>
          </cell>
          <cell r="AO16">
            <v>140</v>
          </cell>
        </row>
        <row r="17">
          <cell r="A17" t="str">
            <v>1370-Сосиски Сочинки Бордо Весовой п/а Стародворье</v>
          </cell>
          <cell r="B17" t="str">
            <v>кг</v>
          </cell>
          <cell r="C17">
            <v>279.75099999999998</v>
          </cell>
          <cell r="E17">
            <v>176.71449999999999</v>
          </cell>
          <cell r="F17">
            <v>34</v>
          </cell>
          <cell r="G17">
            <v>1</v>
          </cell>
          <cell r="H17">
            <v>45</v>
          </cell>
          <cell r="L17">
            <v>176.71449999999999</v>
          </cell>
          <cell r="O17">
            <v>250</v>
          </cell>
          <cell r="P17">
            <v>120</v>
          </cell>
          <cell r="Q17">
            <v>35.3429</v>
          </cell>
          <cell r="R17">
            <v>232.17219999999998</v>
          </cell>
          <cell r="U17">
            <v>18</v>
          </cell>
          <cell r="V17">
            <v>11.430867302909496</v>
          </cell>
          <cell r="W17">
            <v>33.550600000000003</v>
          </cell>
          <cell r="X17">
            <v>37.227800000000002</v>
          </cell>
          <cell r="Y17">
            <v>28.1114</v>
          </cell>
          <cell r="Z17">
            <v>42.4818</v>
          </cell>
          <cell r="AA17">
            <v>35.3429</v>
          </cell>
          <cell r="AB17">
            <v>31.167000000000002</v>
          </cell>
          <cell r="AC17">
            <v>40.417999999999999</v>
          </cell>
          <cell r="AD17">
            <v>27.338200000000001</v>
          </cell>
          <cell r="AE17">
            <v>38.914999999999999</v>
          </cell>
          <cell r="AF17">
            <v>52.273000000000003</v>
          </cell>
          <cell r="AG17">
            <v>28.340800000000002</v>
          </cell>
          <cell r="AI17">
            <v>232.17219999999998</v>
          </cell>
          <cell r="AJ17">
            <v>34</v>
          </cell>
          <cell r="AK17">
            <v>35.3429</v>
          </cell>
          <cell r="AL17">
            <v>250</v>
          </cell>
          <cell r="AM17">
            <v>120</v>
          </cell>
          <cell r="AN17">
            <v>19.070308322180693</v>
          </cell>
          <cell r="AO17">
            <v>270</v>
          </cell>
        </row>
        <row r="18">
          <cell r="A18" t="str">
            <v>Вареные колбасы Сливушка Вязанка Фикс.вес 0,45 П/а Вязанка  ПОКОМ</v>
          </cell>
          <cell r="B18" t="str">
            <v>шт</v>
          </cell>
          <cell r="C18">
            <v>398</v>
          </cell>
          <cell r="E18">
            <v>367.75</v>
          </cell>
          <cell r="F18">
            <v>0</v>
          </cell>
          <cell r="G18">
            <v>0.45</v>
          </cell>
          <cell r="H18">
            <v>50</v>
          </cell>
          <cell r="L18">
            <v>367.75</v>
          </cell>
          <cell r="O18">
            <v>333.33333333333331</v>
          </cell>
          <cell r="P18">
            <v>444.44444444444451</v>
          </cell>
          <cell r="Q18">
            <v>73.55</v>
          </cell>
          <cell r="R18">
            <v>546.12222222222204</v>
          </cell>
          <cell r="U18">
            <v>18</v>
          </cell>
          <cell r="V18">
            <v>10.574816829065641</v>
          </cell>
          <cell r="W18">
            <v>74.599999999999994</v>
          </cell>
          <cell r="X18">
            <v>72.400000000000006</v>
          </cell>
          <cell r="Y18">
            <v>70.599999999999994</v>
          </cell>
          <cell r="Z18">
            <v>76.599999999999994</v>
          </cell>
          <cell r="AA18">
            <v>73.55</v>
          </cell>
          <cell r="AB18">
            <v>67.2</v>
          </cell>
          <cell r="AC18">
            <v>77.400000000000006</v>
          </cell>
          <cell r="AD18">
            <v>69</v>
          </cell>
          <cell r="AE18">
            <v>54.4</v>
          </cell>
          <cell r="AF18">
            <v>105.2</v>
          </cell>
          <cell r="AG18">
            <v>69.599999999999994</v>
          </cell>
          <cell r="AI18">
            <v>245.75499999999991</v>
          </cell>
          <cell r="AJ18">
            <v>0</v>
          </cell>
          <cell r="AK18">
            <v>33.097499999999997</v>
          </cell>
          <cell r="AL18">
            <v>150</v>
          </cell>
          <cell r="AM18">
            <v>200.00000000000003</v>
          </cell>
          <cell r="AN18">
            <v>20.998564846287486</v>
          </cell>
          <cell r="AO18">
            <v>345</v>
          </cell>
        </row>
        <row r="19">
          <cell r="A19" t="str">
            <v>1120 В/к колбасы Сервелат Запеченный Дугушка Вес Вектор Стародворье, вес 1кг</v>
          </cell>
          <cell r="B19" t="str">
            <v>кг</v>
          </cell>
          <cell r="C19">
            <v>566.42899999999997</v>
          </cell>
          <cell r="E19">
            <v>140.54599999999999</v>
          </cell>
          <cell r="F19">
            <v>439</v>
          </cell>
          <cell r="G19">
            <v>1</v>
          </cell>
          <cell r="H19">
            <v>60</v>
          </cell>
          <cell r="L19">
            <v>140.54599999999999</v>
          </cell>
          <cell r="O19">
            <v>0</v>
          </cell>
          <cell r="P19">
            <v>200</v>
          </cell>
          <cell r="Q19">
            <v>28.109199999999998</v>
          </cell>
          <cell r="R19">
            <v>-133.03440000000006</v>
          </cell>
          <cell r="U19">
            <v>18</v>
          </cell>
          <cell r="V19">
            <v>22.732770765443345</v>
          </cell>
          <cell r="W19">
            <v>30.946999999999999</v>
          </cell>
          <cell r="X19">
            <v>22.4068</v>
          </cell>
          <cell r="Y19">
            <v>42.535400000000003</v>
          </cell>
          <cell r="Z19">
            <v>16.547599999999999</v>
          </cell>
          <cell r="AA19">
            <v>28.109200000000001</v>
          </cell>
          <cell r="AB19">
            <v>17.350000000000001</v>
          </cell>
          <cell r="AC19">
            <v>42.144599999999997</v>
          </cell>
          <cell r="AD19">
            <v>21.6478</v>
          </cell>
          <cell r="AE19">
            <v>33.284799999999997</v>
          </cell>
          <cell r="AF19">
            <v>36.869600000000013</v>
          </cell>
          <cell r="AG19">
            <v>26.222999999999999</v>
          </cell>
          <cell r="AH19" t="str">
            <v>нужно увеличить продажи!!!</v>
          </cell>
          <cell r="AI19">
            <v>-133.03440000000006</v>
          </cell>
          <cell r="AJ19">
            <v>439</v>
          </cell>
          <cell r="AK19">
            <v>28.109200000000001</v>
          </cell>
          <cell r="AL19">
            <v>0</v>
          </cell>
          <cell r="AM19">
            <v>200</v>
          </cell>
          <cell r="AN19">
            <v>22.732770765443341</v>
          </cell>
          <cell r="AO19">
            <v>0</v>
          </cell>
        </row>
        <row r="20">
          <cell r="A20" t="str">
            <v>2150 В/к колбасы Рубленая Запеченная Дугушка Весовые Вектор Стародворье, вес 1кг</v>
          </cell>
          <cell r="B20" t="str">
            <v>кг</v>
          </cell>
          <cell r="C20">
            <v>364.24599999999998</v>
          </cell>
          <cell r="E20">
            <v>138.47999999999999</v>
          </cell>
          <cell r="F20">
            <v>275</v>
          </cell>
          <cell r="G20">
            <v>1</v>
          </cell>
          <cell r="H20">
            <v>70</v>
          </cell>
          <cell r="L20">
            <v>138.47999999999999</v>
          </cell>
          <cell r="O20">
            <v>100</v>
          </cell>
          <cell r="P20">
            <v>150</v>
          </cell>
          <cell r="Q20">
            <v>27.695999999999998</v>
          </cell>
          <cell r="R20">
            <v>-26.472000000000037</v>
          </cell>
          <cell r="U20">
            <v>18</v>
          </cell>
          <cell r="V20">
            <v>18.955805892547662</v>
          </cell>
          <cell r="W20">
            <v>16.132000000000001</v>
          </cell>
          <cell r="X20">
            <v>27.191600000000001</v>
          </cell>
          <cell r="Y20">
            <v>46.450200000000002</v>
          </cell>
          <cell r="Z20">
            <v>21.010200000000001</v>
          </cell>
          <cell r="AA20">
            <v>27.695999999999998</v>
          </cell>
          <cell r="AB20">
            <v>24.505199999999999</v>
          </cell>
          <cell r="AC20">
            <v>41.714199999999998</v>
          </cell>
          <cell r="AD20">
            <v>20.859000000000002</v>
          </cell>
          <cell r="AE20">
            <v>27.302399999999999</v>
          </cell>
          <cell r="AF20">
            <v>35.753599999999999</v>
          </cell>
          <cell r="AG20">
            <v>32.808199999999999</v>
          </cell>
          <cell r="AI20">
            <v>-26.472000000000037</v>
          </cell>
          <cell r="AJ20">
            <v>275</v>
          </cell>
          <cell r="AK20">
            <v>27.695999999999998</v>
          </cell>
          <cell r="AL20">
            <v>100</v>
          </cell>
          <cell r="AM20">
            <v>150</v>
          </cell>
          <cell r="AN20">
            <v>18.955805892547662</v>
          </cell>
          <cell r="AO20">
            <v>0</v>
          </cell>
        </row>
        <row r="21">
          <cell r="A21" t="str">
            <v>1202 В/к колбасы Сервелат Мясорубский с мелкорубленным окороком срез Бордо Фикс.вес 0,35 фиброуз Ста</v>
          </cell>
          <cell r="B21" t="str">
            <v>шт</v>
          </cell>
          <cell r="C21">
            <v>345</v>
          </cell>
          <cell r="E21">
            <v>365.25</v>
          </cell>
          <cell r="F21">
            <v>-9</v>
          </cell>
          <cell r="G21">
            <v>0.35</v>
          </cell>
          <cell r="H21">
            <v>40</v>
          </cell>
          <cell r="L21">
            <v>365.25</v>
          </cell>
          <cell r="O21">
            <v>428.57142857142861</v>
          </cell>
          <cell r="P21">
            <v>428.57142857142861</v>
          </cell>
          <cell r="Q21">
            <v>73.05</v>
          </cell>
          <cell r="R21">
            <v>466.75714285714258</v>
          </cell>
          <cell r="U21">
            <v>18</v>
          </cell>
          <cell r="V21">
            <v>11.610442945145206</v>
          </cell>
          <cell r="W21">
            <v>66</v>
          </cell>
          <cell r="X21">
            <v>56.6</v>
          </cell>
          <cell r="Y21">
            <v>84</v>
          </cell>
          <cell r="Z21">
            <v>85.6</v>
          </cell>
          <cell r="AA21">
            <v>73.05</v>
          </cell>
          <cell r="AB21">
            <v>59.2</v>
          </cell>
          <cell r="AC21">
            <v>55</v>
          </cell>
          <cell r="AD21">
            <v>71.2</v>
          </cell>
          <cell r="AE21">
            <v>61.6</v>
          </cell>
          <cell r="AF21">
            <v>75.599999999999994</v>
          </cell>
          <cell r="AG21">
            <v>81.400000000000006</v>
          </cell>
          <cell r="AI21">
            <v>163.3649999999999</v>
          </cell>
          <cell r="AJ21">
            <v>-3.15</v>
          </cell>
          <cell r="AK21">
            <v>25.567499999999999</v>
          </cell>
          <cell r="AL21">
            <v>150</v>
          </cell>
          <cell r="AM21">
            <v>150</v>
          </cell>
          <cell r="AN21">
            <v>19.432873765522636</v>
          </cell>
          <cell r="AO21">
            <v>200</v>
          </cell>
        </row>
        <row r="22">
          <cell r="A22" t="str">
            <v>1205 Копченые колбасы Салями Мясорубская с рубленым шпиком срез Бордо ф/в 0,35 фиброуз Стародворье  ПОКОМ</v>
          </cell>
          <cell r="B22" t="str">
            <v>шт</v>
          </cell>
          <cell r="C22">
            <v>390</v>
          </cell>
          <cell r="E22">
            <v>363.5</v>
          </cell>
          <cell r="F22">
            <v>0</v>
          </cell>
          <cell r="G22">
            <v>0.35</v>
          </cell>
          <cell r="H22">
            <v>40</v>
          </cell>
          <cell r="L22">
            <v>363.5</v>
          </cell>
          <cell r="O22">
            <v>428.57142857142861</v>
          </cell>
          <cell r="P22">
            <v>428.57142857142861</v>
          </cell>
          <cell r="Q22">
            <v>72.7</v>
          </cell>
          <cell r="R22">
            <v>451.45714285714286</v>
          </cell>
          <cell r="U22">
            <v>18</v>
          </cell>
          <cell r="V22">
            <v>11.790135586559247</v>
          </cell>
          <cell r="W22">
            <v>64.599999999999994</v>
          </cell>
          <cell r="X22">
            <v>55.2</v>
          </cell>
          <cell r="Y22">
            <v>86.2</v>
          </cell>
          <cell r="Z22">
            <v>84.8</v>
          </cell>
          <cell r="AA22">
            <v>72.7</v>
          </cell>
          <cell r="AB22">
            <v>59.6</v>
          </cell>
          <cell r="AC22">
            <v>67.2</v>
          </cell>
          <cell r="AD22">
            <v>97</v>
          </cell>
          <cell r="AE22">
            <v>70</v>
          </cell>
          <cell r="AF22">
            <v>86.6</v>
          </cell>
          <cell r="AG22">
            <v>90.8</v>
          </cell>
          <cell r="AI22">
            <v>158.01</v>
          </cell>
          <cell r="AJ22">
            <v>0</v>
          </cell>
          <cell r="AK22">
            <v>25.445</v>
          </cell>
          <cell r="AL22">
            <v>150</v>
          </cell>
          <cell r="AM22">
            <v>150</v>
          </cell>
          <cell r="AN22">
            <v>19.247396345057968</v>
          </cell>
          <cell r="AO22">
            <v>189.74999999999997</v>
          </cell>
        </row>
        <row r="23">
          <cell r="A23" t="str">
            <v>1118 В/к колбасы Салями Запеченая Дугушка  Вектор Стародворье, 1кг</v>
          </cell>
          <cell r="B23" t="str">
            <v>кг</v>
          </cell>
          <cell r="C23">
            <v>379.85599999999999</v>
          </cell>
          <cell r="E23">
            <v>124.96475000000001</v>
          </cell>
          <cell r="F23">
            <v>217</v>
          </cell>
          <cell r="G23">
            <v>1</v>
          </cell>
          <cell r="H23">
            <v>60</v>
          </cell>
          <cell r="L23">
            <v>124.96475000000001</v>
          </cell>
          <cell r="O23">
            <v>0</v>
          </cell>
          <cell r="P23">
            <v>150</v>
          </cell>
          <cell r="Q23">
            <v>24.99295</v>
          </cell>
          <cell r="R23">
            <v>82.873100000000022</v>
          </cell>
          <cell r="U23">
            <v>18</v>
          </cell>
          <cell r="V23">
            <v>14.684140927741623</v>
          </cell>
          <cell r="W23">
            <v>23.578600000000002</v>
          </cell>
          <cell r="X23">
            <v>21.7056</v>
          </cell>
          <cell r="Y23">
            <v>36.222799999999999</v>
          </cell>
          <cell r="Z23">
            <v>18.4648</v>
          </cell>
          <cell r="AA23">
            <v>24.99295</v>
          </cell>
          <cell r="AB23">
            <v>21.310600000000001</v>
          </cell>
          <cell r="AC23">
            <v>29.471399999999999</v>
          </cell>
          <cell r="AD23">
            <v>19.006599999999999</v>
          </cell>
          <cell r="AE23">
            <v>17.1782</v>
          </cell>
          <cell r="AF23">
            <v>29.041799999999999</v>
          </cell>
          <cell r="AG23">
            <v>29.707799999999999</v>
          </cell>
          <cell r="AI23">
            <v>82.873100000000022</v>
          </cell>
          <cell r="AJ23">
            <v>217</v>
          </cell>
          <cell r="AK23">
            <v>24.99295</v>
          </cell>
          <cell r="AL23">
            <v>0</v>
          </cell>
          <cell r="AM23">
            <v>150</v>
          </cell>
          <cell r="AN23">
            <v>21.286002652748074</v>
          </cell>
          <cell r="AO23">
            <v>165</v>
          </cell>
        </row>
        <row r="24">
          <cell r="A24" t="str">
            <v>1523-Сосиски Вязанка Молочные ТМ Стародворские колбасы</v>
          </cell>
          <cell r="B24" t="str">
            <v>кг</v>
          </cell>
          <cell r="C24">
            <v>104.876</v>
          </cell>
          <cell r="E24">
            <v>118.08999999999999</v>
          </cell>
          <cell r="F24">
            <v>-1.94</v>
          </cell>
          <cell r="G24">
            <v>1</v>
          </cell>
          <cell r="H24">
            <v>45</v>
          </cell>
          <cell r="L24">
            <v>118.08999999999999</v>
          </cell>
          <cell r="O24">
            <v>300</v>
          </cell>
          <cell r="P24">
            <v>100</v>
          </cell>
          <cell r="Q24">
            <v>23.617999999999999</v>
          </cell>
          <cell r="R24">
            <v>27.063999999999968</v>
          </cell>
          <cell r="U24">
            <v>18</v>
          </cell>
          <cell r="V24">
            <v>16.854094334829369</v>
          </cell>
          <cell r="W24">
            <v>11.4254</v>
          </cell>
          <cell r="X24">
            <v>37.688200000000002</v>
          </cell>
          <cell r="Y24">
            <v>25.6218</v>
          </cell>
          <cell r="Z24">
            <v>19.736599999999999</v>
          </cell>
          <cell r="AA24">
            <v>23.617999999999999</v>
          </cell>
          <cell r="AB24">
            <v>18.6174</v>
          </cell>
          <cell r="AC24">
            <v>41.1126</v>
          </cell>
          <cell r="AD24">
            <v>22.545999999999999</v>
          </cell>
          <cell r="AE24">
            <v>27.1752</v>
          </cell>
          <cell r="AF24">
            <v>55.891800000000003</v>
          </cell>
          <cell r="AG24">
            <v>23.865200000000002</v>
          </cell>
          <cell r="AH24" t="str">
            <v>18,09,25 списание недостача 97кг</v>
          </cell>
          <cell r="AI24">
            <v>27.063999999999968</v>
          </cell>
          <cell r="AJ24">
            <v>-1.94</v>
          </cell>
          <cell r="AK24">
            <v>23.617999999999999</v>
          </cell>
          <cell r="AL24">
            <v>300</v>
          </cell>
          <cell r="AM24">
            <v>100</v>
          </cell>
          <cell r="AN24">
            <v>18.547717842323653</v>
          </cell>
          <cell r="AO24">
            <v>40</v>
          </cell>
        </row>
        <row r="25">
          <cell r="A25" t="str">
            <v>1720-Сосиски Вязанка Сливочные ТМ Стародворские колбасы ТС Вязанка амицел в мод газов.среде 0,45кг</v>
          </cell>
          <cell r="B25" t="str">
            <v>шт</v>
          </cell>
          <cell r="C25">
            <v>385</v>
          </cell>
          <cell r="E25">
            <v>214.24999999999997</v>
          </cell>
          <cell r="F25">
            <v>108</v>
          </cell>
          <cell r="G25">
            <v>0.45</v>
          </cell>
          <cell r="H25">
            <v>45</v>
          </cell>
          <cell r="L25">
            <v>214.24999999999997</v>
          </cell>
          <cell r="O25">
            <v>222.2222222222222</v>
          </cell>
          <cell r="P25">
            <v>111.1111111111111</v>
          </cell>
          <cell r="Q25">
            <v>42.849999999999994</v>
          </cell>
          <cell r="R25">
            <v>329.9666666666667</v>
          </cell>
          <cell r="U25">
            <v>18</v>
          </cell>
          <cell r="V25">
            <v>10.299494360171138</v>
          </cell>
          <cell r="W25">
            <v>35.799999999999997</v>
          </cell>
          <cell r="X25">
            <v>50.2</v>
          </cell>
          <cell r="Y25">
            <v>43.6</v>
          </cell>
          <cell r="Z25">
            <v>41.8</v>
          </cell>
          <cell r="AA25">
            <v>42.849999999999994</v>
          </cell>
          <cell r="AB25">
            <v>45</v>
          </cell>
          <cell r="AC25">
            <v>51.2</v>
          </cell>
          <cell r="AD25">
            <v>39.799999999999997</v>
          </cell>
          <cell r="AE25">
            <v>44.6</v>
          </cell>
          <cell r="AF25">
            <v>60.4</v>
          </cell>
          <cell r="AG25">
            <v>53.2</v>
          </cell>
          <cell r="AI25">
            <v>148.48500000000001</v>
          </cell>
          <cell r="AJ25">
            <v>48.6</v>
          </cell>
          <cell r="AK25">
            <v>19.282499999999999</v>
          </cell>
          <cell r="AL25">
            <v>99.999999999999986</v>
          </cell>
          <cell r="AM25">
            <v>49.999999999999993</v>
          </cell>
          <cell r="AN25">
            <v>18.59717360300791</v>
          </cell>
          <cell r="AO25">
            <v>160</v>
          </cell>
        </row>
        <row r="26">
          <cell r="A26" t="str">
            <v>1371-Сосиски Сочинки с сочной грудинкой Бордо Фикс.вес 0,4 П/а мгс Стародворье</v>
          </cell>
          <cell r="B26" t="str">
            <v>шт</v>
          </cell>
          <cell r="C26">
            <v>127</v>
          </cell>
          <cell r="E26">
            <v>228</v>
          </cell>
          <cell r="F26">
            <v>1</v>
          </cell>
          <cell r="G26">
            <v>0.4</v>
          </cell>
          <cell r="H26">
            <v>45</v>
          </cell>
          <cell r="L26">
            <v>228</v>
          </cell>
          <cell r="O26">
            <v>0</v>
          </cell>
          <cell r="P26">
            <v>0</v>
          </cell>
          <cell r="Q26">
            <v>45.6</v>
          </cell>
          <cell r="R26">
            <v>819.80000000000007</v>
          </cell>
          <cell r="U26">
            <v>18</v>
          </cell>
          <cell r="V26">
            <v>2.1929824561403508E-2</v>
          </cell>
          <cell r="W26">
            <v>31.8</v>
          </cell>
          <cell r="X26">
            <v>51</v>
          </cell>
          <cell r="Y26">
            <v>43</v>
          </cell>
          <cell r="Z26">
            <v>56.6</v>
          </cell>
          <cell r="AA26">
            <v>45.6</v>
          </cell>
          <cell r="AB26">
            <v>61</v>
          </cell>
          <cell r="AC26">
            <v>83.4</v>
          </cell>
          <cell r="AD26">
            <v>59.6</v>
          </cell>
          <cell r="AE26">
            <v>71.400000000000006</v>
          </cell>
          <cell r="AF26">
            <v>72.2</v>
          </cell>
          <cell r="AG26">
            <v>87.8</v>
          </cell>
          <cell r="AI26">
            <v>327.92000000000007</v>
          </cell>
          <cell r="AJ26">
            <v>0.4</v>
          </cell>
          <cell r="AK26">
            <v>18.240000000000002</v>
          </cell>
          <cell r="AL26">
            <v>0</v>
          </cell>
          <cell r="AM26">
            <v>0</v>
          </cell>
          <cell r="AN26">
            <v>10.986842105263158</v>
          </cell>
          <cell r="AO26">
            <v>200</v>
          </cell>
          <cell r="AP26" t="str">
            <v xml:space="preserve">пробуем по новой на холодну погоду </v>
          </cell>
        </row>
        <row r="27">
          <cell r="A27" t="str">
            <v>1204 Копченые колбасы Салями Мясорубская с рубленым шпиком Бордо Весовой фиброуз Стародворье  ПОКОМ</v>
          </cell>
          <cell r="B27" t="str">
            <v>кг</v>
          </cell>
          <cell r="C27">
            <v>166.714</v>
          </cell>
          <cell r="E27">
            <v>86.948000000000008</v>
          </cell>
          <cell r="F27">
            <v>35</v>
          </cell>
          <cell r="G27">
            <v>1</v>
          </cell>
          <cell r="H27">
            <v>40</v>
          </cell>
          <cell r="L27">
            <v>86.948000000000008</v>
          </cell>
          <cell r="O27">
            <v>100</v>
          </cell>
          <cell r="P27">
            <v>100</v>
          </cell>
          <cell r="Q27">
            <v>17.389600000000002</v>
          </cell>
          <cell r="R27">
            <v>78.012800000000027</v>
          </cell>
          <cell r="U27">
            <v>18</v>
          </cell>
          <cell r="V27">
            <v>13.513824354786768</v>
          </cell>
          <cell r="W27">
            <v>14.2568</v>
          </cell>
          <cell r="X27">
            <v>18.3004</v>
          </cell>
          <cell r="Y27">
            <v>18.089400000000001</v>
          </cell>
          <cell r="Z27">
            <v>18.911799999999999</v>
          </cell>
          <cell r="AA27">
            <v>17.389600000000002</v>
          </cell>
          <cell r="AB27">
            <v>26.3384</v>
          </cell>
          <cell r="AC27">
            <v>18.895800000000001</v>
          </cell>
          <cell r="AD27">
            <v>18.6648</v>
          </cell>
          <cell r="AE27">
            <v>21.713999999999999</v>
          </cell>
          <cell r="AF27">
            <v>24.297999999999998</v>
          </cell>
          <cell r="AG27">
            <v>23.623200000000001</v>
          </cell>
          <cell r="AI27">
            <v>78.012800000000027</v>
          </cell>
          <cell r="AJ27">
            <v>35</v>
          </cell>
          <cell r="AK27">
            <v>17.389600000000002</v>
          </cell>
          <cell r="AL27">
            <v>100</v>
          </cell>
          <cell r="AM27">
            <v>100</v>
          </cell>
          <cell r="AN27">
            <v>18.689331554492338</v>
          </cell>
          <cell r="AO27">
            <v>90</v>
          </cell>
        </row>
        <row r="28">
          <cell r="A28" t="str">
            <v>1871-Колбаса Филейная оригинальная ТМ Особый рецепт в оболочке полиамид 0,4 кг.  ПОКОМ</v>
          </cell>
          <cell r="B28" t="str">
            <v>шт</v>
          </cell>
          <cell r="C28">
            <v>779</v>
          </cell>
          <cell r="E28">
            <v>215.75</v>
          </cell>
          <cell r="F28">
            <v>380</v>
          </cell>
          <cell r="G28">
            <v>0.4</v>
          </cell>
          <cell r="H28">
            <v>60</v>
          </cell>
          <cell r="L28">
            <v>215.75</v>
          </cell>
          <cell r="O28">
            <v>0</v>
          </cell>
          <cell r="P28">
            <v>250</v>
          </cell>
          <cell r="Q28">
            <v>43.15</v>
          </cell>
          <cell r="R28">
            <v>146.69999999999993</v>
          </cell>
          <cell r="U28">
            <v>18</v>
          </cell>
          <cell r="V28">
            <v>14.600231749710312</v>
          </cell>
          <cell r="W28">
            <v>37.799999999999997</v>
          </cell>
          <cell r="X28">
            <v>47.2</v>
          </cell>
          <cell r="Y28">
            <v>33.200000000000003</v>
          </cell>
          <cell r="Z28">
            <v>54.4</v>
          </cell>
          <cell r="AA28">
            <v>43.15</v>
          </cell>
          <cell r="AB28">
            <v>34</v>
          </cell>
          <cell r="AC28">
            <v>44.4</v>
          </cell>
          <cell r="AD28">
            <v>33.6</v>
          </cell>
          <cell r="AE28">
            <v>36.6</v>
          </cell>
          <cell r="AF28">
            <v>56</v>
          </cell>
          <cell r="AG28">
            <v>58.4</v>
          </cell>
          <cell r="AI28">
            <v>58.679999999999978</v>
          </cell>
          <cell r="AJ28">
            <v>152</v>
          </cell>
          <cell r="AK28">
            <v>17.260000000000002</v>
          </cell>
          <cell r="AL28">
            <v>0</v>
          </cell>
          <cell r="AM28">
            <v>100</v>
          </cell>
          <cell r="AN28">
            <v>23.870220162224793</v>
          </cell>
          <cell r="AO28">
            <v>160</v>
          </cell>
          <cell r="AP28" t="str">
            <v>на халк доп</v>
          </cell>
        </row>
        <row r="29">
          <cell r="A29" t="str">
            <v>1201 В/к колбасы Сервелат Мясорубский с мелкорубленным окороком Бордо Весовой фиброуз Стародворье  П</v>
          </cell>
          <cell r="B29" t="str">
            <v>кг</v>
          </cell>
          <cell r="C29">
            <v>210.19300000000001</v>
          </cell>
          <cell r="E29">
            <v>84.516499999999994</v>
          </cell>
          <cell r="F29">
            <v>103</v>
          </cell>
          <cell r="G29">
            <v>1</v>
          </cell>
          <cell r="H29">
            <v>40</v>
          </cell>
          <cell r="L29">
            <v>84.516499999999994</v>
          </cell>
          <cell r="O29">
            <v>50</v>
          </cell>
          <cell r="P29">
            <v>100</v>
          </cell>
          <cell r="Q29">
            <v>16.903299999999998</v>
          </cell>
          <cell r="R29">
            <v>51.259399999999971</v>
          </cell>
          <cell r="U29">
            <v>18</v>
          </cell>
          <cell r="V29">
            <v>14.967491554903482</v>
          </cell>
          <cell r="W29">
            <v>16.055399999999999</v>
          </cell>
          <cell r="X29">
            <v>16.852799999999998</v>
          </cell>
          <cell r="Y29">
            <v>19.257200000000001</v>
          </cell>
          <cell r="Z29">
            <v>15.447800000000001</v>
          </cell>
          <cell r="AA29">
            <v>16.903299999999998</v>
          </cell>
          <cell r="AB29">
            <v>20.826000000000001</v>
          </cell>
          <cell r="AC29">
            <v>20.296800000000001</v>
          </cell>
          <cell r="AD29">
            <v>14.6204</v>
          </cell>
          <cell r="AE29">
            <v>18.068000000000001</v>
          </cell>
          <cell r="AF29">
            <v>17.513400000000001</v>
          </cell>
          <cell r="AG29">
            <v>21.174399999999999</v>
          </cell>
          <cell r="AH29" t="str">
            <v>нужно увеличить продажи</v>
          </cell>
          <cell r="AI29">
            <v>51.259399999999971</v>
          </cell>
          <cell r="AJ29">
            <v>103</v>
          </cell>
          <cell r="AK29">
            <v>16.903299999999998</v>
          </cell>
          <cell r="AL29">
            <v>50</v>
          </cell>
          <cell r="AM29">
            <v>100</v>
          </cell>
          <cell r="AN29">
            <v>17.925493838481245</v>
          </cell>
          <cell r="AO29">
            <v>50</v>
          </cell>
        </row>
        <row r="30">
          <cell r="A30" t="str">
            <v>1372-Сосиски Сочинки с сочным окороком Бордо Фикс.вес 0,4 П/а мгс Стародворье</v>
          </cell>
          <cell r="B30" t="str">
            <v>шт</v>
          </cell>
          <cell r="C30">
            <v>177</v>
          </cell>
          <cell r="E30">
            <v>200</v>
          </cell>
          <cell r="G30">
            <v>0.4</v>
          </cell>
          <cell r="H30">
            <v>45</v>
          </cell>
          <cell r="L30">
            <v>200</v>
          </cell>
          <cell r="O30">
            <v>0</v>
          </cell>
          <cell r="P30">
            <v>0</v>
          </cell>
          <cell r="Q30">
            <v>40</v>
          </cell>
          <cell r="R30">
            <v>720</v>
          </cell>
          <cell r="U30">
            <v>18</v>
          </cell>
          <cell r="V30">
            <v>0</v>
          </cell>
          <cell r="W30">
            <v>27.2</v>
          </cell>
          <cell r="X30">
            <v>45</v>
          </cell>
          <cell r="Y30">
            <v>39.799999999999997</v>
          </cell>
          <cell r="Z30">
            <v>48</v>
          </cell>
          <cell r="AA30">
            <v>40</v>
          </cell>
          <cell r="AB30">
            <v>41.8</v>
          </cell>
          <cell r="AC30">
            <v>50</v>
          </cell>
          <cell r="AD30">
            <v>42.2</v>
          </cell>
          <cell r="AE30">
            <v>57.6</v>
          </cell>
          <cell r="AF30">
            <v>59</v>
          </cell>
          <cell r="AG30">
            <v>77.2</v>
          </cell>
          <cell r="AI30">
            <v>288</v>
          </cell>
          <cell r="AJ30">
            <v>0</v>
          </cell>
          <cell r="AK30">
            <v>16</v>
          </cell>
          <cell r="AL30">
            <v>0</v>
          </cell>
          <cell r="AM30">
            <v>0</v>
          </cell>
          <cell r="AN30">
            <v>12.5</v>
          </cell>
          <cell r="AO30">
            <v>200</v>
          </cell>
          <cell r="AP30" t="str">
            <v xml:space="preserve">пробуем по новой на холодну погоду </v>
          </cell>
        </row>
        <row r="31">
          <cell r="A31" t="str">
            <v>1851-Колбаса Филедворская по-стародворски ТМ Стародворье в оболочке полиамид 0,4 кг.  ПОКОМ</v>
          </cell>
          <cell r="B31" t="str">
            <v>шт</v>
          </cell>
          <cell r="C31">
            <v>323</v>
          </cell>
          <cell r="E31">
            <v>172.5</v>
          </cell>
          <cell r="F31">
            <v>90</v>
          </cell>
          <cell r="G31">
            <v>0.4</v>
          </cell>
          <cell r="H31">
            <v>55</v>
          </cell>
          <cell r="L31">
            <v>172.5</v>
          </cell>
          <cell r="O31">
            <v>0</v>
          </cell>
          <cell r="P31">
            <v>250</v>
          </cell>
          <cell r="Q31">
            <v>34.5</v>
          </cell>
          <cell r="R31">
            <v>281</v>
          </cell>
          <cell r="U31">
            <v>18</v>
          </cell>
          <cell r="V31">
            <v>9.8550724637681153</v>
          </cell>
          <cell r="W31">
            <v>29.4</v>
          </cell>
          <cell r="X31">
            <v>41.4</v>
          </cell>
          <cell r="Y31">
            <v>24.2</v>
          </cell>
          <cell r="Z31">
            <v>43</v>
          </cell>
          <cell r="AA31">
            <v>34.5</v>
          </cell>
          <cell r="AB31">
            <v>24.8</v>
          </cell>
          <cell r="AC31">
            <v>37</v>
          </cell>
          <cell r="AD31">
            <v>44.4</v>
          </cell>
          <cell r="AE31">
            <v>36.200000000000003</v>
          </cell>
          <cell r="AF31">
            <v>51.2</v>
          </cell>
          <cell r="AG31">
            <v>31.4</v>
          </cell>
          <cell r="AI31">
            <v>112.4</v>
          </cell>
          <cell r="AJ31">
            <v>36</v>
          </cell>
          <cell r="AK31">
            <v>13.8</v>
          </cell>
          <cell r="AL31">
            <v>0</v>
          </cell>
          <cell r="AM31">
            <v>100</v>
          </cell>
          <cell r="AN31">
            <v>18.55072463768116</v>
          </cell>
          <cell r="AO31">
            <v>120</v>
          </cell>
        </row>
        <row r="32">
          <cell r="A32" t="str">
            <v>Вареные колбасы Молокуша Вязанка Вес п/а Вязанка  ПОКОМ</v>
          </cell>
          <cell r="B32" t="str">
            <v>кг</v>
          </cell>
          <cell r="C32">
            <v>184.131</v>
          </cell>
          <cell r="E32">
            <v>68.616749999999996</v>
          </cell>
          <cell r="F32">
            <v>88</v>
          </cell>
          <cell r="G32">
            <v>1</v>
          </cell>
          <cell r="H32">
            <v>50</v>
          </cell>
          <cell r="L32">
            <v>68.616749999999996</v>
          </cell>
          <cell r="O32">
            <v>0</v>
          </cell>
          <cell r="P32">
            <v>100</v>
          </cell>
          <cell r="Q32">
            <v>13.72335</v>
          </cell>
          <cell r="R32">
            <v>59.020299999999992</v>
          </cell>
          <cell r="U32">
            <v>18</v>
          </cell>
          <cell r="V32">
            <v>13.69927896614165</v>
          </cell>
          <cell r="W32">
            <v>10.381</v>
          </cell>
          <cell r="X32">
            <v>12.5642</v>
          </cell>
          <cell r="Y32">
            <v>17.967400000000001</v>
          </cell>
          <cell r="Z32">
            <v>13.9808</v>
          </cell>
          <cell r="AA32">
            <v>13.72335</v>
          </cell>
          <cell r="AB32">
            <v>10.917</v>
          </cell>
          <cell r="AC32">
            <v>18.4634</v>
          </cell>
          <cell r="AD32">
            <v>11.574999999999999</v>
          </cell>
          <cell r="AE32">
            <v>12.847200000000001</v>
          </cell>
          <cell r="AF32">
            <v>16.636199999999999</v>
          </cell>
          <cell r="AG32">
            <v>17.407</v>
          </cell>
          <cell r="AI32">
            <v>59.020299999999992</v>
          </cell>
          <cell r="AJ32">
            <v>88</v>
          </cell>
          <cell r="AK32">
            <v>13.72335</v>
          </cell>
          <cell r="AL32">
            <v>0</v>
          </cell>
          <cell r="AM32">
            <v>100</v>
          </cell>
          <cell r="AN32">
            <v>18.800074325875244</v>
          </cell>
          <cell r="AO32">
            <v>70</v>
          </cell>
        </row>
        <row r="33">
          <cell r="A33" t="str">
            <v>Вареные колбасы Докторская ГОСТ Вязанка Фикс.вес 0,4 Вектор Вязанка  ПОКОМ</v>
          </cell>
          <cell r="B33" t="str">
            <v>шт</v>
          </cell>
          <cell r="C33">
            <v>329</v>
          </cell>
          <cell r="E33">
            <v>161.25</v>
          </cell>
          <cell r="F33">
            <v>40</v>
          </cell>
          <cell r="G33">
            <v>0.4</v>
          </cell>
          <cell r="H33">
            <v>50</v>
          </cell>
          <cell r="L33">
            <v>161.25</v>
          </cell>
          <cell r="O33">
            <v>250</v>
          </cell>
          <cell r="P33">
            <v>250</v>
          </cell>
          <cell r="Q33">
            <v>32.25</v>
          </cell>
          <cell r="R33">
            <v>40.5</v>
          </cell>
          <cell r="U33">
            <v>18</v>
          </cell>
          <cell r="V33">
            <v>16.744186046511629</v>
          </cell>
          <cell r="W33">
            <v>11.2</v>
          </cell>
          <cell r="X33">
            <v>41.4</v>
          </cell>
          <cell r="Y33">
            <v>26.2</v>
          </cell>
          <cell r="Z33">
            <v>50.2</v>
          </cell>
          <cell r="AA33">
            <v>32.25</v>
          </cell>
          <cell r="AB33">
            <v>25.8</v>
          </cell>
          <cell r="AC33">
            <v>49.6</v>
          </cell>
          <cell r="AD33">
            <v>30.6</v>
          </cell>
          <cell r="AE33">
            <v>29.6</v>
          </cell>
          <cell r="AF33">
            <v>54.2</v>
          </cell>
          <cell r="AG33">
            <v>33.4</v>
          </cell>
          <cell r="AI33">
            <v>16.2</v>
          </cell>
          <cell r="AJ33">
            <v>16</v>
          </cell>
          <cell r="AK33">
            <v>12.9</v>
          </cell>
          <cell r="AL33">
            <v>100</v>
          </cell>
          <cell r="AM33">
            <v>100</v>
          </cell>
          <cell r="AN33">
            <v>18.294573643410853</v>
          </cell>
          <cell r="AO33">
            <v>20</v>
          </cell>
        </row>
        <row r="34">
          <cell r="A34" t="str">
            <v>Вареные колбасы «Филейская» Весовые Вектор ТМ «Вязанка»  ПОКОМ</v>
          </cell>
          <cell r="B34" t="str">
            <v>кг</v>
          </cell>
          <cell r="C34">
            <v>154.62299999999999</v>
          </cell>
          <cell r="E34">
            <v>60.899000000000001</v>
          </cell>
          <cell r="F34">
            <v>88</v>
          </cell>
          <cell r="G34">
            <v>1</v>
          </cell>
          <cell r="H34">
            <v>50</v>
          </cell>
          <cell r="L34">
            <v>60.899000000000001</v>
          </cell>
          <cell r="O34">
            <v>0</v>
          </cell>
          <cell r="P34">
            <v>100</v>
          </cell>
          <cell r="Q34">
            <v>12.1798</v>
          </cell>
          <cell r="R34">
            <v>31.236400000000003</v>
          </cell>
          <cell r="U34">
            <v>18</v>
          </cell>
          <cell r="V34">
            <v>15.435393027800128</v>
          </cell>
          <cell r="W34">
            <v>11.757999999999999</v>
          </cell>
          <cell r="X34">
            <v>9.4796000000000014</v>
          </cell>
          <cell r="Y34">
            <v>13.783200000000001</v>
          </cell>
          <cell r="Z34">
            <v>13.698399999999999</v>
          </cell>
          <cell r="AA34">
            <v>12.1798</v>
          </cell>
          <cell r="AB34">
            <v>7.4922000000000004</v>
          </cell>
          <cell r="AC34">
            <v>14.042999999999999</v>
          </cell>
          <cell r="AD34">
            <v>10.501200000000001</v>
          </cell>
          <cell r="AE34">
            <v>16.2804</v>
          </cell>
          <cell r="AF34">
            <v>10.986800000000001</v>
          </cell>
          <cell r="AG34">
            <v>16.4602</v>
          </cell>
          <cell r="AI34">
            <v>31.236400000000003</v>
          </cell>
          <cell r="AJ34">
            <v>88</v>
          </cell>
          <cell r="AK34">
            <v>12.1798</v>
          </cell>
          <cell r="AL34">
            <v>0</v>
          </cell>
          <cell r="AM34">
            <v>100</v>
          </cell>
          <cell r="AN34">
            <v>18.309003431911854</v>
          </cell>
          <cell r="AO34">
            <v>35</v>
          </cell>
        </row>
        <row r="35">
          <cell r="A35" t="str">
            <v>0262 Ветчина «Сочинка с сочным окороком» Весовой п/а ТМ «Стародворье»  ПОКОМ</v>
          </cell>
          <cell r="B35" t="str">
            <v>кг</v>
          </cell>
          <cell r="C35">
            <v>70.94</v>
          </cell>
          <cell r="E35">
            <v>56.2545</v>
          </cell>
          <cell r="F35">
            <v>10</v>
          </cell>
          <cell r="G35">
            <v>1</v>
          </cell>
          <cell r="H35">
            <v>50</v>
          </cell>
          <cell r="L35">
            <v>56.2545</v>
          </cell>
          <cell r="O35">
            <v>0</v>
          </cell>
          <cell r="P35">
            <v>100</v>
          </cell>
          <cell r="Q35">
            <v>11.2509</v>
          </cell>
          <cell r="R35">
            <v>92.516199999999998</v>
          </cell>
          <cell r="U35">
            <v>18</v>
          </cell>
          <cell r="V35">
            <v>9.7769956181283284</v>
          </cell>
          <cell r="W35">
            <v>8.6709999999999994</v>
          </cell>
          <cell r="X35">
            <v>11.391</v>
          </cell>
          <cell r="Y35">
            <v>12.6096</v>
          </cell>
          <cell r="Z35">
            <v>12.332000000000001</v>
          </cell>
          <cell r="AA35">
            <v>11.2509</v>
          </cell>
          <cell r="AB35">
            <v>6.2881999999999998</v>
          </cell>
          <cell r="AC35">
            <v>20.472999999999999</v>
          </cell>
          <cell r="AD35">
            <v>-7.3999999999999996E-2</v>
          </cell>
          <cell r="AE35">
            <v>12.724</v>
          </cell>
          <cell r="AF35">
            <v>8.9008000000000003</v>
          </cell>
          <cell r="AG35">
            <v>9.4531999999999989</v>
          </cell>
          <cell r="AI35">
            <v>92.516199999999998</v>
          </cell>
          <cell r="AJ35">
            <v>10</v>
          </cell>
          <cell r="AK35">
            <v>11.2509</v>
          </cell>
          <cell r="AL35">
            <v>0</v>
          </cell>
          <cell r="AM35">
            <v>100</v>
          </cell>
          <cell r="AN35">
            <v>18.665173452790444</v>
          </cell>
          <cell r="AO35">
            <v>100</v>
          </cell>
        </row>
        <row r="36">
          <cell r="A36" t="str">
            <v>1231 Сосиски Сливочные Дугушки Дугушка Весовые П/а Стародворье, вес 1кг</v>
          </cell>
          <cell r="B36" t="str">
            <v>кг</v>
          </cell>
          <cell r="C36">
            <v>125.182</v>
          </cell>
          <cell r="E36">
            <v>54.3005</v>
          </cell>
          <cell r="F36">
            <v>32</v>
          </cell>
          <cell r="G36">
            <v>1</v>
          </cell>
          <cell r="H36">
            <v>45</v>
          </cell>
          <cell r="L36">
            <v>54.3005</v>
          </cell>
          <cell r="O36">
            <v>0</v>
          </cell>
          <cell r="P36">
            <v>80</v>
          </cell>
          <cell r="Q36">
            <v>10.860099999999999</v>
          </cell>
          <cell r="R36">
            <v>83.481799999999993</v>
          </cell>
          <cell r="U36">
            <v>18</v>
          </cell>
          <cell r="V36">
            <v>10.312980543457243</v>
          </cell>
          <cell r="W36">
            <v>4.1318000000000001</v>
          </cell>
          <cell r="X36">
            <v>6.1862000000000004</v>
          </cell>
          <cell r="Y36">
            <v>11.1876</v>
          </cell>
          <cell r="Z36">
            <v>21.934799999999999</v>
          </cell>
          <cell r="AA36">
            <v>10.860099999999999</v>
          </cell>
          <cell r="AB36">
            <v>18.319800000000001</v>
          </cell>
          <cell r="AC36">
            <v>22.885200000000001</v>
          </cell>
          <cell r="AD36">
            <v>11.314</v>
          </cell>
          <cell r="AE36">
            <v>20.178999999999998</v>
          </cell>
          <cell r="AF36">
            <v>25.7178</v>
          </cell>
          <cell r="AG36">
            <v>7.3292000000000002</v>
          </cell>
          <cell r="AI36">
            <v>83.481799999999993</v>
          </cell>
          <cell r="AJ36">
            <v>32</v>
          </cell>
          <cell r="AK36">
            <v>10.860099999999999</v>
          </cell>
          <cell r="AL36">
            <v>0</v>
          </cell>
          <cell r="AM36">
            <v>80</v>
          </cell>
          <cell r="AN36">
            <v>18.600197051592527</v>
          </cell>
          <cell r="AO36">
            <v>90</v>
          </cell>
        </row>
        <row r="37">
          <cell r="A37" t="str">
            <v>1224 В/к колбасы «Сочинка по-европейски с сочной грудинкой» Весовой фиброуз ТМ «Стародворье»  ПОКОМ</v>
          </cell>
          <cell r="B37" t="str">
            <v>кг</v>
          </cell>
          <cell r="C37">
            <v>102.66800000000001</v>
          </cell>
          <cell r="E37">
            <v>53.793749999999996</v>
          </cell>
          <cell r="F37">
            <v>0</v>
          </cell>
          <cell r="G37">
            <v>1</v>
          </cell>
          <cell r="H37">
            <v>40</v>
          </cell>
          <cell r="L37">
            <v>53.793749999999996</v>
          </cell>
          <cell r="O37">
            <v>100</v>
          </cell>
          <cell r="P37">
            <v>70</v>
          </cell>
          <cell r="Q37">
            <v>10.758749999999999</v>
          </cell>
          <cell r="R37">
            <v>23.65749999999997</v>
          </cell>
          <cell r="U37">
            <v>18</v>
          </cell>
          <cell r="V37">
            <v>15.801092134309284</v>
          </cell>
          <cell r="W37">
            <v>2.3544</v>
          </cell>
          <cell r="X37">
            <v>13.5174</v>
          </cell>
          <cell r="Y37">
            <v>15.092599999999999</v>
          </cell>
          <cell r="Z37">
            <v>12.070600000000001</v>
          </cell>
          <cell r="AA37">
            <v>10.758749999999999</v>
          </cell>
          <cell r="AB37">
            <v>13.2996</v>
          </cell>
          <cell r="AC37">
            <v>16.164000000000001</v>
          </cell>
          <cell r="AD37">
            <v>14.472</v>
          </cell>
          <cell r="AE37">
            <v>10.853999999999999</v>
          </cell>
          <cell r="AF37">
            <v>18.773199999999999</v>
          </cell>
          <cell r="AG37">
            <v>16.959399999999999</v>
          </cell>
          <cell r="AH37" t="str">
            <v>18,09,25 списание недостача 103кг</v>
          </cell>
          <cell r="AI37">
            <v>23.65749999999997</v>
          </cell>
          <cell r="AJ37">
            <v>0</v>
          </cell>
          <cell r="AK37">
            <v>10.758749999999999</v>
          </cell>
          <cell r="AL37">
            <v>100</v>
          </cell>
          <cell r="AM37">
            <v>70</v>
          </cell>
          <cell r="AN37">
            <v>18.589520158010924</v>
          </cell>
          <cell r="AO37">
            <v>30</v>
          </cell>
        </row>
        <row r="38">
          <cell r="A38" t="str">
            <v>Вареные колбасы «Филейская» Фикс.вес 0,45 Вектор ТМ «Вязанка»  ПОКОМ</v>
          </cell>
          <cell r="B38" t="str">
            <v>шт</v>
          </cell>
          <cell r="C38">
            <v>367</v>
          </cell>
          <cell r="E38">
            <v>114</v>
          </cell>
          <cell r="F38">
            <v>180</v>
          </cell>
          <cell r="G38">
            <v>0.45</v>
          </cell>
          <cell r="H38">
            <v>50</v>
          </cell>
          <cell r="L38">
            <v>114</v>
          </cell>
          <cell r="O38">
            <v>0</v>
          </cell>
          <cell r="P38">
            <v>222.2222222222222</v>
          </cell>
          <cell r="Q38">
            <v>22.8</v>
          </cell>
          <cell r="R38">
            <v>8.177777777777834</v>
          </cell>
          <cell r="U38">
            <v>18</v>
          </cell>
          <cell r="V38">
            <v>17.641325536062375</v>
          </cell>
          <cell r="W38">
            <v>11.2</v>
          </cell>
          <cell r="X38">
            <v>23.8</v>
          </cell>
          <cell r="Y38">
            <v>29</v>
          </cell>
          <cell r="Z38">
            <v>27.2</v>
          </cell>
          <cell r="AA38">
            <v>22.8</v>
          </cell>
          <cell r="AB38">
            <v>25.8</v>
          </cell>
          <cell r="AC38">
            <v>29.8</v>
          </cell>
          <cell r="AD38">
            <v>21</v>
          </cell>
          <cell r="AE38">
            <v>17.600000000000001</v>
          </cell>
          <cell r="AF38">
            <v>51.8</v>
          </cell>
          <cell r="AG38">
            <v>44.2</v>
          </cell>
          <cell r="AH38" t="str">
            <v>нужно увеличить продажи</v>
          </cell>
          <cell r="AI38">
            <v>3.6800000000000255</v>
          </cell>
          <cell r="AJ38">
            <v>81</v>
          </cell>
          <cell r="AK38">
            <v>10.26</v>
          </cell>
          <cell r="AL38">
            <v>0</v>
          </cell>
          <cell r="AM38">
            <v>99.999999999999986</v>
          </cell>
          <cell r="AN38">
            <v>17.641325536062379</v>
          </cell>
        </row>
        <row r="39">
          <cell r="A39" t="str">
            <v>1461 Сосиски «Баварские» Фикс.вес 0,35 П/а ТМ «Стародворье»  ПОКОМ</v>
          </cell>
          <cell r="B39" t="str">
            <v>шт</v>
          </cell>
          <cell r="C39">
            <v>295</v>
          </cell>
          <cell r="E39">
            <v>99.5</v>
          </cell>
          <cell r="F39">
            <v>186</v>
          </cell>
          <cell r="G39">
            <v>0.35</v>
          </cell>
          <cell r="H39">
            <v>45</v>
          </cell>
          <cell r="L39">
            <v>99.5</v>
          </cell>
          <cell r="O39">
            <v>0</v>
          </cell>
          <cell r="P39">
            <v>0</v>
          </cell>
          <cell r="Q39">
            <v>19.899999999999999</v>
          </cell>
          <cell r="R39">
            <v>172.2</v>
          </cell>
          <cell r="U39">
            <v>18</v>
          </cell>
          <cell r="V39">
            <v>9.3467336683417095</v>
          </cell>
          <cell r="W39">
            <v>5.2</v>
          </cell>
          <cell r="X39">
            <v>24.4</v>
          </cell>
          <cell r="Y39">
            <v>21</v>
          </cell>
          <cell r="Z39">
            <v>29</v>
          </cell>
          <cell r="AA39">
            <v>19.899999999999999</v>
          </cell>
          <cell r="AB39">
            <v>22.2</v>
          </cell>
          <cell r="AC39">
            <v>32.6</v>
          </cell>
          <cell r="AD39">
            <v>13.4</v>
          </cell>
          <cell r="AE39">
            <v>8</v>
          </cell>
          <cell r="AF39">
            <v>39.4</v>
          </cell>
          <cell r="AG39">
            <v>4.5999999999999996</v>
          </cell>
          <cell r="AI39">
            <v>60.269999999999989</v>
          </cell>
          <cell r="AJ39">
            <v>65.099999999999994</v>
          </cell>
          <cell r="AK39">
            <v>6.964999999999999</v>
          </cell>
          <cell r="AL39">
            <v>0</v>
          </cell>
          <cell r="AM39">
            <v>0</v>
          </cell>
          <cell r="AN39">
            <v>17.961234745154346</v>
          </cell>
          <cell r="AO39">
            <v>60</v>
          </cell>
        </row>
        <row r="40">
          <cell r="A40" t="str">
            <v>1868-Колбаса Филейная ТМ Особый рецепт в оболочке полиамид 0,5 кг.  ПОКОМ</v>
          </cell>
          <cell r="B40" t="str">
            <v>шт</v>
          </cell>
          <cell r="C40">
            <v>428</v>
          </cell>
          <cell r="E40">
            <v>65</v>
          </cell>
          <cell r="F40">
            <v>150</v>
          </cell>
          <cell r="G40">
            <v>0.5</v>
          </cell>
          <cell r="H40">
            <v>60</v>
          </cell>
          <cell r="L40">
            <v>65</v>
          </cell>
          <cell r="O40">
            <v>0</v>
          </cell>
          <cell r="P40">
            <v>0</v>
          </cell>
          <cell r="Q40">
            <v>13</v>
          </cell>
          <cell r="R40">
            <v>84</v>
          </cell>
          <cell r="U40">
            <v>18</v>
          </cell>
          <cell r="V40">
            <v>11.538461538461538</v>
          </cell>
          <cell r="W40">
            <v>10</v>
          </cell>
          <cell r="X40">
            <v>9.6</v>
          </cell>
          <cell r="Y40">
            <v>25</v>
          </cell>
          <cell r="Z40">
            <v>7.4</v>
          </cell>
          <cell r="AA40">
            <v>13</v>
          </cell>
          <cell r="AB40">
            <v>23.6</v>
          </cell>
          <cell r="AC40">
            <v>12.8</v>
          </cell>
          <cell r="AD40">
            <v>18</v>
          </cell>
          <cell r="AE40">
            <v>14.6</v>
          </cell>
          <cell r="AF40">
            <v>34.6</v>
          </cell>
          <cell r="AG40">
            <v>15.6</v>
          </cell>
          <cell r="AH40" t="str">
            <v>нужно увеличить продажи</v>
          </cell>
          <cell r="AI40">
            <v>42</v>
          </cell>
          <cell r="AJ40">
            <v>75</v>
          </cell>
          <cell r="AK40">
            <v>6.5</v>
          </cell>
          <cell r="AL40">
            <v>0</v>
          </cell>
          <cell r="AM40">
            <v>0</v>
          </cell>
          <cell r="AN40">
            <v>18.46153846153846</v>
          </cell>
          <cell r="AO40">
            <v>45</v>
          </cell>
        </row>
        <row r="41">
          <cell r="A41" t="str">
            <v>1284-Сосиски Баварушки ТМ Баварушка в оболочке амицел в модифицированной газовой среде 0,6 кг.</v>
          </cell>
          <cell r="B41" t="str">
            <v>шт</v>
          </cell>
          <cell r="C41">
            <v>212</v>
          </cell>
          <cell r="E41">
            <v>52.749999999999993</v>
          </cell>
          <cell r="F41">
            <v>104</v>
          </cell>
          <cell r="G41">
            <v>0.6</v>
          </cell>
          <cell r="H41">
            <v>45</v>
          </cell>
          <cell r="L41">
            <v>52.749999999999993</v>
          </cell>
          <cell r="O41">
            <v>0</v>
          </cell>
          <cell r="P41">
            <v>83.333333333333343</v>
          </cell>
          <cell r="Q41">
            <v>10.549999999999999</v>
          </cell>
          <cell r="R41">
            <v>2.5666666666666345</v>
          </cell>
          <cell r="U41">
            <v>18</v>
          </cell>
          <cell r="V41">
            <v>17.756714060031598</v>
          </cell>
          <cell r="W41">
            <v>8.6</v>
          </cell>
          <cell r="X41">
            <v>15.8</v>
          </cell>
          <cell r="Y41">
            <v>7.2</v>
          </cell>
          <cell r="Z41">
            <v>10.6</v>
          </cell>
          <cell r="AA41">
            <v>10.549999999999999</v>
          </cell>
          <cell r="AB41">
            <v>20</v>
          </cell>
          <cell r="AC41">
            <v>16.399999999999999</v>
          </cell>
          <cell r="AD41">
            <v>5.2</v>
          </cell>
          <cell r="AE41">
            <v>10.8</v>
          </cell>
          <cell r="AF41">
            <v>31.4</v>
          </cell>
          <cell r="AG41">
            <v>7</v>
          </cell>
          <cell r="AI41">
            <v>1.5399999999999807</v>
          </cell>
          <cell r="AJ41">
            <v>62.4</v>
          </cell>
          <cell r="AK41">
            <v>6.3299999999999992</v>
          </cell>
          <cell r="AL41">
            <v>0</v>
          </cell>
          <cell r="AM41">
            <v>50.000000000000007</v>
          </cell>
          <cell r="AN41">
            <v>17.756714060031598</v>
          </cell>
          <cell r="AO41">
            <v>0</v>
          </cell>
        </row>
        <row r="42">
          <cell r="A42" t="str">
            <v>2027 Ветчина Нежная п/а ТМ Особый рецепт шт. 0,4кг</v>
          </cell>
          <cell r="B42" t="str">
            <v>шт</v>
          </cell>
          <cell r="C42">
            <v>303</v>
          </cell>
          <cell r="E42">
            <v>67.25</v>
          </cell>
          <cell r="F42">
            <v>120</v>
          </cell>
          <cell r="G42">
            <v>0.4</v>
          </cell>
          <cell r="H42">
            <v>50</v>
          </cell>
          <cell r="L42">
            <v>67.25</v>
          </cell>
          <cell r="O42">
            <v>0</v>
          </cell>
          <cell r="P42">
            <v>0</v>
          </cell>
          <cell r="Q42">
            <v>13.45</v>
          </cell>
          <cell r="R42">
            <v>122.1</v>
          </cell>
          <cell r="U42">
            <v>18</v>
          </cell>
          <cell r="V42">
            <v>8.921933085501859</v>
          </cell>
          <cell r="W42">
            <v>7</v>
          </cell>
          <cell r="X42">
            <v>17.8</v>
          </cell>
          <cell r="Y42">
            <v>20.8</v>
          </cell>
          <cell r="Z42">
            <v>8.1999999999999993</v>
          </cell>
          <cell r="AA42">
            <v>13.45</v>
          </cell>
          <cell r="AB42">
            <v>13</v>
          </cell>
          <cell r="AC42">
            <v>22.4</v>
          </cell>
          <cell r="AD42">
            <v>11.8</v>
          </cell>
          <cell r="AE42">
            <v>20.8</v>
          </cell>
          <cell r="AF42">
            <v>20.399999999999999</v>
          </cell>
          <cell r="AG42">
            <v>9.1999999999999993</v>
          </cell>
          <cell r="AI42">
            <v>48.84</v>
          </cell>
          <cell r="AJ42">
            <v>48</v>
          </cell>
          <cell r="AK42">
            <v>5.38</v>
          </cell>
          <cell r="AL42">
            <v>0</v>
          </cell>
          <cell r="AM42">
            <v>0</v>
          </cell>
          <cell r="AN42">
            <v>19.144981412639407</v>
          </cell>
          <cell r="AO42">
            <v>55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439</v>
          </cell>
          <cell r="E43">
            <v>50.75</v>
          </cell>
          <cell r="F43">
            <v>230</v>
          </cell>
          <cell r="G43">
            <v>0.5</v>
          </cell>
          <cell r="H43">
            <v>60</v>
          </cell>
          <cell r="L43">
            <v>50.75</v>
          </cell>
          <cell r="O43">
            <v>0</v>
          </cell>
          <cell r="P43">
            <v>200</v>
          </cell>
          <cell r="Q43">
            <v>10.15</v>
          </cell>
          <cell r="R43">
            <v>-247.29999999999998</v>
          </cell>
          <cell r="U43">
            <v>18</v>
          </cell>
          <cell r="V43">
            <v>42.364532019704434</v>
          </cell>
          <cell r="W43">
            <v>10.4</v>
          </cell>
          <cell r="X43">
            <v>23.8</v>
          </cell>
          <cell r="Y43">
            <v>-0.4</v>
          </cell>
          <cell r="Z43">
            <v>6.8</v>
          </cell>
          <cell r="AA43">
            <v>10.15</v>
          </cell>
          <cell r="AB43">
            <v>18.399999999999999</v>
          </cell>
          <cell r="AC43">
            <v>19.600000000000001</v>
          </cell>
          <cell r="AD43">
            <v>21.6</v>
          </cell>
          <cell r="AE43">
            <v>21</v>
          </cell>
          <cell r="AF43">
            <v>25.2</v>
          </cell>
          <cell r="AG43">
            <v>17.600000000000001</v>
          </cell>
          <cell r="AI43">
            <v>-123.64999999999999</v>
          </cell>
          <cell r="AJ43">
            <v>115</v>
          </cell>
          <cell r="AK43">
            <v>5.0750000000000002</v>
          </cell>
          <cell r="AL43">
            <v>0</v>
          </cell>
          <cell r="AM43">
            <v>100</v>
          </cell>
          <cell r="AN43">
            <v>42.364532019704434</v>
          </cell>
          <cell r="AO43">
            <v>0</v>
          </cell>
        </row>
        <row r="44">
          <cell r="A44" t="str">
            <v>1728-Сосиски сливочные по-стародворски в оболочке</v>
          </cell>
          <cell r="B44" t="str">
            <v>кг</v>
          </cell>
          <cell r="C44">
            <v>33.381</v>
          </cell>
          <cell r="E44">
            <v>24.957000000000001</v>
          </cell>
          <cell r="F44">
            <v>0</v>
          </cell>
          <cell r="G44">
            <v>1</v>
          </cell>
          <cell r="H44">
            <v>40</v>
          </cell>
          <cell r="L44">
            <v>24.957000000000001</v>
          </cell>
          <cell r="O44">
            <v>0</v>
          </cell>
          <cell r="P44">
            <v>50</v>
          </cell>
          <cell r="Q44">
            <v>4.9914000000000005</v>
          </cell>
          <cell r="R44">
            <v>39.845200000000006</v>
          </cell>
          <cell r="U44">
            <v>18</v>
          </cell>
          <cell r="V44">
            <v>10.017229634972152</v>
          </cell>
          <cell r="W44">
            <v>1.0673999999999999</v>
          </cell>
          <cell r="X44">
            <v>2.9087999999999998</v>
          </cell>
          <cell r="Y44">
            <v>6.24</v>
          </cell>
          <cell r="Z44">
            <v>9.7493999999999996</v>
          </cell>
          <cell r="AA44">
            <v>4.9914000000000005</v>
          </cell>
          <cell r="AB44">
            <v>3.5133999999999999</v>
          </cell>
          <cell r="AC44">
            <v>7.0115999999999996</v>
          </cell>
          <cell r="AD44">
            <v>5.8468</v>
          </cell>
          <cell r="AE44">
            <v>3.9735999999999998</v>
          </cell>
          <cell r="AF44">
            <v>13.9396</v>
          </cell>
          <cell r="AG44">
            <v>2.1798000000000002</v>
          </cell>
          <cell r="AH44" t="str">
            <v>нужно увеличить продажи!!!</v>
          </cell>
          <cell r="AI44">
            <v>39.845200000000006</v>
          </cell>
          <cell r="AJ44">
            <v>0</v>
          </cell>
          <cell r="AK44">
            <v>4.9914000000000005</v>
          </cell>
          <cell r="AL44">
            <v>0</v>
          </cell>
          <cell r="AM44">
            <v>50</v>
          </cell>
          <cell r="AN44">
            <v>18.031013342949873</v>
          </cell>
          <cell r="AO44">
            <v>40</v>
          </cell>
        </row>
        <row r="45">
          <cell r="A45" t="str">
            <v>С/к колбасы Швейцарская Бордо Фикс.вес 0,17 Фиброуз терм/п Стародворье</v>
          </cell>
          <cell r="B45" t="str">
            <v>шт</v>
          </cell>
          <cell r="C45">
            <v>300</v>
          </cell>
          <cell r="E45">
            <v>62.499999999999993</v>
          </cell>
          <cell r="F45">
            <v>90</v>
          </cell>
          <cell r="G45">
            <v>0.17</v>
          </cell>
          <cell r="H45">
            <v>180</v>
          </cell>
          <cell r="L45">
            <v>62.499999999999993</v>
          </cell>
          <cell r="O45">
            <v>294.11764705882348</v>
          </cell>
          <cell r="P45">
            <v>0</v>
          </cell>
          <cell r="Q45">
            <v>12.499999999999998</v>
          </cell>
          <cell r="R45">
            <v>-159.11764705882351</v>
          </cell>
          <cell r="U45">
            <v>18</v>
          </cell>
          <cell r="V45">
            <v>30.729411764705883</v>
          </cell>
          <cell r="W45">
            <v>2.8</v>
          </cell>
          <cell r="X45">
            <v>13.2</v>
          </cell>
          <cell r="Y45">
            <v>21.4</v>
          </cell>
          <cell r="Z45">
            <v>12.6</v>
          </cell>
          <cell r="AA45">
            <v>12.5</v>
          </cell>
          <cell r="AB45">
            <v>14.6</v>
          </cell>
          <cell r="AC45">
            <v>22.2</v>
          </cell>
          <cell r="AD45">
            <v>12.2</v>
          </cell>
          <cell r="AE45">
            <v>14.2</v>
          </cell>
          <cell r="AF45">
            <v>17.2</v>
          </cell>
          <cell r="AG45">
            <v>26.6</v>
          </cell>
          <cell r="AI45">
            <v>-27.049999999999997</v>
          </cell>
          <cell r="AJ45">
            <v>15.3</v>
          </cell>
          <cell r="AK45">
            <v>2.125</v>
          </cell>
          <cell r="AL45">
            <v>49.999999999999993</v>
          </cell>
          <cell r="AM45">
            <v>0</v>
          </cell>
          <cell r="AN45">
            <v>30.72941176470588</v>
          </cell>
          <cell r="AO45">
            <v>0</v>
          </cell>
        </row>
        <row r="46">
          <cell r="A46" t="str">
            <v>С/к колбасы Баварская Бавария Фикс.вес 0,17 б/о терм/п Стародворье</v>
          </cell>
          <cell r="B46" t="str">
            <v>шт</v>
          </cell>
          <cell r="C46">
            <v>208</v>
          </cell>
          <cell r="E46">
            <v>40.75</v>
          </cell>
          <cell r="F46">
            <v>135</v>
          </cell>
          <cell r="G46">
            <v>0.17</v>
          </cell>
          <cell r="H46">
            <v>180</v>
          </cell>
          <cell r="L46">
            <v>40.75</v>
          </cell>
          <cell r="O46">
            <v>0</v>
          </cell>
          <cell r="P46">
            <v>294.11764705882348</v>
          </cell>
          <cell r="Q46">
            <v>8.15</v>
          </cell>
          <cell r="R46">
            <v>-282.41764705882349</v>
          </cell>
          <cell r="U46">
            <v>17.999999999999996</v>
          </cell>
          <cell r="V46">
            <v>52.652472031757483</v>
          </cell>
          <cell r="W46">
            <v>5.4</v>
          </cell>
          <cell r="X46">
            <v>13.2</v>
          </cell>
          <cell r="Y46">
            <v>10.4</v>
          </cell>
          <cell r="Z46">
            <v>3.6</v>
          </cell>
          <cell r="AA46">
            <v>8.15</v>
          </cell>
          <cell r="AB46">
            <v>13.6</v>
          </cell>
          <cell r="AC46">
            <v>6.2</v>
          </cell>
          <cell r="AD46">
            <v>8</v>
          </cell>
          <cell r="AE46">
            <v>5.2</v>
          </cell>
          <cell r="AF46">
            <v>11</v>
          </cell>
          <cell r="AG46">
            <v>11.8</v>
          </cell>
          <cell r="AH46" t="str">
            <v>нужно увеличить продажи!!!</v>
          </cell>
          <cell r="AI46">
            <v>-48.010999999999996</v>
          </cell>
          <cell r="AJ46">
            <v>22.950000000000003</v>
          </cell>
          <cell r="AK46">
            <v>1.3855000000000002</v>
          </cell>
          <cell r="AL46">
            <v>0</v>
          </cell>
          <cell r="AM46">
            <v>49.999999999999993</v>
          </cell>
          <cell r="AN46">
            <v>52.652472031757476</v>
          </cell>
          <cell r="AO46">
            <v>0</v>
          </cell>
        </row>
        <row r="47">
          <cell r="A47" t="str">
            <v>0232 С/к колбасы Княжеская Бордо Весовые б/о терм/п Стародворье</v>
          </cell>
          <cell r="B47" t="str">
            <v>кг</v>
          </cell>
          <cell r="E47">
            <v>4.3914999999999997</v>
          </cell>
          <cell r="G47">
            <v>1</v>
          </cell>
          <cell r="H47">
            <v>180</v>
          </cell>
          <cell r="L47">
            <v>4.3914999999999997</v>
          </cell>
          <cell r="O47">
            <v>50</v>
          </cell>
          <cell r="P47">
            <v>0</v>
          </cell>
          <cell r="Q47">
            <v>0.87829999999999997</v>
          </cell>
          <cell r="R47">
            <v>-34.190600000000003</v>
          </cell>
          <cell r="U47">
            <v>17.999999999999996</v>
          </cell>
          <cell r="V47">
            <v>56.928156666287144</v>
          </cell>
          <cell r="W47">
            <v>0</v>
          </cell>
          <cell r="X47">
            <v>0.75780000000000003</v>
          </cell>
          <cell r="Y47">
            <v>2.1257999999999999</v>
          </cell>
          <cell r="Z47">
            <v>0.62960000000000005</v>
          </cell>
          <cell r="AA47">
            <v>0.87829999999999997</v>
          </cell>
          <cell r="AB47">
            <v>0.9870000000000001</v>
          </cell>
          <cell r="AC47">
            <v>0.64039999999999997</v>
          </cell>
          <cell r="AD47">
            <v>0.53820000000000001</v>
          </cell>
          <cell r="AE47">
            <v>0.157</v>
          </cell>
          <cell r="AF47">
            <v>2.6669999999999998</v>
          </cell>
          <cell r="AG47">
            <v>0.90679999999999994</v>
          </cell>
          <cell r="AH47" t="str">
            <v>17,09,25 списание 25кг</v>
          </cell>
          <cell r="AI47">
            <v>-34.190600000000003</v>
          </cell>
          <cell r="AJ47">
            <v>0</v>
          </cell>
          <cell r="AK47">
            <v>0.87829999999999997</v>
          </cell>
          <cell r="AL47">
            <v>50</v>
          </cell>
          <cell r="AM47">
            <v>0</v>
          </cell>
          <cell r="AN47">
            <v>56.928156666287144</v>
          </cell>
          <cell r="AO47">
            <v>0</v>
          </cell>
        </row>
        <row r="48">
          <cell r="A48" t="str">
            <v>0235 С/к колбасы Салями Охотничья Бордо Весовые б/о терм/п 180 Стародворье</v>
          </cell>
          <cell r="B48" t="str">
            <v>кг</v>
          </cell>
          <cell r="C48">
            <v>-0.62</v>
          </cell>
          <cell r="E48" t="e">
            <v>#DIV/0!</v>
          </cell>
          <cell r="F48">
            <v>-0.62</v>
          </cell>
          <cell r="G48">
            <v>0</v>
          </cell>
          <cell r="H48">
            <v>180</v>
          </cell>
          <cell r="I48" t="str">
            <v>нет в бланке</v>
          </cell>
          <cell r="L48" t="e">
            <v>#DIV/0!</v>
          </cell>
          <cell r="Q48" t="e">
            <v>#DIV/0!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-0.12</v>
          </cell>
          <cell r="AD48">
            <v>0</v>
          </cell>
          <cell r="AE48">
            <v>0</v>
          </cell>
          <cell r="AF48">
            <v>-0.14599999999999999</v>
          </cell>
          <cell r="AG48">
            <v>-0.29199999999999998</v>
          </cell>
          <cell r="AH48" t="str">
            <v>нет в бланке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#DIV/0!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E49" t="e">
            <v>#DIV/0!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 t="e">
            <v>#DIV/0!</v>
          </cell>
          <cell r="Q49" t="e">
            <v>#DIV/0!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-0.4</v>
          </cell>
          <cell r="AF49">
            <v>0</v>
          </cell>
          <cell r="AG49">
            <v>-2.2000000000000002</v>
          </cell>
          <cell r="AH49" t="str">
            <v>завод вывел из производства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E50" t="e">
            <v>#DIV/0!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 t="e">
            <v>#DIV/0!</v>
          </cell>
          <cell r="Q50" t="e">
            <v>#DIV/0!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-0.2</v>
          </cell>
          <cell r="AA50">
            <v>-0.05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4</v>
          </cell>
          <cell r="AG50">
            <v>0.2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E51" t="e">
            <v>#DIV/0!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 t="e">
            <v>#DIV/0!</v>
          </cell>
          <cell r="Q51" t="e">
            <v>#DIV/0!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10.941000000000001</v>
          </cell>
          <cell r="E52" t="e">
            <v>#DIV/0!</v>
          </cell>
          <cell r="F52">
            <v>-15.948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 t="e">
            <v>#DIV/0!</v>
          </cell>
          <cell r="Q52" t="e">
            <v>#DIV/0!</v>
          </cell>
          <cell r="U52" t="e">
            <v>#DIV/0!</v>
          </cell>
          <cell r="V52" t="e">
            <v>#DIV/0!</v>
          </cell>
          <cell r="W52">
            <v>3.4994000000000001</v>
          </cell>
          <cell r="X52">
            <v>5.0663999999999998</v>
          </cell>
          <cell r="Y52">
            <v>6.2412000000000001</v>
          </cell>
          <cell r="Z52">
            <v>4.2472000000000003</v>
          </cell>
          <cell r="AA52">
            <v>4.7635499999999995</v>
          </cell>
          <cell r="AB52">
            <v>7.4686000000000003</v>
          </cell>
          <cell r="AC52">
            <v>5.0962000000000014</v>
          </cell>
          <cell r="AD52">
            <v>4.4972000000000003</v>
          </cell>
          <cell r="AE52">
            <v>4.8213999999999997</v>
          </cell>
          <cell r="AF52">
            <v>5.2460000000000004</v>
          </cell>
          <cell r="AG52">
            <v>5.6457999999999986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42</v>
          </cell>
          <cell r="E53" t="e">
            <v>#DIV/0!</v>
          </cell>
          <cell r="F53">
            <v>-36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 t="e">
            <v>#DIV/0!</v>
          </cell>
          <cell r="Q53" t="e">
            <v>#DIV/0!</v>
          </cell>
          <cell r="U53" t="e">
            <v>#DIV/0!</v>
          </cell>
          <cell r="V53" t="e">
            <v>#DIV/0!</v>
          </cell>
          <cell r="W53">
            <v>12.6</v>
          </cell>
          <cell r="X53">
            <v>10</v>
          </cell>
          <cell r="Y53">
            <v>17.2</v>
          </cell>
          <cell r="Z53">
            <v>15.4</v>
          </cell>
          <cell r="AA53">
            <v>13.799999999999999</v>
          </cell>
          <cell r="AB53">
            <v>9.4</v>
          </cell>
          <cell r="AC53">
            <v>11.4</v>
          </cell>
          <cell r="AD53">
            <v>15.2</v>
          </cell>
          <cell r="AE53">
            <v>11.8</v>
          </cell>
          <cell r="AF53">
            <v>12</v>
          </cell>
          <cell r="AG53">
            <v>16.2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4.5030000000000001</v>
          </cell>
          <cell r="E54" t="e">
            <v>#DIV/0!</v>
          </cell>
          <cell r="F54">
            <v>-8.9480000000000004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 t="e">
            <v>#DIV/0!</v>
          </cell>
          <cell r="Q54" t="e">
            <v>#DIV/0!</v>
          </cell>
          <cell r="U54" t="e">
            <v>#DIV/0!</v>
          </cell>
          <cell r="V54" t="e">
            <v>#DIV/0!</v>
          </cell>
          <cell r="W54">
            <v>5.0686</v>
          </cell>
          <cell r="X54">
            <v>4.8994</v>
          </cell>
          <cell r="Y54">
            <v>2.0022000000000002</v>
          </cell>
          <cell r="Z54">
            <v>5.5270000000000001</v>
          </cell>
          <cell r="AA54">
            <v>4.3742999999999999</v>
          </cell>
          <cell r="AB54">
            <v>2.3443999999999998</v>
          </cell>
          <cell r="AC54">
            <v>4.1234000000000002</v>
          </cell>
          <cell r="AD54">
            <v>4.3315999999999999</v>
          </cell>
          <cell r="AE54">
            <v>5.0533999999999999</v>
          </cell>
          <cell r="AF54">
            <v>4.7122000000000002</v>
          </cell>
          <cell r="AG54">
            <v>4.8712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#DIV/0!</v>
          </cell>
        </row>
        <row r="55">
          <cell r="A55" t="str">
            <v>БОНУС_1371-Сосиски Сочинки с сочной грудинкой Бордо Фикс.вес 0,4 П/а мгс Стародворье</v>
          </cell>
          <cell r="B55" t="str">
            <v>шт</v>
          </cell>
          <cell r="C55">
            <v>13</v>
          </cell>
          <cell r="E55" t="e">
            <v>#DIV/0!</v>
          </cell>
          <cell r="F55">
            <v>-7</v>
          </cell>
          <cell r="G55">
            <v>0</v>
          </cell>
          <cell r="I55" t="str">
            <v>бонус</v>
          </cell>
          <cell r="J55" t="str">
            <v>1371-Сосиски Сочинки с сочной грудинкой Бордо Фикс.вес 0,4 П/а мгс Стародворье</v>
          </cell>
          <cell r="L55" t="e">
            <v>#DIV/0!</v>
          </cell>
          <cell r="Q55" t="e">
            <v>#DIV/0!</v>
          </cell>
          <cell r="U55" t="e">
            <v>#DIV/0!</v>
          </cell>
          <cell r="V55" t="e">
            <v>#DIV/0!</v>
          </cell>
          <cell r="W55">
            <v>6.4</v>
          </cell>
          <cell r="X55">
            <v>7.4</v>
          </cell>
          <cell r="Y55">
            <v>9.4</v>
          </cell>
          <cell r="Z55">
            <v>6</v>
          </cell>
          <cell r="AA55">
            <v>7.3000000000000007</v>
          </cell>
          <cell r="AB55">
            <v>7.8</v>
          </cell>
          <cell r="AC55">
            <v>8.6</v>
          </cell>
          <cell r="AD55">
            <v>10</v>
          </cell>
          <cell r="AE55">
            <v>12.2</v>
          </cell>
          <cell r="AF55">
            <v>7.4</v>
          </cell>
          <cell r="AG55">
            <v>17.600000000000001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#DIV/0!</v>
          </cell>
        </row>
        <row r="56">
          <cell r="A56" t="str">
            <v>БОНУС_1411 Сосиски «Сочинки Сливочные» Весовые ТМ «Стародворье» 1,35 кг  ПОКОМ</v>
          </cell>
          <cell r="B56" t="str">
            <v>шт</v>
          </cell>
          <cell r="C56">
            <v>9.4130000000000003</v>
          </cell>
          <cell r="E56" t="e">
            <v>#DIV/0!</v>
          </cell>
          <cell r="F56">
            <v>-13.282</v>
          </cell>
          <cell r="G56">
            <v>0</v>
          </cell>
          <cell r="I56" t="str">
            <v>бонус</v>
          </cell>
          <cell r="J56" t="str">
            <v>1411 Сосиски «Сочинки Сливочные» Весовые ТМ «Стародворье» 1,35 кг  ПОКОМ</v>
          </cell>
          <cell r="L56" t="e">
            <v>#DIV/0!</v>
          </cell>
          <cell r="Q56" t="e">
            <v>#DIV/0!</v>
          </cell>
          <cell r="U56" t="e">
            <v>#DIV/0!</v>
          </cell>
          <cell r="V56" t="e">
            <v>#DIV/0!</v>
          </cell>
          <cell r="W56">
            <v>8.0655999999999999</v>
          </cell>
          <cell r="X56">
            <v>10.5006</v>
          </cell>
          <cell r="Y56">
            <v>10.217599999999999</v>
          </cell>
          <cell r="Z56">
            <v>13.2178</v>
          </cell>
          <cell r="AA56">
            <v>10.500399999999999</v>
          </cell>
          <cell r="AB56">
            <v>9.7118000000000002</v>
          </cell>
          <cell r="AC56">
            <v>12.9322</v>
          </cell>
          <cell r="AD56">
            <v>7.0213999999999999</v>
          </cell>
          <cell r="AE56">
            <v>6.1505999999999998</v>
          </cell>
          <cell r="AF56">
            <v>8.9954000000000001</v>
          </cell>
          <cell r="AG56">
            <v>2.7273999999999998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#DIV/0!</v>
          </cell>
        </row>
        <row r="57">
          <cell r="A57" t="str">
            <v>БОНУС_1867-Колбаса Филейная ТМ Особый рецепт в оболочке полиамид большой батон.  ПОКОМ</v>
          </cell>
          <cell r="B57" t="str">
            <v>кг</v>
          </cell>
          <cell r="C57">
            <v>22.440999999999999</v>
          </cell>
          <cell r="E57" t="e">
            <v>#DIV/0!</v>
          </cell>
          <cell r="F57">
            <v>-17.553999999999998</v>
          </cell>
          <cell r="G57">
            <v>0</v>
          </cell>
          <cell r="I57" t="str">
            <v>бонус</v>
          </cell>
          <cell r="J57" t="str">
            <v>1867-Колбаса Филейная ТМ Особый рецепт в оболочке полиамид большой батон.  ПОКОМ</v>
          </cell>
          <cell r="L57" t="e">
            <v>#DIV/0!</v>
          </cell>
          <cell r="Q57" t="e">
            <v>#DIV/0!</v>
          </cell>
          <cell r="U57" t="e">
            <v>#DIV/0!</v>
          </cell>
          <cell r="V57" t="e">
            <v>#DIV/0!</v>
          </cell>
          <cell r="W57">
            <v>22.939800000000002</v>
          </cell>
          <cell r="X57">
            <v>12.2064</v>
          </cell>
          <cell r="Y57">
            <v>14.909000000000001</v>
          </cell>
          <cell r="Z57">
            <v>11.7362</v>
          </cell>
          <cell r="AA57">
            <v>15.447849999999999</v>
          </cell>
          <cell r="AB57">
            <v>13.587</v>
          </cell>
          <cell r="AC57">
            <v>29.22</v>
          </cell>
          <cell r="AD57">
            <v>12.4526</v>
          </cell>
          <cell r="AE57">
            <v>20.221399999999999</v>
          </cell>
          <cell r="AF57">
            <v>22.181799999999999</v>
          </cell>
          <cell r="AG57">
            <v>25.769200000000001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22.928999999999998</v>
          </cell>
          <cell r="E58" t="e">
            <v>#DIV/0!</v>
          </cell>
          <cell r="F58">
            <v>-30.544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 t="e">
            <v>#DIV/0!</v>
          </cell>
          <cell r="Q58" t="e">
            <v>#DIV/0!</v>
          </cell>
          <cell r="U58" t="e">
            <v>#DIV/0!</v>
          </cell>
          <cell r="V58" t="e">
            <v>#DIV/0!</v>
          </cell>
          <cell r="W58">
            <v>3.5289999999999999</v>
          </cell>
          <cell r="X58">
            <v>10.135999999999999</v>
          </cell>
          <cell r="Y58">
            <v>22.827999999999999</v>
          </cell>
          <cell r="Z58">
            <v>9.0475999999999992</v>
          </cell>
          <cell r="AA58">
            <v>11.385149999999999</v>
          </cell>
          <cell r="AB58">
            <v>8.0025999999999993</v>
          </cell>
          <cell r="AC58">
            <v>4.9829999999999997</v>
          </cell>
          <cell r="AD58">
            <v>5.9917999999999996</v>
          </cell>
          <cell r="AE58">
            <v>7.3947999999999992</v>
          </cell>
          <cell r="AF58">
            <v>6.95</v>
          </cell>
          <cell r="AG58">
            <v>19.084399999999999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20.280999999999999</v>
          </cell>
          <cell r="E59" t="e">
            <v>#DIV/0!</v>
          </cell>
          <cell r="F59">
            <v>-33.021999999999998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 t="e">
            <v>#DIV/0!</v>
          </cell>
          <cell r="Q59" t="e">
            <v>#DIV/0!</v>
          </cell>
          <cell r="U59" t="e">
            <v>#DIV/0!</v>
          </cell>
          <cell r="V59" t="e">
            <v>#DIV/0!</v>
          </cell>
          <cell r="W59">
            <v>9.0644000000000009</v>
          </cell>
          <cell r="X59">
            <v>4.4857999999999993</v>
          </cell>
          <cell r="Y59">
            <v>14.0044</v>
          </cell>
          <cell r="Z59">
            <v>3.0284</v>
          </cell>
          <cell r="AA59">
            <v>7.6457500000000005</v>
          </cell>
          <cell r="AB59">
            <v>3.5004</v>
          </cell>
          <cell r="AC59">
            <v>7.0145999999999997</v>
          </cell>
          <cell r="AD59">
            <v>6.0044000000000004</v>
          </cell>
          <cell r="AE59">
            <v>6.08</v>
          </cell>
          <cell r="AF59">
            <v>9.4580000000000002</v>
          </cell>
          <cell r="AG59">
            <v>7.9697999999999993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8</v>
          </cell>
          <cell r="E60" t="e">
            <v>#DIV/0!</v>
          </cell>
          <cell r="F60">
            <v>-6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 t="e">
            <v>#DIV/0!</v>
          </cell>
          <cell r="Q60" t="e">
            <v>#DIV/0!</v>
          </cell>
          <cell r="U60" t="e">
            <v>#DIV/0!</v>
          </cell>
          <cell r="V60" t="e">
            <v>#DIV/0!</v>
          </cell>
          <cell r="W60">
            <v>4.2</v>
          </cell>
          <cell r="X60">
            <v>6.8</v>
          </cell>
          <cell r="Y60">
            <v>4.4000000000000004</v>
          </cell>
          <cell r="Z60">
            <v>6</v>
          </cell>
          <cell r="AA60">
            <v>5.35</v>
          </cell>
          <cell r="AB60">
            <v>3</v>
          </cell>
          <cell r="AC60">
            <v>6</v>
          </cell>
          <cell r="AD60">
            <v>4.5999999999999996</v>
          </cell>
          <cell r="AE60">
            <v>5</v>
          </cell>
          <cell r="AF60">
            <v>6.8</v>
          </cell>
          <cell r="AG60">
            <v>9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7.2640000000000002</v>
          </cell>
          <cell r="E61" t="e">
            <v>#DIV/0!</v>
          </cell>
          <cell r="F61">
            <v>-24.298999999999999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 t="e">
            <v>#DIV/0!</v>
          </cell>
          <cell r="Q61" t="e">
            <v>#DIV/0!</v>
          </cell>
          <cell r="U61" t="e">
            <v>#DIV/0!</v>
          </cell>
          <cell r="V61" t="e">
            <v>#DIV/0!</v>
          </cell>
          <cell r="W61">
            <v>18.315200000000001</v>
          </cell>
          <cell r="X61">
            <v>12.7662</v>
          </cell>
          <cell r="Y61">
            <v>9.8287999999999993</v>
          </cell>
          <cell r="Z61">
            <v>17.34</v>
          </cell>
          <cell r="AA61">
            <v>14.562550000000002</v>
          </cell>
          <cell r="AB61">
            <v>7.5890000000000004</v>
          </cell>
          <cell r="AC61">
            <v>14.311</v>
          </cell>
          <cell r="AD61">
            <v>12.916600000000001</v>
          </cell>
          <cell r="AE61">
            <v>8.4573999999999998</v>
          </cell>
          <cell r="AF61">
            <v>8.4377999999999993</v>
          </cell>
          <cell r="AG61">
            <v>20.8796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39.377000000000002</v>
          </cell>
          <cell r="E62" t="e">
            <v>#DIV/0!</v>
          </cell>
          <cell r="F62">
            <v>-53.896999999999998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 t="e">
            <v>#DIV/0!</v>
          </cell>
          <cell r="Q62" t="e">
            <v>#DIV/0!</v>
          </cell>
          <cell r="U62" t="e">
            <v>#DIV/0!</v>
          </cell>
          <cell r="V62" t="e">
            <v>#DIV/0!</v>
          </cell>
          <cell r="W62">
            <v>29.183599999999998</v>
          </cell>
          <cell r="X62">
            <v>31.096599999999999</v>
          </cell>
          <cell r="Y62">
            <v>28.802600000000002</v>
          </cell>
          <cell r="Z62">
            <v>29.346</v>
          </cell>
          <cell r="AA62">
            <v>29.607199999999999</v>
          </cell>
          <cell r="AB62">
            <v>21.61</v>
          </cell>
          <cell r="AC62">
            <v>33.9236</v>
          </cell>
          <cell r="AD62">
            <v>33.9178</v>
          </cell>
          <cell r="AE62">
            <v>7.577</v>
          </cell>
          <cell r="AF62">
            <v>27.6068</v>
          </cell>
          <cell r="AG62">
            <v>40.276000000000003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21</v>
          </cell>
          <cell r="E63" t="e">
            <v>#DIV/0!</v>
          </cell>
          <cell r="F63">
            <v>-10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 t="e">
            <v>#DIV/0!</v>
          </cell>
          <cell r="Q63" t="e">
            <v>#DIV/0!</v>
          </cell>
          <cell r="U63" t="e">
            <v>#DIV/0!</v>
          </cell>
          <cell r="V63" t="e">
            <v>#DIV/0!</v>
          </cell>
          <cell r="W63">
            <v>13.2</v>
          </cell>
          <cell r="X63">
            <v>13.2</v>
          </cell>
          <cell r="Y63">
            <v>15.2</v>
          </cell>
          <cell r="Z63">
            <v>10.8</v>
          </cell>
          <cell r="AA63">
            <v>13.099999999999998</v>
          </cell>
          <cell r="AB63">
            <v>11.8</v>
          </cell>
          <cell r="AC63">
            <v>10.199999999999999</v>
          </cell>
          <cell r="AD63">
            <v>20.8</v>
          </cell>
          <cell r="AE63">
            <v>15.8</v>
          </cell>
          <cell r="AF63">
            <v>16.288399999999999</v>
          </cell>
          <cell r="AG63">
            <v>18.2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38.161999999999999</v>
          </cell>
          <cell r="E64" t="e">
            <v>#DIV/0!</v>
          </cell>
          <cell r="F64">
            <v>-51.945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 t="e">
            <v>#DIV/0!</v>
          </cell>
          <cell r="Q64" t="e">
            <v>#DIV/0!</v>
          </cell>
          <cell r="U64" t="e">
            <v>#DIV/0!</v>
          </cell>
          <cell r="V64" t="e">
            <v>#DIV/0!</v>
          </cell>
          <cell r="W64">
            <v>20.048200000000001</v>
          </cell>
          <cell r="X64">
            <v>19.840800000000002</v>
          </cell>
          <cell r="Y64">
            <v>35.268999999999998</v>
          </cell>
          <cell r="Z64">
            <v>16.651800000000001</v>
          </cell>
          <cell r="AA64">
            <v>22.952449999999999</v>
          </cell>
          <cell r="AB64">
            <v>19.2394</v>
          </cell>
          <cell r="AC64">
            <v>33.956000000000003</v>
          </cell>
          <cell r="AD64">
            <v>18.3598</v>
          </cell>
          <cell r="AE64">
            <v>21.383199999999999</v>
          </cell>
          <cell r="AF64">
            <v>24.714400000000001</v>
          </cell>
          <cell r="AG64">
            <v>24.263999999999999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 t="e">
            <v>#DIV/0!</v>
          </cell>
          <cell r="F65">
            <v>-1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 t="e">
            <v>#DIV/0!</v>
          </cell>
          <cell r="Q65" t="e">
            <v>#DIV/0!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#DIV/0!</v>
          </cell>
        </row>
        <row r="66">
          <cell r="O66" t="str">
            <v>24,09,</v>
          </cell>
          <cell r="P66" t="str">
            <v>01,10,</v>
          </cell>
          <cell r="Q66" t="str">
            <v>02,10,</v>
          </cell>
          <cell r="W66" t="str">
            <v>25,09,</v>
          </cell>
          <cell r="X66" t="str">
            <v>18,09,</v>
          </cell>
          <cell r="Y66" t="str">
            <v>11,09,</v>
          </cell>
          <cell r="Z66" t="str">
            <v>04,09,</v>
          </cell>
          <cell r="AB66" t="str">
            <v>28,08,</v>
          </cell>
          <cell r="AC66" t="str">
            <v>21,08,</v>
          </cell>
          <cell r="AD66" t="str">
            <v>14,08,</v>
          </cell>
          <cell r="AE66" t="str">
            <v>07,08,</v>
          </cell>
          <cell r="AF66" t="str">
            <v>31,07,</v>
          </cell>
          <cell r="AG66" t="str">
            <v>24,07,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4.28515625" customWidth="1"/>
    <col min="10" max="10" width="1" customWidth="1"/>
    <col min="11" max="14" width="0.5703125" customWidth="1"/>
    <col min="15" max="18" width="7" customWidth="1"/>
    <col min="19" max="19" width="7" style="21" customWidth="1"/>
    <col min="20" max="20" width="7" customWidth="1"/>
    <col min="21" max="21" width="13.7109375" customWidth="1"/>
    <col min="22" max="23" width="5" customWidth="1"/>
    <col min="24" max="33" width="6" customWidth="1"/>
    <col min="34" max="34" width="29.5703125" customWidth="1"/>
    <col min="35" max="35" width="7" customWidth="1"/>
    <col min="36" max="36" width="5.7109375" bestFit="1" customWidth="1"/>
    <col min="37" max="52" width="3" customWidth="1"/>
  </cols>
  <sheetData>
    <row r="1" spans="1:52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114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7" t="s">
        <v>23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7"/>
      <c r="S4" s="7" t="s">
        <v>115</v>
      </c>
      <c r="T4" s="7"/>
      <c r="U4" s="7"/>
      <c r="V4" s="7"/>
      <c r="W4" s="7"/>
      <c r="X4" s="7" t="s">
        <v>27</v>
      </c>
      <c r="Y4" s="7" t="s">
        <v>28</v>
      </c>
      <c r="Z4" s="7" t="s">
        <v>29</v>
      </c>
      <c r="AA4" s="7" t="s">
        <v>30</v>
      </c>
      <c r="AB4" s="7" t="s">
        <v>31</v>
      </c>
      <c r="AC4" s="7" t="s">
        <v>32</v>
      </c>
      <c r="AD4" s="7" t="s">
        <v>33</v>
      </c>
      <c r="AE4" s="7" t="s">
        <v>34</v>
      </c>
      <c r="AF4" s="7" t="s">
        <v>35</v>
      </c>
      <c r="AG4" s="7" t="s">
        <v>36</v>
      </c>
      <c r="AH4" s="7"/>
      <c r="AI4" s="7"/>
      <c r="AJ4" s="20" t="s">
        <v>113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25">
      <c r="A5" s="7"/>
      <c r="B5" s="7"/>
      <c r="C5" s="7"/>
      <c r="D5" s="7"/>
      <c r="E5" s="3">
        <f>SUM(E6:E486)</f>
        <v>7436.800000000002</v>
      </c>
      <c r="F5" s="3">
        <f>SUM(F6:F486)</f>
        <v>7940.3939999999984</v>
      </c>
      <c r="G5" s="8"/>
      <c r="H5" s="7"/>
      <c r="I5" s="7"/>
      <c r="J5" s="7"/>
      <c r="K5" s="3">
        <f t="shared" ref="K5:T5" si="0">SUM(K6:K486)</f>
        <v>0</v>
      </c>
      <c r="L5" s="3">
        <f t="shared" si="0"/>
        <v>7436.800000000002</v>
      </c>
      <c r="M5" s="3">
        <f t="shared" si="0"/>
        <v>0</v>
      </c>
      <c r="N5" s="3">
        <f t="shared" si="0"/>
        <v>0</v>
      </c>
      <c r="O5" s="3">
        <f t="shared" si="0"/>
        <v>7331.816059757236</v>
      </c>
      <c r="P5" s="3">
        <f t="shared" si="0"/>
        <v>9457.3716153127934</v>
      </c>
      <c r="Q5" s="3">
        <f t="shared" si="0"/>
        <v>1487.36</v>
      </c>
      <c r="R5" s="3">
        <f t="shared" si="0"/>
        <v>2939.9703746031742</v>
      </c>
      <c r="S5" s="3">
        <f t="shared" si="0"/>
        <v>11352.103174603175</v>
      </c>
      <c r="T5" s="3">
        <f t="shared" si="0"/>
        <v>0</v>
      </c>
      <c r="U5" s="7"/>
      <c r="V5" s="7"/>
      <c r="W5" s="7"/>
      <c r="X5" s="3">
        <f t="shared" ref="X5:AG5" si="1">SUM(X6:X486)</f>
        <v>1689.5852000000002</v>
      </c>
      <c r="Y5" s="3">
        <f t="shared" si="1"/>
        <v>1900.9028000000008</v>
      </c>
      <c r="Z5" s="3">
        <f t="shared" si="1"/>
        <v>2160.3337999999994</v>
      </c>
      <c r="AA5" s="3">
        <f t="shared" si="1"/>
        <v>1936.0276000000001</v>
      </c>
      <c r="AB5" s="3">
        <f t="shared" si="1"/>
        <v>1666.5159999999996</v>
      </c>
      <c r="AC5" s="3">
        <f t="shared" si="1"/>
        <v>2261.7077999999997</v>
      </c>
      <c r="AD5" s="3">
        <f t="shared" si="1"/>
        <v>1835.7954000000002</v>
      </c>
      <c r="AE5" s="3">
        <f t="shared" si="1"/>
        <v>1721.1905999999999</v>
      </c>
      <c r="AF5" s="3">
        <f t="shared" si="1"/>
        <v>2394.4891999999995</v>
      </c>
      <c r="AG5" s="3">
        <f t="shared" si="1"/>
        <v>2355.3222000000005</v>
      </c>
      <c r="AH5" s="7"/>
      <c r="AI5" s="3">
        <f>SUM(AI6:AI486)</f>
        <v>8325</v>
      </c>
      <c r="AJ5" s="3">
        <f>SUM(AJ6:AJ486)</f>
        <v>8325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25">
      <c r="A6" s="7" t="s">
        <v>37</v>
      </c>
      <c r="B6" s="7" t="s">
        <v>38</v>
      </c>
      <c r="C6" s="7">
        <v>572.29200000000003</v>
      </c>
      <c r="D6" s="7"/>
      <c r="E6" s="7">
        <v>227.58799999999999</v>
      </c>
      <c r="F6" s="7">
        <v>315.44499999999999</v>
      </c>
      <c r="G6" s="8">
        <v>1</v>
      </c>
      <c r="H6" s="7">
        <v>50</v>
      </c>
      <c r="I6" s="7"/>
      <c r="J6" s="7"/>
      <c r="K6" s="7"/>
      <c r="L6" s="7">
        <f t="shared" ref="L6:L37" si="2">E6-K6</f>
        <v>227.58799999999999</v>
      </c>
      <c r="M6" s="7"/>
      <c r="N6" s="7"/>
      <c r="O6" s="7">
        <v>0</v>
      </c>
      <c r="P6" s="7">
        <v>500</v>
      </c>
      <c r="Q6" s="7">
        <f t="shared" ref="Q6:Q37" si="3">E6/5</f>
        <v>45.517600000000002</v>
      </c>
      <c r="R6" s="4">
        <f>18*Q6-P6-O6-F6</f>
        <v>3.8718000000000643</v>
      </c>
      <c r="S6" s="4">
        <f>AJ6/G6</f>
        <v>300</v>
      </c>
      <c r="T6" s="4"/>
      <c r="U6" s="7">
        <f>VLOOKUP(A:A,[1]Sheet!$A:$AP,42,0)</f>
        <v>0</v>
      </c>
      <c r="V6" s="7">
        <f t="shared" ref="V6:V37" si="4">(F6+O6+P6+R6)/Q6</f>
        <v>18</v>
      </c>
      <c r="W6" s="7">
        <f t="shared" ref="W6:W37" si="5">(F6+O6+P6)/Q6</f>
        <v>17.91493839745505</v>
      </c>
      <c r="X6" s="7">
        <v>49.614999999999988</v>
      </c>
      <c r="Y6" s="7">
        <v>39.811199999999999</v>
      </c>
      <c r="Z6" s="7">
        <v>75.192800000000005</v>
      </c>
      <c r="AA6" s="7">
        <v>51.053800000000003</v>
      </c>
      <c r="AB6" s="7">
        <v>48.760800000000003</v>
      </c>
      <c r="AC6" s="7">
        <v>53.360400000000013</v>
      </c>
      <c r="AD6" s="7">
        <v>38.659399999999998</v>
      </c>
      <c r="AE6" s="7">
        <v>35.781799999999997</v>
      </c>
      <c r="AF6" s="7">
        <v>49.917400000000001</v>
      </c>
      <c r="AG6" s="7">
        <v>40.921199999999999</v>
      </c>
      <c r="AH6" s="7" t="s">
        <v>39</v>
      </c>
      <c r="AI6" s="7">
        <f>ROUND(G6*S6,0)</f>
        <v>300</v>
      </c>
      <c r="AJ6" s="7">
        <v>300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25">
      <c r="A7" s="7" t="s">
        <v>40</v>
      </c>
      <c r="B7" s="7" t="s">
        <v>38</v>
      </c>
      <c r="C7" s="7">
        <v>693.88</v>
      </c>
      <c r="D7" s="7"/>
      <c r="E7" s="7">
        <v>188.70500000000001</v>
      </c>
      <c r="F7" s="7">
        <v>481.41500000000002</v>
      </c>
      <c r="G7" s="8">
        <v>1</v>
      </c>
      <c r="H7" s="7">
        <v>55</v>
      </c>
      <c r="I7" s="7"/>
      <c r="J7" s="7"/>
      <c r="K7" s="7"/>
      <c r="L7" s="7">
        <f t="shared" si="2"/>
        <v>188.70500000000001</v>
      </c>
      <c r="M7" s="7"/>
      <c r="N7" s="7"/>
      <c r="O7" s="7">
        <v>0</v>
      </c>
      <c r="P7" s="7">
        <v>200</v>
      </c>
      <c r="Q7" s="7">
        <f t="shared" si="3"/>
        <v>37.741</v>
      </c>
      <c r="R7" s="4"/>
      <c r="S7" s="4">
        <f t="shared" ref="S7:S8" si="6">AJ7/G7</f>
        <v>350</v>
      </c>
      <c r="T7" s="4"/>
      <c r="U7" s="7">
        <f>VLOOKUP(A:A,[1]Sheet!$A:$AP,42,0)</f>
        <v>0</v>
      </c>
      <c r="V7" s="7">
        <f t="shared" si="4"/>
        <v>18.055032987997137</v>
      </c>
      <c r="W7" s="7">
        <f t="shared" si="5"/>
        <v>18.055032987997137</v>
      </c>
      <c r="X7" s="7">
        <v>43.161000000000001</v>
      </c>
      <c r="Y7" s="7">
        <v>44.670400000000001</v>
      </c>
      <c r="Z7" s="7">
        <v>69.520600000000002</v>
      </c>
      <c r="AA7" s="7">
        <v>40.617199999999997</v>
      </c>
      <c r="AB7" s="7">
        <v>43.379600000000003</v>
      </c>
      <c r="AC7" s="7">
        <v>58.926000000000002</v>
      </c>
      <c r="AD7" s="7">
        <v>36.116399999999999</v>
      </c>
      <c r="AE7" s="7">
        <v>45.12</v>
      </c>
      <c r="AF7" s="7">
        <v>43.615400000000001</v>
      </c>
      <c r="AG7" s="7">
        <v>54.706000000000003</v>
      </c>
      <c r="AH7" s="7"/>
      <c r="AI7" s="7">
        <f t="shared" ref="AI7:AI8" si="7">ROUND(G7*S7,0)</f>
        <v>350</v>
      </c>
      <c r="AJ7" s="7">
        <v>350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25">
      <c r="A8" s="7" t="s">
        <v>41</v>
      </c>
      <c r="B8" s="7" t="s">
        <v>38</v>
      </c>
      <c r="C8" s="7"/>
      <c r="D8" s="7"/>
      <c r="E8" s="7"/>
      <c r="F8" s="7"/>
      <c r="G8" s="8">
        <v>1</v>
      </c>
      <c r="H8" s="7">
        <v>180</v>
      </c>
      <c r="I8" s="7"/>
      <c r="J8" s="7"/>
      <c r="K8" s="7"/>
      <c r="L8" s="7">
        <f t="shared" si="2"/>
        <v>0</v>
      </c>
      <c r="M8" s="7"/>
      <c r="N8" s="7"/>
      <c r="O8" s="7">
        <v>50</v>
      </c>
      <c r="P8" s="7">
        <v>0</v>
      </c>
      <c r="Q8" s="7">
        <f t="shared" si="3"/>
        <v>0</v>
      </c>
      <c r="R8" s="4"/>
      <c r="S8" s="4">
        <f t="shared" si="6"/>
        <v>0</v>
      </c>
      <c r="T8" s="4"/>
      <c r="U8" s="7">
        <f>VLOOKUP(A:A,[1]Sheet!$A:$AP,42,0)</f>
        <v>0</v>
      </c>
      <c r="V8" s="7" t="e">
        <f t="shared" si="4"/>
        <v>#DIV/0!</v>
      </c>
      <c r="W8" s="7" t="e">
        <f t="shared" si="5"/>
        <v>#DIV/0!</v>
      </c>
      <c r="X8" s="7">
        <v>0</v>
      </c>
      <c r="Y8" s="7">
        <v>0.75780000000000003</v>
      </c>
      <c r="Z8" s="7">
        <v>2.1257999999999999</v>
      </c>
      <c r="AA8" s="7">
        <v>0.62960000000000005</v>
      </c>
      <c r="AB8" s="7">
        <v>0.9870000000000001</v>
      </c>
      <c r="AC8" s="7">
        <v>0.64039999999999997</v>
      </c>
      <c r="AD8" s="7">
        <v>0.53820000000000001</v>
      </c>
      <c r="AE8" s="7">
        <v>0.157</v>
      </c>
      <c r="AF8" s="7">
        <v>2.6669999999999998</v>
      </c>
      <c r="AG8" s="7">
        <v>0.90679999999999994</v>
      </c>
      <c r="AH8" s="7" t="s">
        <v>42</v>
      </c>
      <c r="AI8" s="7">
        <f t="shared" si="7"/>
        <v>0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2"/>
      <c r="U9" s="7">
        <f>VLOOKUP(A:A,[1]Sheet!$A:$AP,42,0)</f>
        <v>0</v>
      </c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-0.12</v>
      </c>
      <c r="AD9" s="10">
        <v>0</v>
      </c>
      <c r="AE9" s="10">
        <v>0</v>
      </c>
      <c r="AF9" s="10">
        <v>-0.14599999999999999</v>
      </c>
      <c r="AG9" s="10">
        <v>-0.29199999999999998</v>
      </c>
      <c r="AH9" s="10" t="s">
        <v>44</v>
      </c>
      <c r="AI9" s="10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25">
      <c r="A10" s="7" t="s">
        <v>45</v>
      </c>
      <c r="B10" s="7" t="s">
        <v>38</v>
      </c>
      <c r="C10" s="7">
        <v>70.94</v>
      </c>
      <c r="D10" s="7"/>
      <c r="E10" s="7">
        <v>44.646000000000001</v>
      </c>
      <c r="F10" s="7">
        <v>18.193000000000001</v>
      </c>
      <c r="G10" s="8">
        <v>1</v>
      </c>
      <c r="H10" s="7">
        <v>50</v>
      </c>
      <c r="I10" s="7"/>
      <c r="J10" s="7"/>
      <c r="K10" s="7"/>
      <c r="L10" s="7">
        <f t="shared" si="2"/>
        <v>44.646000000000001</v>
      </c>
      <c r="M10" s="7"/>
      <c r="N10" s="7"/>
      <c r="O10" s="7">
        <v>0</v>
      </c>
      <c r="P10" s="7">
        <v>100</v>
      </c>
      <c r="Q10" s="7">
        <f t="shared" si="3"/>
        <v>8.9291999999999998</v>
      </c>
      <c r="R10" s="4">
        <f t="shared" ref="R10:R19" si="8">18*Q10-P10-O10-F10</f>
        <v>42.532599999999988</v>
      </c>
      <c r="S10" s="4">
        <f t="shared" ref="S10:S19" si="9">AJ10/G10</f>
        <v>100</v>
      </c>
      <c r="T10" s="4"/>
      <c r="U10" s="7">
        <f>VLOOKUP(A:A,[1]Sheet!$A:$AP,42,0)</f>
        <v>0</v>
      </c>
      <c r="V10" s="7">
        <f t="shared" si="4"/>
        <v>18</v>
      </c>
      <c r="W10" s="7">
        <f t="shared" si="5"/>
        <v>13.236684137436724</v>
      </c>
      <c r="X10" s="7">
        <v>8.6709999999999994</v>
      </c>
      <c r="Y10" s="7">
        <v>11.391</v>
      </c>
      <c r="Z10" s="7">
        <v>12.6096</v>
      </c>
      <c r="AA10" s="7">
        <v>12.332000000000001</v>
      </c>
      <c r="AB10" s="7">
        <v>6.2881999999999998</v>
      </c>
      <c r="AC10" s="7">
        <v>20.472999999999999</v>
      </c>
      <c r="AD10" s="7">
        <v>-7.3999999999999996E-2</v>
      </c>
      <c r="AE10" s="7">
        <v>12.724</v>
      </c>
      <c r="AF10" s="7">
        <v>8.9008000000000003</v>
      </c>
      <c r="AG10" s="7">
        <v>9.4531999999999989</v>
      </c>
      <c r="AH10" s="7"/>
      <c r="AI10" s="7">
        <f t="shared" ref="AI10:AI19" si="10">ROUND(G10*S10,0)</f>
        <v>100</v>
      </c>
      <c r="AJ10" s="7">
        <v>100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25">
      <c r="A11" s="7" t="s">
        <v>46</v>
      </c>
      <c r="B11" s="7" t="s">
        <v>38</v>
      </c>
      <c r="C11" s="7">
        <v>379.85599999999999</v>
      </c>
      <c r="D11" s="7"/>
      <c r="E11" s="7">
        <v>94</v>
      </c>
      <c r="F11" s="7">
        <v>273.654</v>
      </c>
      <c r="G11" s="8">
        <v>1</v>
      </c>
      <c r="H11" s="7">
        <v>60</v>
      </c>
      <c r="I11" s="7"/>
      <c r="J11" s="7"/>
      <c r="K11" s="7"/>
      <c r="L11" s="7">
        <f t="shared" si="2"/>
        <v>94</v>
      </c>
      <c r="M11" s="7"/>
      <c r="N11" s="7"/>
      <c r="O11" s="7">
        <v>0</v>
      </c>
      <c r="P11" s="7">
        <v>150</v>
      </c>
      <c r="Q11" s="7">
        <f t="shared" si="3"/>
        <v>18.8</v>
      </c>
      <c r="R11" s="4"/>
      <c r="S11" s="4">
        <f t="shared" si="9"/>
        <v>100</v>
      </c>
      <c r="T11" s="4"/>
      <c r="U11" s="7">
        <f>VLOOKUP(A:A,[1]Sheet!$A:$AP,42,0)</f>
        <v>0</v>
      </c>
      <c r="V11" s="7">
        <f t="shared" si="4"/>
        <v>22.534787234042554</v>
      </c>
      <c r="W11" s="7">
        <f t="shared" si="5"/>
        <v>22.534787234042554</v>
      </c>
      <c r="X11" s="7">
        <v>23.578600000000002</v>
      </c>
      <c r="Y11" s="7">
        <v>21.7056</v>
      </c>
      <c r="Z11" s="7">
        <v>36.222799999999999</v>
      </c>
      <c r="AA11" s="7">
        <v>18.4648</v>
      </c>
      <c r="AB11" s="7">
        <v>21.310600000000001</v>
      </c>
      <c r="AC11" s="7">
        <v>29.471399999999999</v>
      </c>
      <c r="AD11" s="7">
        <v>19.006599999999999</v>
      </c>
      <c r="AE11" s="7">
        <v>17.1782</v>
      </c>
      <c r="AF11" s="7">
        <v>29.041799999999999</v>
      </c>
      <c r="AG11" s="7">
        <v>29.707799999999999</v>
      </c>
      <c r="AH11" s="7"/>
      <c r="AI11" s="7">
        <f t="shared" si="10"/>
        <v>100</v>
      </c>
      <c r="AJ11" s="7">
        <v>100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25">
      <c r="A12" s="7" t="s">
        <v>47</v>
      </c>
      <c r="B12" s="7" t="s">
        <v>38</v>
      </c>
      <c r="C12" s="7">
        <v>566.42899999999997</v>
      </c>
      <c r="D12" s="7"/>
      <c r="E12" s="7">
        <v>90.435000000000002</v>
      </c>
      <c r="F12" s="7">
        <v>465.06099999999998</v>
      </c>
      <c r="G12" s="8">
        <v>1</v>
      </c>
      <c r="H12" s="7">
        <v>60</v>
      </c>
      <c r="I12" s="7"/>
      <c r="J12" s="7"/>
      <c r="K12" s="7"/>
      <c r="L12" s="7">
        <f t="shared" si="2"/>
        <v>90.435000000000002</v>
      </c>
      <c r="M12" s="7"/>
      <c r="N12" s="7"/>
      <c r="O12" s="7">
        <v>0</v>
      </c>
      <c r="P12" s="7">
        <v>200</v>
      </c>
      <c r="Q12" s="7">
        <f t="shared" si="3"/>
        <v>18.087</v>
      </c>
      <c r="R12" s="4"/>
      <c r="S12" s="4">
        <f t="shared" si="9"/>
        <v>0</v>
      </c>
      <c r="T12" s="4"/>
      <c r="U12" s="7">
        <f>VLOOKUP(A:A,[1]Sheet!$A:$AP,42,0)</f>
        <v>0</v>
      </c>
      <c r="V12" s="7">
        <f t="shared" si="4"/>
        <v>36.770111129540552</v>
      </c>
      <c r="W12" s="7">
        <f t="shared" si="5"/>
        <v>36.770111129540552</v>
      </c>
      <c r="X12" s="7">
        <v>30.946999999999999</v>
      </c>
      <c r="Y12" s="7">
        <v>22.4068</v>
      </c>
      <c r="Z12" s="7">
        <v>42.535400000000003</v>
      </c>
      <c r="AA12" s="7">
        <v>16.547599999999999</v>
      </c>
      <c r="AB12" s="7">
        <v>17.350000000000001</v>
      </c>
      <c r="AC12" s="7">
        <v>42.144599999999997</v>
      </c>
      <c r="AD12" s="7">
        <v>21.6478</v>
      </c>
      <c r="AE12" s="7">
        <v>33.284799999999997</v>
      </c>
      <c r="AF12" s="7">
        <v>36.869600000000013</v>
      </c>
      <c r="AG12" s="7">
        <v>26.222999999999999</v>
      </c>
      <c r="AH12" s="18" t="s">
        <v>56</v>
      </c>
      <c r="AI12" s="7">
        <f t="shared" si="10"/>
        <v>0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25">
      <c r="A13" s="7" t="s">
        <v>48</v>
      </c>
      <c r="B13" s="7" t="s">
        <v>38</v>
      </c>
      <c r="C13" s="7">
        <v>210.19300000000001</v>
      </c>
      <c r="D13" s="7"/>
      <c r="E13" s="7">
        <v>53.902000000000001</v>
      </c>
      <c r="F13" s="7">
        <v>132.995</v>
      </c>
      <c r="G13" s="8">
        <v>1</v>
      </c>
      <c r="H13" s="7">
        <v>40</v>
      </c>
      <c r="I13" s="7"/>
      <c r="J13" s="7"/>
      <c r="K13" s="7"/>
      <c r="L13" s="7">
        <f t="shared" si="2"/>
        <v>53.902000000000001</v>
      </c>
      <c r="M13" s="7"/>
      <c r="N13" s="7"/>
      <c r="O13" s="7">
        <v>50</v>
      </c>
      <c r="P13" s="7">
        <v>100</v>
      </c>
      <c r="Q13" s="7">
        <f t="shared" si="3"/>
        <v>10.7804</v>
      </c>
      <c r="R13" s="4"/>
      <c r="S13" s="4">
        <f t="shared" si="9"/>
        <v>50</v>
      </c>
      <c r="T13" s="4"/>
      <c r="U13" s="7">
        <f>VLOOKUP(A:A,[1]Sheet!$A:$AP,42,0)</f>
        <v>0</v>
      </c>
      <c r="V13" s="7">
        <f t="shared" si="4"/>
        <v>26.250881228896887</v>
      </c>
      <c r="W13" s="7">
        <f t="shared" si="5"/>
        <v>26.250881228896887</v>
      </c>
      <c r="X13" s="7">
        <v>16.055399999999999</v>
      </c>
      <c r="Y13" s="7">
        <v>16.852799999999998</v>
      </c>
      <c r="Z13" s="7">
        <v>19.257200000000001</v>
      </c>
      <c r="AA13" s="7">
        <v>15.447800000000001</v>
      </c>
      <c r="AB13" s="7">
        <v>20.826000000000001</v>
      </c>
      <c r="AC13" s="7">
        <v>20.296800000000001</v>
      </c>
      <c r="AD13" s="7">
        <v>14.6204</v>
      </c>
      <c r="AE13" s="7">
        <v>18.068000000000001</v>
      </c>
      <c r="AF13" s="7">
        <v>17.513400000000001</v>
      </c>
      <c r="AG13" s="7">
        <v>21.174399999999999</v>
      </c>
      <c r="AH13" s="17" t="s">
        <v>86</v>
      </c>
      <c r="AI13" s="7">
        <f t="shared" si="10"/>
        <v>50</v>
      </c>
      <c r="AJ13" s="7">
        <v>50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25">
      <c r="A14" s="7" t="s">
        <v>49</v>
      </c>
      <c r="B14" s="7" t="s">
        <v>50</v>
      </c>
      <c r="C14" s="7">
        <v>345</v>
      </c>
      <c r="D14" s="7"/>
      <c r="E14" s="7">
        <v>308</v>
      </c>
      <c r="F14" s="7">
        <v>-9</v>
      </c>
      <c r="G14" s="8">
        <v>0.35</v>
      </c>
      <c r="H14" s="7">
        <v>40</v>
      </c>
      <c r="I14" s="7"/>
      <c r="J14" s="7"/>
      <c r="K14" s="7"/>
      <c r="L14" s="7">
        <f t="shared" si="2"/>
        <v>308</v>
      </c>
      <c r="M14" s="7"/>
      <c r="N14" s="7"/>
      <c r="O14" s="7">
        <v>428.57142857142861</v>
      </c>
      <c r="P14" s="7">
        <v>428.57142857142861</v>
      </c>
      <c r="Q14" s="7">
        <f t="shared" si="3"/>
        <v>61.6</v>
      </c>
      <c r="R14" s="4">
        <f t="shared" si="8"/>
        <v>260.65714285714267</v>
      </c>
      <c r="S14" s="4">
        <f t="shared" si="9"/>
        <v>571.42857142857144</v>
      </c>
      <c r="T14" s="4"/>
      <c r="U14" s="7">
        <f>VLOOKUP(A:A,[1]Sheet!$A:$AP,42,0)</f>
        <v>0</v>
      </c>
      <c r="V14" s="7">
        <f t="shared" si="4"/>
        <v>18</v>
      </c>
      <c r="W14" s="7">
        <f t="shared" si="5"/>
        <v>13.768552875695734</v>
      </c>
      <c r="X14" s="7">
        <v>66</v>
      </c>
      <c r="Y14" s="7">
        <v>56.6</v>
      </c>
      <c r="Z14" s="7">
        <v>84</v>
      </c>
      <c r="AA14" s="7">
        <v>85.6</v>
      </c>
      <c r="AB14" s="7">
        <v>59.2</v>
      </c>
      <c r="AC14" s="7">
        <v>55</v>
      </c>
      <c r="AD14" s="7">
        <v>71.2</v>
      </c>
      <c r="AE14" s="7">
        <v>61.6</v>
      </c>
      <c r="AF14" s="7">
        <v>75.599999999999994</v>
      </c>
      <c r="AG14" s="7">
        <v>81.400000000000006</v>
      </c>
      <c r="AH14" s="7"/>
      <c r="AI14" s="7">
        <f t="shared" si="10"/>
        <v>200</v>
      </c>
      <c r="AJ14" s="7">
        <v>200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25">
      <c r="A15" s="7" t="s">
        <v>51</v>
      </c>
      <c r="B15" s="7" t="s">
        <v>38</v>
      </c>
      <c r="C15" s="7">
        <v>166.714</v>
      </c>
      <c r="D15" s="7"/>
      <c r="E15" s="16">
        <f>78.293+E53</f>
        <v>102.99900000000001</v>
      </c>
      <c r="F15" s="16">
        <f>73.006+F53</f>
        <v>57.058</v>
      </c>
      <c r="G15" s="8">
        <v>1</v>
      </c>
      <c r="H15" s="7">
        <v>40</v>
      </c>
      <c r="I15" s="7"/>
      <c r="J15" s="7"/>
      <c r="K15" s="7"/>
      <c r="L15" s="7">
        <f t="shared" si="2"/>
        <v>102.99900000000001</v>
      </c>
      <c r="M15" s="7"/>
      <c r="N15" s="7"/>
      <c r="O15" s="7">
        <v>100</v>
      </c>
      <c r="P15" s="7">
        <v>100</v>
      </c>
      <c r="Q15" s="7">
        <f t="shared" si="3"/>
        <v>20.599800000000002</v>
      </c>
      <c r="R15" s="4">
        <f t="shared" si="8"/>
        <v>113.73840000000007</v>
      </c>
      <c r="S15" s="4">
        <f t="shared" si="9"/>
        <v>90</v>
      </c>
      <c r="T15" s="4"/>
      <c r="U15" s="7">
        <f>VLOOKUP(A:A,[1]Sheet!$A:$AP,42,0)</f>
        <v>0</v>
      </c>
      <c r="V15" s="7">
        <f t="shared" si="4"/>
        <v>18</v>
      </c>
      <c r="W15" s="7">
        <f t="shared" si="5"/>
        <v>12.478664841406225</v>
      </c>
      <c r="X15" s="7">
        <v>14.2568</v>
      </c>
      <c r="Y15" s="7">
        <v>18.3004</v>
      </c>
      <c r="Z15" s="7">
        <v>18.089400000000001</v>
      </c>
      <c r="AA15" s="7">
        <v>18.911799999999999</v>
      </c>
      <c r="AB15" s="7">
        <v>26.3384</v>
      </c>
      <c r="AC15" s="7">
        <v>18.895800000000001</v>
      </c>
      <c r="AD15" s="7">
        <v>18.6648</v>
      </c>
      <c r="AE15" s="7">
        <v>21.713999999999999</v>
      </c>
      <c r="AF15" s="7">
        <v>24.297999999999998</v>
      </c>
      <c r="AG15" s="7">
        <v>23.623200000000001</v>
      </c>
      <c r="AH15" s="7"/>
      <c r="AI15" s="7">
        <f t="shared" si="10"/>
        <v>90</v>
      </c>
      <c r="AJ15" s="7">
        <v>90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5">
      <c r="A16" s="7" t="s">
        <v>52</v>
      </c>
      <c r="B16" s="7" t="s">
        <v>50</v>
      </c>
      <c r="C16" s="7">
        <v>390</v>
      </c>
      <c r="D16" s="7"/>
      <c r="E16" s="16">
        <f>291+E54</f>
        <v>361</v>
      </c>
      <c r="F16" s="16">
        <f>54+F54</f>
        <v>18</v>
      </c>
      <c r="G16" s="8">
        <v>0.35</v>
      </c>
      <c r="H16" s="7">
        <v>40</v>
      </c>
      <c r="I16" s="7"/>
      <c r="J16" s="7"/>
      <c r="K16" s="7"/>
      <c r="L16" s="7">
        <f t="shared" si="2"/>
        <v>361</v>
      </c>
      <c r="M16" s="7"/>
      <c r="N16" s="7"/>
      <c r="O16" s="7">
        <v>428.57142857142861</v>
      </c>
      <c r="P16" s="7">
        <v>428.57142857142861</v>
      </c>
      <c r="Q16" s="7">
        <f t="shared" si="3"/>
        <v>72.2</v>
      </c>
      <c r="R16" s="4">
        <f t="shared" si="8"/>
        <v>424.45714285714286</v>
      </c>
      <c r="S16" s="4">
        <f t="shared" si="9"/>
        <v>542.85714285714289</v>
      </c>
      <c r="T16" s="4"/>
      <c r="U16" s="7">
        <f>VLOOKUP(A:A,[1]Sheet!$A:$AP,42,0)</f>
        <v>0</v>
      </c>
      <c r="V16" s="7">
        <f t="shared" si="4"/>
        <v>18</v>
      </c>
      <c r="W16" s="7">
        <f t="shared" si="5"/>
        <v>12.121092204194698</v>
      </c>
      <c r="X16" s="7">
        <v>64.599999999999994</v>
      </c>
      <c r="Y16" s="7">
        <v>55.2</v>
      </c>
      <c r="Z16" s="7">
        <v>86.2</v>
      </c>
      <c r="AA16" s="7">
        <v>84.8</v>
      </c>
      <c r="AB16" s="7">
        <v>59.6</v>
      </c>
      <c r="AC16" s="7">
        <v>67.2</v>
      </c>
      <c r="AD16" s="7">
        <v>97</v>
      </c>
      <c r="AE16" s="7">
        <v>70</v>
      </c>
      <c r="AF16" s="7">
        <v>86.6</v>
      </c>
      <c r="AG16" s="7">
        <v>90.8</v>
      </c>
      <c r="AH16" s="7"/>
      <c r="AI16" s="7">
        <f t="shared" si="10"/>
        <v>190</v>
      </c>
      <c r="AJ16" s="7">
        <v>190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5">
      <c r="A17" s="7" t="s">
        <v>53</v>
      </c>
      <c r="B17" s="7" t="s">
        <v>38</v>
      </c>
      <c r="C17" s="7">
        <v>102.66800000000001</v>
      </c>
      <c r="D17" s="7"/>
      <c r="E17" s="7">
        <v>65.134</v>
      </c>
      <c r="F17" s="7">
        <v>23.962</v>
      </c>
      <c r="G17" s="8">
        <v>1</v>
      </c>
      <c r="H17" s="7">
        <v>40</v>
      </c>
      <c r="I17" s="7"/>
      <c r="J17" s="7"/>
      <c r="K17" s="7"/>
      <c r="L17" s="7">
        <f t="shared" si="2"/>
        <v>65.134</v>
      </c>
      <c r="M17" s="7"/>
      <c r="N17" s="7"/>
      <c r="O17" s="7">
        <v>100</v>
      </c>
      <c r="P17" s="7">
        <v>70</v>
      </c>
      <c r="Q17" s="7">
        <f t="shared" si="3"/>
        <v>13.0268</v>
      </c>
      <c r="R17" s="4">
        <f t="shared" si="8"/>
        <v>40.520399999999981</v>
      </c>
      <c r="S17" s="4">
        <f t="shared" si="9"/>
        <v>30</v>
      </c>
      <c r="T17" s="4"/>
      <c r="U17" s="7">
        <f>VLOOKUP(A:A,[1]Sheet!$A:$AP,42,0)</f>
        <v>0</v>
      </c>
      <c r="V17" s="7">
        <f t="shared" si="4"/>
        <v>18</v>
      </c>
      <c r="W17" s="7">
        <f t="shared" si="5"/>
        <v>14.889458654466177</v>
      </c>
      <c r="X17" s="7">
        <v>2.3544</v>
      </c>
      <c r="Y17" s="7">
        <v>13.5174</v>
      </c>
      <c r="Z17" s="7">
        <v>15.092599999999999</v>
      </c>
      <c r="AA17" s="7">
        <v>12.070600000000001</v>
      </c>
      <c r="AB17" s="7">
        <v>13.2996</v>
      </c>
      <c r="AC17" s="7">
        <v>16.164000000000001</v>
      </c>
      <c r="AD17" s="7">
        <v>14.472</v>
      </c>
      <c r="AE17" s="7">
        <v>10.853999999999999</v>
      </c>
      <c r="AF17" s="7">
        <v>18.773199999999999</v>
      </c>
      <c r="AG17" s="7">
        <v>16.959399999999999</v>
      </c>
      <c r="AH17" s="7" t="s">
        <v>54</v>
      </c>
      <c r="AI17" s="7">
        <f t="shared" si="10"/>
        <v>30</v>
      </c>
      <c r="AJ17" s="7">
        <v>30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5">
      <c r="A18" s="7" t="s">
        <v>55</v>
      </c>
      <c r="B18" s="7" t="s">
        <v>38</v>
      </c>
      <c r="C18" s="7">
        <v>125.182</v>
      </c>
      <c r="D18" s="7"/>
      <c r="E18" s="7">
        <v>49.735999999999997</v>
      </c>
      <c r="F18" s="7">
        <v>62.875</v>
      </c>
      <c r="G18" s="8">
        <v>1</v>
      </c>
      <c r="H18" s="7">
        <v>45</v>
      </c>
      <c r="I18" s="7"/>
      <c r="J18" s="7"/>
      <c r="K18" s="7"/>
      <c r="L18" s="7">
        <f t="shared" si="2"/>
        <v>49.735999999999997</v>
      </c>
      <c r="M18" s="7"/>
      <c r="N18" s="7"/>
      <c r="O18" s="7">
        <v>0</v>
      </c>
      <c r="P18" s="7">
        <v>80</v>
      </c>
      <c r="Q18" s="7">
        <f t="shared" si="3"/>
        <v>9.9471999999999987</v>
      </c>
      <c r="R18" s="4">
        <f t="shared" si="8"/>
        <v>36.17459999999997</v>
      </c>
      <c r="S18" s="4">
        <f t="shared" si="9"/>
        <v>90</v>
      </c>
      <c r="T18" s="4"/>
      <c r="U18" s="7">
        <f>VLOOKUP(A:A,[1]Sheet!$A:$AP,42,0)</f>
        <v>0</v>
      </c>
      <c r="V18" s="7">
        <f t="shared" si="4"/>
        <v>18</v>
      </c>
      <c r="W18" s="7">
        <f t="shared" si="5"/>
        <v>14.363338426894002</v>
      </c>
      <c r="X18" s="7">
        <v>4.1318000000000001</v>
      </c>
      <c r="Y18" s="7">
        <v>6.1862000000000004</v>
      </c>
      <c r="Z18" s="7">
        <v>11.1876</v>
      </c>
      <c r="AA18" s="7">
        <v>21.934799999999999</v>
      </c>
      <c r="AB18" s="7">
        <v>18.319800000000001</v>
      </c>
      <c r="AC18" s="7">
        <v>22.885200000000001</v>
      </c>
      <c r="AD18" s="7">
        <v>11.314</v>
      </c>
      <c r="AE18" s="7">
        <v>20.178999999999998</v>
      </c>
      <c r="AF18" s="7">
        <v>25.7178</v>
      </c>
      <c r="AG18" s="7">
        <v>7.3292000000000002</v>
      </c>
      <c r="AH18" s="7"/>
      <c r="AI18" s="7">
        <f t="shared" si="10"/>
        <v>90</v>
      </c>
      <c r="AJ18" s="7">
        <v>90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5">
      <c r="A19" s="7" t="s">
        <v>57</v>
      </c>
      <c r="B19" s="7" t="s">
        <v>50</v>
      </c>
      <c r="C19" s="7">
        <v>212</v>
      </c>
      <c r="D19" s="7"/>
      <c r="E19" s="7">
        <v>85</v>
      </c>
      <c r="F19" s="7">
        <v>123</v>
      </c>
      <c r="G19" s="8">
        <v>0.6</v>
      </c>
      <c r="H19" s="7">
        <v>45</v>
      </c>
      <c r="I19" s="7"/>
      <c r="J19" s="7"/>
      <c r="K19" s="7"/>
      <c r="L19" s="7">
        <f t="shared" si="2"/>
        <v>85</v>
      </c>
      <c r="M19" s="7"/>
      <c r="N19" s="7"/>
      <c r="O19" s="7">
        <v>0</v>
      </c>
      <c r="P19" s="7">
        <v>83.333333333333343</v>
      </c>
      <c r="Q19" s="7">
        <f t="shared" si="3"/>
        <v>17</v>
      </c>
      <c r="R19" s="4">
        <f t="shared" si="8"/>
        <v>99.666666666666657</v>
      </c>
      <c r="S19" s="4">
        <f t="shared" si="9"/>
        <v>0</v>
      </c>
      <c r="T19" s="4"/>
      <c r="U19" s="7">
        <f>VLOOKUP(A:A,[1]Sheet!$A:$AP,42,0)</f>
        <v>0</v>
      </c>
      <c r="V19" s="7">
        <f t="shared" si="4"/>
        <v>18</v>
      </c>
      <c r="W19" s="7">
        <f t="shared" si="5"/>
        <v>12.137254901960786</v>
      </c>
      <c r="X19" s="7">
        <v>8.6</v>
      </c>
      <c r="Y19" s="7">
        <v>15.8</v>
      </c>
      <c r="Z19" s="7">
        <v>7.2</v>
      </c>
      <c r="AA19" s="7">
        <v>10.6</v>
      </c>
      <c r="AB19" s="7">
        <v>20</v>
      </c>
      <c r="AC19" s="7">
        <v>16.399999999999999</v>
      </c>
      <c r="AD19" s="7">
        <v>5.2</v>
      </c>
      <c r="AE19" s="7">
        <v>10.8</v>
      </c>
      <c r="AF19" s="7">
        <v>31.4</v>
      </c>
      <c r="AG19" s="7">
        <v>7</v>
      </c>
      <c r="AH19" s="7"/>
      <c r="AI19" s="7">
        <f t="shared" si="10"/>
        <v>0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5">
      <c r="A20" s="10" t="s">
        <v>58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59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2"/>
      <c r="U20" s="7">
        <f>VLOOKUP(A:A,[1]Sheet!$A:$AP,42,0)</f>
        <v>0</v>
      </c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-0.4</v>
      </c>
      <c r="AF20" s="10">
        <v>0</v>
      </c>
      <c r="AG20" s="10">
        <v>-2.2000000000000002</v>
      </c>
      <c r="AH20" s="10" t="s">
        <v>60</v>
      </c>
      <c r="AI20" s="10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5">
      <c r="A21" s="7" t="s">
        <v>61</v>
      </c>
      <c r="B21" s="7" t="s">
        <v>38</v>
      </c>
      <c r="C21" s="7">
        <v>279.75099999999998</v>
      </c>
      <c r="D21" s="7"/>
      <c r="E21" s="16">
        <f>123.709+E55</f>
        <v>135.69300000000001</v>
      </c>
      <c r="F21" s="16">
        <f>113.38+F55</f>
        <v>104.43199999999999</v>
      </c>
      <c r="G21" s="8">
        <v>1</v>
      </c>
      <c r="H21" s="7">
        <v>45</v>
      </c>
      <c r="I21" s="7"/>
      <c r="J21" s="7"/>
      <c r="K21" s="7"/>
      <c r="L21" s="7">
        <f t="shared" si="2"/>
        <v>135.69300000000001</v>
      </c>
      <c r="M21" s="7"/>
      <c r="N21" s="7"/>
      <c r="O21" s="7">
        <v>250</v>
      </c>
      <c r="P21" s="7">
        <v>120</v>
      </c>
      <c r="Q21" s="7">
        <f t="shared" si="3"/>
        <v>27.138600000000004</v>
      </c>
      <c r="R21" s="4">
        <f t="shared" ref="R21:R35" si="11">18*Q21-P21-O21-F21</f>
        <v>14.062800000000067</v>
      </c>
      <c r="S21" s="4">
        <f t="shared" ref="S21:S37" si="12">AJ21/G21</f>
        <v>200</v>
      </c>
      <c r="T21" s="4"/>
      <c r="U21" s="7">
        <f>VLOOKUP(A:A,[1]Sheet!$A:$AP,42,0)</f>
        <v>0</v>
      </c>
      <c r="V21" s="7">
        <f t="shared" si="4"/>
        <v>18</v>
      </c>
      <c r="W21" s="7">
        <f t="shared" si="5"/>
        <v>17.481815568968184</v>
      </c>
      <c r="X21" s="7">
        <v>33.550600000000003</v>
      </c>
      <c r="Y21" s="7">
        <v>37.227800000000002</v>
      </c>
      <c r="Z21" s="7">
        <v>28.1114</v>
      </c>
      <c r="AA21" s="7">
        <v>42.4818</v>
      </c>
      <c r="AB21" s="7">
        <v>31.167000000000002</v>
      </c>
      <c r="AC21" s="7">
        <v>40.417999999999999</v>
      </c>
      <c r="AD21" s="7">
        <v>27.338200000000001</v>
      </c>
      <c r="AE21" s="7">
        <v>38.914999999999999</v>
      </c>
      <c r="AF21" s="7">
        <v>52.273000000000003</v>
      </c>
      <c r="AG21" s="7">
        <v>28.340800000000002</v>
      </c>
      <c r="AH21" s="7"/>
      <c r="AI21" s="7">
        <f t="shared" ref="AI21:AI37" si="13">ROUND(G21*S21,0)</f>
        <v>200</v>
      </c>
      <c r="AJ21" s="7">
        <v>200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5">
      <c r="A22" s="7" t="s">
        <v>62</v>
      </c>
      <c r="B22" s="7" t="s">
        <v>50</v>
      </c>
      <c r="C22" s="7">
        <v>127</v>
      </c>
      <c r="D22" s="7"/>
      <c r="E22" s="16">
        <f>101+E56</f>
        <v>119</v>
      </c>
      <c r="F22" s="16">
        <f>7+F56</f>
        <v>0</v>
      </c>
      <c r="G22" s="8">
        <v>0.4</v>
      </c>
      <c r="H22" s="7">
        <v>45</v>
      </c>
      <c r="I22" s="7"/>
      <c r="J22" s="7"/>
      <c r="K22" s="7"/>
      <c r="L22" s="7">
        <f t="shared" si="2"/>
        <v>119</v>
      </c>
      <c r="M22" s="7"/>
      <c r="N22" s="7"/>
      <c r="O22" s="7">
        <v>0</v>
      </c>
      <c r="P22" s="7">
        <v>0</v>
      </c>
      <c r="Q22" s="7">
        <f t="shared" si="3"/>
        <v>23.8</v>
      </c>
      <c r="R22" s="4">
        <f>8*Q22-P22-O22-F22</f>
        <v>190.4</v>
      </c>
      <c r="S22" s="4">
        <f t="shared" si="12"/>
        <v>500</v>
      </c>
      <c r="T22" s="4"/>
      <c r="U22" s="7" t="str">
        <f>VLOOKUP(A:A,[1]Sheet!$A:$AP,42,0)</f>
        <v xml:space="preserve">пробуем по новой на холодну погоду </v>
      </c>
      <c r="V22" s="7">
        <f t="shared" si="4"/>
        <v>8</v>
      </c>
      <c r="W22" s="7">
        <f t="shared" si="5"/>
        <v>0</v>
      </c>
      <c r="X22" s="7">
        <v>31.8</v>
      </c>
      <c r="Y22" s="7">
        <v>51</v>
      </c>
      <c r="Z22" s="7">
        <v>43</v>
      </c>
      <c r="AA22" s="7">
        <v>56.6</v>
      </c>
      <c r="AB22" s="7">
        <v>61</v>
      </c>
      <c r="AC22" s="7">
        <v>83.4</v>
      </c>
      <c r="AD22" s="7">
        <v>59.6</v>
      </c>
      <c r="AE22" s="7">
        <v>71.400000000000006</v>
      </c>
      <c r="AF22" s="7">
        <v>72.2</v>
      </c>
      <c r="AG22" s="7">
        <v>87.8</v>
      </c>
      <c r="AH22" s="7"/>
      <c r="AI22" s="7">
        <f t="shared" si="13"/>
        <v>200</v>
      </c>
      <c r="AJ22" s="7">
        <v>200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5">
      <c r="A23" s="7" t="s">
        <v>63</v>
      </c>
      <c r="B23" s="7" t="s">
        <v>50</v>
      </c>
      <c r="C23" s="7">
        <v>177</v>
      </c>
      <c r="D23" s="7"/>
      <c r="E23" s="7">
        <v>151</v>
      </c>
      <c r="F23" s="7"/>
      <c r="G23" s="8">
        <v>0.4</v>
      </c>
      <c r="H23" s="7">
        <v>45</v>
      </c>
      <c r="I23" s="7"/>
      <c r="J23" s="7"/>
      <c r="K23" s="7"/>
      <c r="L23" s="7">
        <f t="shared" si="2"/>
        <v>151</v>
      </c>
      <c r="M23" s="7"/>
      <c r="N23" s="7"/>
      <c r="O23" s="7">
        <v>0</v>
      </c>
      <c r="P23" s="7">
        <v>0</v>
      </c>
      <c r="Q23" s="7">
        <f t="shared" si="3"/>
        <v>30.2</v>
      </c>
      <c r="R23" s="4">
        <f>8*Q23-P23-O23-F23</f>
        <v>241.6</v>
      </c>
      <c r="S23" s="4">
        <f t="shared" si="12"/>
        <v>500</v>
      </c>
      <c r="T23" s="4"/>
      <c r="U23" s="7" t="str">
        <f>VLOOKUP(A:A,[1]Sheet!$A:$AP,42,0)</f>
        <v xml:space="preserve">пробуем по новой на холодну погоду </v>
      </c>
      <c r="V23" s="7">
        <f t="shared" si="4"/>
        <v>8</v>
      </c>
      <c r="W23" s="7">
        <f t="shared" si="5"/>
        <v>0</v>
      </c>
      <c r="X23" s="7">
        <v>27.2</v>
      </c>
      <c r="Y23" s="7">
        <v>45</v>
      </c>
      <c r="Z23" s="7">
        <v>39.799999999999997</v>
      </c>
      <c r="AA23" s="7">
        <v>48</v>
      </c>
      <c r="AB23" s="7">
        <v>41.8</v>
      </c>
      <c r="AC23" s="7">
        <v>50</v>
      </c>
      <c r="AD23" s="7">
        <v>42.2</v>
      </c>
      <c r="AE23" s="7">
        <v>57.6</v>
      </c>
      <c r="AF23" s="7">
        <v>59</v>
      </c>
      <c r="AG23" s="7">
        <v>77.2</v>
      </c>
      <c r="AH23" s="7"/>
      <c r="AI23" s="7">
        <f t="shared" si="13"/>
        <v>200</v>
      </c>
      <c r="AJ23" s="7">
        <v>200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5">
      <c r="A24" s="7" t="s">
        <v>64</v>
      </c>
      <c r="B24" s="7" t="s">
        <v>38</v>
      </c>
      <c r="C24" s="7">
        <v>367.96499999999997</v>
      </c>
      <c r="D24" s="7"/>
      <c r="E24" s="16">
        <f>53.235+E57</f>
        <v>73.224999999999994</v>
      </c>
      <c r="F24" s="16">
        <f>294.42+F57</f>
        <v>281.13800000000003</v>
      </c>
      <c r="G24" s="8">
        <v>1</v>
      </c>
      <c r="H24" s="7">
        <v>40</v>
      </c>
      <c r="I24" s="7"/>
      <c r="J24" s="7"/>
      <c r="K24" s="7"/>
      <c r="L24" s="7">
        <f t="shared" si="2"/>
        <v>73.224999999999994</v>
      </c>
      <c r="M24" s="7"/>
      <c r="N24" s="7"/>
      <c r="O24" s="7">
        <v>200</v>
      </c>
      <c r="P24" s="7">
        <v>150</v>
      </c>
      <c r="Q24" s="7">
        <f t="shared" si="3"/>
        <v>14.645</v>
      </c>
      <c r="R24" s="4"/>
      <c r="S24" s="4">
        <f t="shared" si="12"/>
        <v>100</v>
      </c>
      <c r="T24" s="4"/>
      <c r="U24" s="7">
        <f>VLOOKUP(A:A,[1]Sheet!$A:$AP,42,0)</f>
        <v>0</v>
      </c>
      <c r="V24" s="7">
        <f t="shared" si="4"/>
        <v>43.095800614544217</v>
      </c>
      <c r="W24" s="7">
        <f t="shared" si="5"/>
        <v>43.095800614544217</v>
      </c>
      <c r="X24" s="7">
        <v>27.874199999999998</v>
      </c>
      <c r="Y24" s="7">
        <v>37.243600000000001</v>
      </c>
      <c r="Z24" s="7">
        <v>40.004600000000003</v>
      </c>
      <c r="AA24" s="7">
        <v>45.374200000000002</v>
      </c>
      <c r="AB24" s="7">
        <v>25.124199999999998</v>
      </c>
      <c r="AC24" s="7">
        <v>50.785400000000003</v>
      </c>
      <c r="AD24" s="7">
        <v>35.566199999999988</v>
      </c>
      <c r="AE24" s="7">
        <v>37.991799999999998</v>
      </c>
      <c r="AF24" s="7">
        <v>46.525199999999998</v>
      </c>
      <c r="AG24" s="7">
        <v>26.251799999999999</v>
      </c>
      <c r="AH24" s="18" t="s">
        <v>56</v>
      </c>
      <c r="AI24" s="7">
        <f t="shared" si="13"/>
        <v>100</v>
      </c>
      <c r="AJ24" s="7">
        <v>100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5">
      <c r="A25" s="7" t="s">
        <v>65</v>
      </c>
      <c r="B25" s="7" t="s">
        <v>50</v>
      </c>
      <c r="C25" s="7">
        <v>295</v>
      </c>
      <c r="D25" s="7"/>
      <c r="E25" s="7">
        <v>75.045000000000002</v>
      </c>
      <c r="F25" s="7">
        <v>187.95500000000001</v>
      </c>
      <c r="G25" s="8">
        <v>0.35</v>
      </c>
      <c r="H25" s="7">
        <v>45</v>
      </c>
      <c r="I25" s="7"/>
      <c r="J25" s="7"/>
      <c r="K25" s="7"/>
      <c r="L25" s="7">
        <f t="shared" si="2"/>
        <v>75.045000000000002</v>
      </c>
      <c r="M25" s="7"/>
      <c r="N25" s="7"/>
      <c r="O25" s="7">
        <v>0</v>
      </c>
      <c r="P25" s="7">
        <v>0</v>
      </c>
      <c r="Q25" s="7">
        <f t="shared" si="3"/>
        <v>15.009</v>
      </c>
      <c r="R25" s="4">
        <f t="shared" si="11"/>
        <v>82.207000000000022</v>
      </c>
      <c r="S25" s="4">
        <f t="shared" si="12"/>
        <v>171.42857142857144</v>
      </c>
      <c r="T25" s="4"/>
      <c r="U25" s="7">
        <f>VLOOKUP(A:A,[1]Sheet!$A:$AP,42,0)</f>
        <v>0</v>
      </c>
      <c r="V25" s="7">
        <f t="shared" si="4"/>
        <v>18.000000000000004</v>
      </c>
      <c r="W25" s="7">
        <f t="shared" si="5"/>
        <v>12.522819641548406</v>
      </c>
      <c r="X25" s="7">
        <v>5.2</v>
      </c>
      <c r="Y25" s="7">
        <v>24.4</v>
      </c>
      <c r="Z25" s="7">
        <v>21</v>
      </c>
      <c r="AA25" s="7">
        <v>29</v>
      </c>
      <c r="AB25" s="7">
        <v>22.2</v>
      </c>
      <c r="AC25" s="7">
        <v>32.6</v>
      </c>
      <c r="AD25" s="7">
        <v>13.4</v>
      </c>
      <c r="AE25" s="7">
        <v>8</v>
      </c>
      <c r="AF25" s="7">
        <v>39.4</v>
      </c>
      <c r="AG25" s="7">
        <v>4.5999999999999996</v>
      </c>
      <c r="AH25" s="7"/>
      <c r="AI25" s="7">
        <f t="shared" si="13"/>
        <v>60</v>
      </c>
      <c r="AJ25" s="7">
        <v>60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5">
      <c r="A26" s="7" t="s">
        <v>66</v>
      </c>
      <c r="B26" s="7" t="s">
        <v>38</v>
      </c>
      <c r="C26" s="7">
        <v>104.876</v>
      </c>
      <c r="D26" s="7"/>
      <c r="E26" s="7">
        <v>78.375</v>
      </c>
      <c r="F26" s="7">
        <v>-1.94</v>
      </c>
      <c r="G26" s="8">
        <v>1</v>
      </c>
      <c r="H26" s="7">
        <v>45</v>
      </c>
      <c r="I26" s="7"/>
      <c r="J26" s="7"/>
      <c r="K26" s="7"/>
      <c r="L26" s="7">
        <f t="shared" si="2"/>
        <v>78.375</v>
      </c>
      <c r="M26" s="7"/>
      <c r="N26" s="7"/>
      <c r="O26" s="7">
        <v>300</v>
      </c>
      <c r="P26" s="7">
        <v>100</v>
      </c>
      <c r="Q26" s="7">
        <f t="shared" si="3"/>
        <v>15.675000000000001</v>
      </c>
      <c r="R26" s="4"/>
      <c r="S26" s="4">
        <f t="shared" si="12"/>
        <v>40</v>
      </c>
      <c r="T26" s="4"/>
      <c r="U26" s="7">
        <f>VLOOKUP(A:A,[1]Sheet!$A:$AP,42,0)</f>
        <v>0</v>
      </c>
      <c r="V26" s="7">
        <f t="shared" si="4"/>
        <v>25.394577352472087</v>
      </c>
      <c r="W26" s="7">
        <f t="shared" si="5"/>
        <v>25.394577352472087</v>
      </c>
      <c r="X26" s="7">
        <v>11.4254</v>
      </c>
      <c r="Y26" s="7">
        <v>37.688200000000002</v>
      </c>
      <c r="Z26" s="7">
        <v>25.6218</v>
      </c>
      <c r="AA26" s="7">
        <v>19.736599999999999</v>
      </c>
      <c r="AB26" s="7">
        <v>18.6174</v>
      </c>
      <c r="AC26" s="7">
        <v>41.1126</v>
      </c>
      <c r="AD26" s="7">
        <v>22.545999999999999</v>
      </c>
      <c r="AE26" s="7">
        <v>27.1752</v>
      </c>
      <c r="AF26" s="7">
        <v>55.891800000000003</v>
      </c>
      <c r="AG26" s="7">
        <v>23.865200000000002</v>
      </c>
      <c r="AH26" s="7" t="s">
        <v>67</v>
      </c>
      <c r="AI26" s="7">
        <f t="shared" si="13"/>
        <v>40</v>
      </c>
      <c r="AJ26" s="7">
        <v>40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5">
      <c r="A27" s="7" t="s">
        <v>68</v>
      </c>
      <c r="B27" s="7" t="s">
        <v>50</v>
      </c>
      <c r="C27" s="7">
        <v>385</v>
      </c>
      <c r="D27" s="7"/>
      <c r="E27" s="7">
        <v>132</v>
      </c>
      <c r="F27" s="7">
        <v>214</v>
      </c>
      <c r="G27" s="8">
        <v>0.45</v>
      </c>
      <c r="H27" s="7">
        <v>45</v>
      </c>
      <c r="I27" s="7"/>
      <c r="J27" s="7"/>
      <c r="K27" s="7"/>
      <c r="L27" s="7">
        <f t="shared" si="2"/>
        <v>132</v>
      </c>
      <c r="M27" s="7"/>
      <c r="N27" s="7"/>
      <c r="O27" s="7">
        <v>222.2222222222222</v>
      </c>
      <c r="P27" s="7">
        <v>111.1111111111111</v>
      </c>
      <c r="Q27" s="7">
        <f t="shared" si="3"/>
        <v>26.4</v>
      </c>
      <c r="R27" s="4"/>
      <c r="S27" s="4">
        <f t="shared" si="12"/>
        <v>222.22222222222223</v>
      </c>
      <c r="T27" s="4"/>
      <c r="U27" s="7">
        <f>VLOOKUP(A:A,[1]Sheet!$A:$AP,42,0)</f>
        <v>0</v>
      </c>
      <c r="V27" s="7">
        <f t="shared" si="4"/>
        <v>20.732323232323232</v>
      </c>
      <c r="W27" s="7">
        <f t="shared" si="5"/>
        <v>20.732323232323232</v>
      </c>
      <c r="X27" s="7">
        <v>35.799999999999997</v>
      </c>
      <c r="Y27" s="7">
        <v>50.2</v>
      </c>
      <c r="Z27" s="7">
        <v>43.6</v>
      </c>
      <c r="AA27" s="7">
        <v>41.8</v>
      </c>
      <c r="AB27" s="7">
        <v>45</v>
      </c>
      <c r="AC27" s="7">
        <v>51.2</v>
      </c>
      <c r="AD27" s="7">
        <v>39.799999999999997</v>
      </c>
      <c r="AE27" s="7">
        <v>44.6</v>
      </c>
      <c r="AF27" s="7">
        <v>60.4</v>
      </c>
      <c r="AG27" s="7">
        <v>53.2</v>
      </c>
      <c r="AH27" s="7"/>
      <c r="AI27" s="7">
        <f t="shared" si="13"/>
        <v>100</v>
      </c>
      <c r="AJ27" s="7">
        <v>100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5">
      <c r="A28" s="7" t="s">
        <v>69</v>
      </c>
      <c r="B28" s="7" t="s">
        <v>38</v>
      </c>
      <c r="C28" s="7">
        <v>674.47799999999995</v>
      </c>
      <c r="D28" s="7"/>
      <c r="E28" s="7">
        <v>378.90300000000002</v>
      </c>
      <c r="F28" s="7">
        <v>248.79599999999999</v>
      </c>
      <c r="G28" s="8">
        <v>1</v>
      </c>
      <c r="H28" s="7">
        <v>45</v>
      </c>
      <c r="I28" s="7"/>
      <c r="J28" s="7"/>
      <c r="K28" s="7"/>
      <c r="L28" s="7">
        <f t="shared" si="2"/>
        <v>378.90300000000002</v>
      </c>
      <c r="M28" s="7"/>
      <c r="N28" s="7"/>
      <c r="O28" s="7">
        <v>800</v>
      </c>
      <c r="P28" s="7">
        <v>500</v>
      </c>
      <c r="Q28" s="7">
        <f t="shared" si="3"/>
        <v>75.780600000000007</v>
      </c>
      <c r="R28" s="4"/>
      <c r="S28" s="4">
        <f t="shared" si="12"/>
        <v>600</v>
      </c>
      <c r="T28" s="4"/>
      <c r="U28" s="7">
        <f>VLOOKUP(A:A,[1]Sheet!$A:$AP,42,0)</f>
        <v>0</v>
      </c>
      <c r="V28" s="7">
        <f t="shared" si="4"/>
        <v>20.437895714734378</v>
      </c>
      <c r="W28" s="7">
        <f t="shared" si="5"/>
        <v>20.437895714734378</v>
      </c>
      <c r="X28" s="7">
        <v>99.303399999999996</v>
      </c>
      <c r="Y28" s="7">
        <v>122.3514</v>
      </c>
      <c r="Z28" s="7">
        <v>104.4966</v>
      </c>
      <c r="AA28" s="7">
        <v>117.86499999999999</v>
      </c>
      <c r="AB28" s="7">
        <v>116.7268</v>
      </c>
      <c r="AC28" s="7">
        <v>117.46339999999999</v>
      </c>
      <c r="AD28" s="7">
        <v>98.387</v>
      </c>
      <c r="AE28" s="7">
        <v>87.63</v>
      </c>
      <c r="AF28" s="7">
        <v>134.69759999999999</v>
      </c>
      <c r="AG28" s="7">
        <v>124.9346</v>
      </c>
      <c r="AH28" s="7" t="s">
        <v>70</v>
      </c>
      <c r="AI28" s="7">
        <f t="shared" si="13"/>
        <v>600</v>
      </c>
      <c r="AJ28" s="7">
        <v>600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5">
      <c r="A29" s="7" t="s">
        <v>71</v>
      </c>
      <c r="B29" s="7" t="s">
        <v>38</v>
      </c>
      <c r="C29" s="7">
        <v>33.381</v>
      </c>
      <c r="D29" s="7"/>
      <c r="E29" s="7">
        <v>-6.9359999999999999</v>
      </c>
      <c r="F29" s="7">
        <v>29.347000000000001</v>
      </c>
      <c r="G29" s="8">
        <v>1</v>
      </c>
      <c r="H29" s="7">
        <v>40</v>
      </c>
      <c r="I29" s="7"/>
      <c r="J29" s="7"/>
      <c r="K29" s="7"/>
      <c r="L29" s="7">
        <f t="shared" si="2"/>
        <v>-6.9359999999999999</v>
      </c>
      <c r="M29" s="7"/>
      <c r="N29" s="7"/>
      <c r="O29" s="7">
        <v>0</v>
      </c>
      <c r="P29" s="7">
        <v>50</v>
      </c>
      <c r="Q29" s="7">
        <f t="shared" si="3"/>
        <v>-1.3872</v>
      </c>
      <c r="R29" s="4"/>
      <c r="S29" s="4">
        <f t="shared" si="12"/>
        <v>40</v>
      </c>
      <c r="T29" s="4"/>
      <c r="U29" s="7">
        <f>VLOOKUP(A:A,[1]Sheet!$A:$AP,42,0)</f>
        <v>0</v>
      </c>
      <c r="V29" s="7">
        <f t="shared" si="4"/>
        <v>-57.199394463667829</v>
      </c>
      <c r="W29" s="7">
        <f t="shared" si="5"/>
        <v>-57.199394463667829</v>
      </c>
      <c r="X29" s="7">
        <v>1.0673999999999999</v>
      </c>
      <c r="Y29" s="7">
        <v>2.9087999999999998</v>
      </c>
      <c r="Z29" s="7">
        <v>6.24</v>
      </c>
      <c r="AA29" s="7">
        <v>9.7493999999999996</v>
      </c>
      <c r="AB29" s="7">
        <v>3.5133999999999999</v>
      </c>
      <c r="AC29" s="7">
        <v>7.0115999999999996</v>
      </c>
      <c r="AD29" s="7">
        <v>5.8468</v>
      </c>
      <c r="AE29" s="7">
        <v>3.9735999999999998</v>
      </c>
      <c r="AF29" s="7">
        <v>13.9396</v>
      </c>
      <c r="AG29" s="7">
        <v>2.1798000000000002</v>
      </c>
      <c r="AH29" s="18" t="s">
        <v>56</v>
      </c>
      <c r="AI29" s="7">
        <f t="shared" si="13"/>
        <v>40</v>
      </c>
      <c r="AJ29" s="7">
        <v>40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5">
      <c r="A30" s="7" t="s">
        <v>72</v>
      </c>
      <c r="B30" s="7" t="s">
        <v>50</v>
      </c>
      <c r="C30" s="7">
        <v>323</v>
      </c>
      <c r="D30" s="7"/>
      <c r="E30" s="7">
        <v>107</v>
      </c>
      <c r="F30" s="7">
        <v>202</v>
      </c>
      <c r="G30" s="8">
        <v>0.4</v>
      </c>
      <c r="H30" s="7">
        <v>55</v>
      </c>
      <c r="I30" s="7"/>
      <c r="J30" s="7"/>
      <c r="K30" s="7"/>
      <c r="L30" s="7">
        <f t="shared" si="2"/>
        <v>107</v>
      </c>
      <c r="M30" s="7"/>
      <c r="N30" s="7"/>
      <c r="O30" s="7">
        <v>0</v>
      </c>
      <c r="P30" s="7">
        <v>250</v>
      </c>
      <c r="Q30" s="7">
        <f t="shared" si="3"/>
        <v>21.4</v>
      </c>
      <c r="R30" s="4"/>
      <c r="S30" s="4">
        <f t="shared" si="12"/>
        <v>300</v>
      </c>
      <c r="T30" s="4"/>
      <c r="U30" s="7">
        <f>VLOOKUP(A:A,[1]Sheet!$A:$AP,42,0)</f>
        <v>0</v>
      </c>
      <c r="V30" s="7">
        <f t="shared" si="4"/>
        <v>21.121495327102807</v>
      </c>
      <c r="W30" s="7">
        <f t="shared" si="5"/>
        <v>21.121495327102807</v>
      </c>
      <c r="X30" s="7">
        <v>29.4</v>
      </c>
      <c r="Y30" s="7">
        <v>41.4</v>
      </c>
      <c r="Z30" s="7">
        <v>24.2</v>
      </c>
      <c r="AA30" s="7">
        <v>43</v>
      </c>
      <c r="AB30" s="7">
        <v>24.8</v>
      </c>
      <c r="AC30" s="7">
        <v>37</v>
      </c>
      <c r="AD30" s="7">
        <v>44.4</v>
      </c>
      <c r="AE30" s="7">
        <v>36.200000000000003</v>
      </c>
      <c r="AF30" s="7">
        <v>51.2</v>
      </c>
      <c r="AG30" s="7">
        <v>31.4</v>
      </c>
      <c r="AH30" s="7"/>
      <c r="AI30" s="7">
        <f t="shared" si="13"/>
        <v>120</v>
      </c>
      <c r="AJ30" s="7">
        <v>120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5">
      <c r="A31" s="7" t="s">
        <v>73</v>
      </c>
      <c r="B31" s="7" t="s">
        <v>38</v>
      </c>
      <c r="C31" s="7">
        <v>795.53200000000004</v>
      </c>
      <c r="D31" s="7"/>
      <c r="E31" s="16">
        <f>281.573+E58</f>
        <v>319.07499999999999</v>
      </c>
      <c r="F31" s="16">
        <f>480.299+F58</f>
        <v>462.745</v>
      </c>
      <c r="G31" s="8">
        <v>1</v>
      </c>
      <c r="H31" s="7">
        <v>60</v>
      </c>
      <c r="I31" s="7"/>
      <c r="J31" s="7"/>
      <c r="K31" s="7"/>
      <c r="L31" s="7">
        <f t="shared" si="2"/>
        <v>319.07499999999999</v>
      </c>
      <c r="M31" s="7"/>
      <c r="N31" s="7"/>
      <c r="O31" s="7">
        <v>150</v>
      </c>
      <c r="P31" s="7">
        <v>300</v>
      </c>
      <c r="Q31" s="7">
        <f t="shared" si="3"/>
        <v>63.814999999999998</v>
      </c>
      <c r="R31" s="4">
        <f t="shared" si="11"/>
        <v>235.92500000000007</v>
      </c>
      <c r="S31" s="4">
        <f t="shared" si="12"/>
        <v>800</v>
      </c>
      <c r="T31" s="4"/>
      <c r="U31" s="7">
        <f>VLOOKUP(A:A,[1]Sheet!$A:$AP,42,0)</f>
        <v>0</v>
      </c>
      <c r="V31" s="7">
        <f t="shared" si="4"/>
        <v>18.000000000000004</v>
      </c>
      <c r="W31" s="7">
        <f t="shared" si="5"/>
        <v>14.30298519156938</v>
      </c>
      <c r="X31" s="7">
        <v>70.668599999999998</v>
      </c>
      <c r="Y31" s="7">
        <v>63.731999999999992</v>
      </c>
      <c r="Z31" s="7">
        <v>107.76260000000001</v>
      </c>
      <c r="AA31" s="7">
        <v>62.413800000000002</v>
      </c>
      <c r="AB31" s="7">
        <v>63.05060000000001</v>
      </c>
      <c r="AC31" s="7">
        <v>76.724199999999996</v>
      </c>
      <c r="AD31" s="7">
        <v>66.152799999999985</v>
      </c>
      <c r="AE31" s="7">
        <v>73.025000000000006</v>
      </c>
      <c r="AF31" s="7">
        <v>97.113199999999992</v>
      </c>
      <c r="AG31" s="7">
        <v>134.51140000000001</v>
      </c>
      <c r="AH31" s="7"/>
      <c r="AI31" s="7">
        <f t="shared" si="13"/>
        <v>800</v>
      </c>
      <c r="AJ31" s="7">
        <v>800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5">
      <c r="A32" s="7" t="s">
        <v>74</v>
      </c>
      <c r="B32" s="7" t="s">
        <v>50</v>
      </c>
      <c r="C32" s="7">
        <v>428</v>
      </c>
      <c r="D32" s="7"/>
      <c r="E32" s="7">
        <v>79</v>
      </c>
      <c r="F32" s="16">
        <f>306+F38</f>
        <v>275</v>
      </c>
      <c r="G32" s="8">
        <v>0.5</v>
      </c>
      <c r="H32" s="7">
        <v>60</v>
      </c>
      <c r="I32" s="7"/>
      <c r="J32" s="7"/>
      <c r="K32" s="7"/>
      <c r="L32" s="7">
        <f t="shared" si="2"/>
        <v>79</v>
      </c>
      <c r="M32" s="7"/>
      <c r="N32" s="7"/>
      <c r="O32" s="7">
        <v>0</v>
      </c>
      <c r="P32" s="7">
        <v>0</v>
      </c>
      <c r="Q32" s="7">
        <f t="shared" si="3"/>
        <v>15.8</v>
      </c>
      <c r="R32" s="4">
        <f t="shared" si="11"/>
        <v>9.4000000000000341</v>
      </c>
      <c r="S32" s="4">
        <f t="shared" si="12"/>
        <v>90</v>
      </c>
      <c r="T32" s="4"/>
      <c r="U32" s="7">
        <f>VLOOKUP(A:A,[1]Sheet!$A:$AP,42,0)</f>
        <v>0</v>
      </c>
      <c r="V32" s="7">
        <f t="shared" si="4"/>
        <v>18</v>
      </c>
      <c r="W32" s="7">
        <f t="shared" si="5"/>
        <v>17.405063291139239</v>
      </c>
      <c r="X32" s="7">
        <v>10</v>
      </c>
      <c r="Y32" s="7">
        <v>9.6</v>
      </c>
      <c r="Z32" s="7">
        <v>25</v>
      </c>
      <c r="AA32" s="7">
        <v>7.4</v>
      </c>
      <c r="AB32" s="7">
        <v>23.6</v>
      </c>
      <c r="AC32" s="7">
        <v>12.8</v>
      </c>
      <c r="AD32" s="7">
        <v>18</v>
      </c>
      <c r="AE32" s="7">
        <v>14.6</v>
      </c>
      <c r="AF32" s="7">
        <v>34.6</v>
      </c>
      <c r="AG32" s="7">
        <v>15.6</v>
      </c>
      <c r="AH32" s="19" t="s">
        <v>86</v>
      </c>
      <c r="AI32" s="7">
        <f t="shared" si="13"/>
        <v>45</v>
      </c>
      <c r="AJ32" s="7">
        <v>45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5">
      <c r="A33" s="7" t="s">
        <v>75</v>
      </c>
      <c r="B33" s="7" t="s">
        <v>38</v>
      </c>
      <c r="C33" s="7">
        <v>381.01</v>
      </c>
      <c r="D33" s="7">
        <v>4.0780000000000003</v>
      </c>
      <c r="E33" s="16">
        <f>273.757+E59</f>
        <v>322.24799999999999</v>
      </c>
      <c r="F33" s="16">
        <f>88.951+F59</f>
        <v>58.406999999999996</v>
      </c>
      <c r="G33" s="8">
        <v>1</v>
      </c>
      <c r="H33" s="7">
        <v>60</v>
      </c>
      <c r="I33" s="7"/>
      <c r="J33" s="7"/>
      <c r="K33" s="7"/>
      <c r="L33" s="7">
        <f t="shared" si="2"/>
        <v>322.24799999999999</v>
      </c>
      <c r="M33" s="7"/>
      <c r="N33" s="7"/>
      <c r="O33" s="7">
        <v>300</v>
      </c>
      <c r="P33" s="7">
        <v>700</v>
      </c>
      <c r="Q33" s="7">
        <f t="shared" si="3"/>
        <v>64.449600000000004</v>
      </c>
      <c r="R33" s="4">
        <f t="shared" si="11"/>
        <v>101.68580000000013</v>
      </c>
      <c r="S33" s="4">
        <f t="shared" si="12"/>
        <v>680</v>
      </c>
      <c r="T33" s="4"/>
      <c r="U33" s="7">
        <f>VLOOKUP(A:A,[1]Sheet!$A:$AP,42,0)</f>
        <v>0</v>
      </c>
      <c r="V33" s="7">
        <f t="shared" si="4"/>
        <v>18</v>
      </c>
      <c r="W33" s="7">
        <f t="shared" si="5"/>
        <v>16.422243117102354</v>
      </c>
      <c r="X33" s="7">
        <v>86.211199999999991</v>
      </c>
      <c r="Y33" s="7">
        <v>60.296599999999998</v>
      </c>
      <c r="Z33" s="7">
        <v>113.932</v>
      </c>
      <c r="AA33" s="7">
        <v>53.376399999999997</v>
      </c>
      <c r="AB33" s="7">
        <v>49.985799999999998</v>
      </c>
      <c r="AC33" s="7">
        <v>108.5262</v>
      </c>
      <c r="AD33" s="7">
        <v>44.704599999999999</v>
      </c>
      <c r="AE33" s="7">
        <v>99.482200000000006</v>
      </c>
      <c r="AF33" s="7">
        <v>70.72</v>
      </c>
      <c r="AG33" s="7">
        <v>106.21380000000001</v>
      </c>
      <c r="AH33" s="7"/>
      <c r="AI33" s="7">
        <f t="shared" si="13"/>
        <v>680</v>
      </c>
      <c r="AJ33" s="7">
        <v>680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5">
      <c r="A34" s="7" t="s">
        <v>76</v>
      </c>
      <c r="B34" s="7" t="s">
        <v>38</v>
      </c>
      <c r="C34" s="7">
        <v>625.601</v>
      </c>
      <c r="D34" s="7"/>
      <c r="E34" s="16">
        <f>213.24+E60</f>
        <v>264.00700000000001</v>
      </c>
      <c r="F34" s="16">
        <f>376.359+F60</f>
        <v>343.33699999999999</v>
      </c>
      <c r="G34" s="8">
        <v>1</v>
      </c>
      <c r="H34" s="7">
        <v>60</v>
      </c>
      <c r="I34" s="7"/>
      <c r="J34" s="7"/>
      <c r="K34" s="7"/>
      <c r="L34" s="7">
        <f t="shared" si="2"/>
        <v>264.00700000000001</v>
      </c>
      <c r="M34" s="7"/>
      <c r="N34" s="7"/>
      <c r="O34" s="7">
        <v>200</v>
      </c>
      <c r="P34" s="7">
        <v>250</v>
      </c>
      <c r="Q34" s="7">
        <f t="shared" si="3"/>
        <v>52.801400000000001</v>
      </c>
      <c r="R34" s="4">
        <f t="shared" si="11"/>
        <v>157.08820000000003</v>
      </c>
      <c r="S34" s="4">
        <f t="shared" si="12"/>
        <v>600</v>
      </c>
      <c r="T34" s="4"/>
      <c r="U34" s="7">
        <f>VLOOKUP(A:A,[1]Sheet!$A:$AP,42,0)</f>
        <v>0</v>
      </c>
      <c r="V34" s="7">
        <f t="shared" si="4"/>
        <v>18</v>
      </c>
      <c r="W34" s="7">
        <f t="shared" si="5"/>
        <v>15.0249235815717</v>
      </c>
      <c r="X34" s="7">
        <v>55.516599999999997</v>
      </c>
      <c r="Y34" s="7">
        <v>57.593199999999989</v>
      </c>
      <c r="Z34" s="7">
        <v>90.404399999999995</v>
      </c>
      <c r="AA34" s="7">
        <v>53.662799999999997</v>
      </c>
      <c r="AB34" s="7">
        <v>44.398800000000001</v>
      </c>
      <c r="AC34" s="7">
        <v>68.528800000000004</v>
      </c>
      <c r="AD34" s="7">
        <v>54.888599999999997</v>
      </c>
      <c r="AE34" s="7">
        <v>46.964399999999998</v>
      </c>
      <c r="AF34" s="7">
        <v>70.588400000000007</v>
      </c>
      <c r="AG34" s="7">
        <v>84.203800000000001</v>
      </c>
      <c r="AH34" s="7"/>
      <c r="AI34" s="7">
        <f t="shared" si="13"/>
        <v>600</v>
      </c>
      <c r="AJ34" s="7">
        <v>600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5">
      <c r="A35" s="7" t="s">
        <v>77</v>
      </c>
      <c r="B35" s="7" t="s">
        <v>50</v>
      </c>
      <c r="C35" s="7">
        <v>779</v>
      </c>
      <c r="D35" s="7"/>
      <c r="E35" s="16">
        <f>287+E61</f>
        <v>298</v>
      </c>
      <c r="F35" s="16">
        <f>477+F61</f>
        <v>471</v>
      </c>
      <c r="G35" s="8">
        <v>0.4</v>
      </c>
      <c r="H35" s="7">
        <v>60</v>
      </c>
      <c r="I35" s="7"/>
      <c r="J35" s="7"/>
      <c r="K35" s="7"/>
      <c r="L35" s="7">
        <f t="shared" si="2"/>
        <v>298</v>
      </c>
      <c r="M35" s="7"/>
      <c r="N35" s="7"/>
      <c r="O35" s="7">
        <v>0</v>
      </c>
      <c r="P35" s="7">
        <v>250</v>
      </c>
      <c r="Q35" s="7">
        <f t="shared" si="3"/>
        <v>59.6</v>
      </c>
      <c r="R35" s="4">
        <f t="shared" si="11"/>
        <v>351.79999999999995</v>
      </c>
      <c r="S35" s="4">
        <f t="shared" si="12"/>
        <v>400</v>
      </c>
      <c r="T35" s="4"/>
      <c r="U35" s="7" t="str">
        <f>VLOOKUP(A:A,[1]Sheet!$A:$AP,42,0)</f>
        <v>на халк доп</v>
      </c>
      <c r="V35" s="7">
        <f t="shared" si="4"/>
        <v>18</v>
      </c>
      <c r="W35" s="7">
        <f t="shared" si="5"/>
        <v>12.09731543624161</v>
      </c>
      <c r="X35" s="7">
        <v>37.799999999999997</v>
      </c>
      <c r="Y35" s="7">
        <v>47.2</v>
      </c>
      <c r="Z35" s="7">
        <v>33.200000000000003</v>
      </c>
      <c r="AA35" s="7">
        <v>54.4</v>
      </c>
      <c r="AB35" s="7">
        <v>34</v>
      </c>
      <c r="AC35" s="7">
        <v>44.4</v>
      </c>
      <c r="AD35" s="7">
        <v>33.6</v>
      </c>
      <c r="AE35" s="7">
        <v>36.6</v>
      </c>
      <c r="AF35" s="7">
        <v>56</v>
      </c>
      <c r="AG35" s="7">
        <v>58.4</v>
      </c>
      <c r="AH35" s="7"/>
      <c r="AI35" s="7">
        <f t="shared" si="13"/>
        <v>160</v>
      </c>
      <c r="AJ35" s="7">
        <v>160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5">
      <c r="A36" s="7" t="s">
        <v>78</v>
      </c>
      <c r="B36" s="7" t="s">
        <v>38</v>
      </c>
      <c r="C36" s="7">
        <v>444.53699999999998</v>
      </c>
      <c r="D36" s="7"/>
      <c r="E36" s="16">
        <f>172.042+E62</f>
        <v>202.792</v>
      </c>
      <c r="F36" s="16">
        <f>252.767+F62</f>
        <v>228.46799999999999</v>
      </c>
      <c r="G36" s="8">
        <v>1</v>
      </c>
      <c r="H36" s="7">
        <v>60</v>
      </c>
      <c r="I36" s="7"/>
      <c r="J36" s="7"/>
      <c r="K36" s="7"/>
      <c r="L36" s="7">
        <f t="shared" si="2"/>
        <v>202.792</v>
      </c>
      <c r="M36" s="7"/>
      <c r="N36" s="7"/>
      <c r="O36" s="7">
        <v>450</v>
      </c>
      <c r="P36" s="7">
        <v>500</v>
      </c>
      <c r="Q36" s="7">
        <f t="shared" si="3"/>
        <v>40.558399999999999</v>
      </c>
      <c r="R36" s="4"/>
      <c r="S36" s="4">
        <f t="shared" si="12"/>
        <v>700</v>
      </c>
      <c r="T36" s="4"/>
      <c r="U36" s="7">
        <f>VLOOKUP(A:A,[1]Sheet!$A:$AP,42,0)</f>
        <v>0</v>
      </c>
      <c r="V36" s="7">
        <f t="shared" si="4"/>
        <v>29.05607716280721</v>
      </c>
      <c r="W36" s="7">
        <f t="shared" si="5"/>
        <v>29.05607716280721</v>
      </c>
      <c r="X36" s="7">
        <v>112.6086</v>
      </c>
      <c r="Y36" s="7">
        <v>78.438000000000002</v>
      </c>
      <c r="Z36" s="7">
        <v>71.811800000000005</v>
      </c>
      <c r="AA36" s="7">
        <v>90.086799999999997</v>
      </c>
      <c r="AB36" s="7">
        <v>47.686799999999998</v>
      </c>
      <c r="AC36" s="7">
        <v>89.214200000000005</v>
      </c>
      <c r="AD36" s="7">
        <v>58.2102</v>
      </c>
      <c r="AE36" s="7">
        <v>54.449599999999997</v>
      </c>
      <c r="AF36" s="7">
        <v>65.8566</v>
      </c>
      <c r="AG36" s="7">
        <v>115.2398</v>
      </c>
      <c r="AH36" s="17" t="s">
        <v>86</v>
      </c>
      <c r="AI36" s="7">
        <f t="shared" si="13"/>
        <v>700</v>
      </c>
      <c r="AJ36" s="7">
        <v>700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5">
      <c r="A37" s="7" t="s">
        <v>79</v>
      </c>
      <c r="B37" s="7" t="s">
        <v>50</v>
      </c>
      <c r="C37" s="7">
        <v>439</v>
      </c>
      <c r="D37" s="7"/>
      <c r="E37" s="7">
        <v>126</v>
      </c>
      <c r="F37" s="7">
        <v>290</v>
      </c>
      <c r="G37" s="8">
        <v>0.5</v>
      </c>
      <c r="H37" s="7">
        <v>60</v>
      </c>
      <c r="I37" s="7"/>
      <c r="J37" s="7"/>
      <c r="K37" s="7"/>
      <c r="L37" s="7">
        <f t="shared" si="2"/>
        <v>126</v>
      </c>
      <c r="M37" s="7"/>
      <c r="N37" s="7"/>
      <c r="O37" s="7">
        <v>0</v>
      </c>
      <c r="P37" s="7">
        <v>200</v>
      </c>
      <c r="Q37" s="7">
        <f t="shared" si="3"/>
        <v>25.2</v>
      </c>
      <c r="R37" s="4"/>
      <c r="S37" s="4">
        <f t="shared" si="12"/>
        <v>0</v>
      </c>
      <c r="T37" s="4"/>
      <c r="U37" s="7">
        <f>VLOOKUP(A:A,[1]Sheet!$A:$AP,42,0)</f>
        <v>0</v>
      </c>
      <c r="V37" s="7">
        <f t="shared" si="4"/>
        <v>19.444444444444446</v>
      </c>
      <c r="W37" s="7">
        <f t="shared" si="5"/>
        <v>19.444444444444446</v>
      </c>
      <c r="X37" s="7">
        <v>10.4</v>
      </c>
      <c r="Y37" s="7">
        <v>23.8</v>
      </c>
      <c r="Z37" s="7">
        <v>-0.4</v>
      </c>
      <c r="AA37" s="7">
        <v>6.8</v>
      </c>
      <c r="AB37" s="7">
        <v>18.399999999999999</v>
      </c>
      <c r="AC37" s="7">
        <v>19.600000000000001</v>
      </c>
      <c r="AD37" s="7">
        <v>21.6</v>
      </c>
      <c r="AE37" s="7">
        <v>21</v>
      </c>
      <c r="AF37" s="7">
        <v>25.2</v>
      </c>
      <c r="AG37" s="7">
        <v>17.600000000000001</v>
      </c>
      <c r="AH37" s="7"/>
      <c r="AI37" s="7">
        <f t="shared" si="13"/>
        <v>0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5">
      <c r="A38" s="10" t="s">
        <v>80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81</v>
      </c>
      <c r="J38" s="10" t="s">
        <v>74</v>
      </c>
      <c r="K38" s="10"/>
      <c r="L38" s="10">
        <f t="shared" ref="L38:L66" si="14">E38-K38</f>
        <v>0</v>
      </c>
      <c r="M38" s="10"/>
      <c r="N38" s="10"/>
      <c r="O38" s="10"/>
      <c r="P38" s="10"/>
      <c r="Q38" s="10">
        <f t="shared" ref="Q38:Q66" si="15">E38/5</f>
        <v>0</v>
      </c>
      <c r="R38" s="12"/>
      <c r="S38" s="12"/>
      <c r="T38" s="12"/>
      <c r="U38" s="7">
        <f>VLOOKUP(A:A,[1]Sheet!$A:$AP,42,0)</f>
        <v>0</v>
      </c>
      <c r="V38" s="10" t="e">
        <f t="shared" ref="V38:V66" si="16">(F38+O38+P38+R38)/Q38</f>
        <v>#DIV/0!</v>
      </c>
      <c r="W38" s="10" t="e">
        <f t="shared" ref="W38:W66" si="17">(F38+O38+P38)/Q38</f>
        <v>#DIV/0!</v>
      </c>
      <c r="X38" s="10">
        <v>0</v>
      </c>
      <c r="Y38" s="10">
        <v>0</v>
      </c>
      <c r="Z38" s="10">
        <v>0</v>
      </c>
      <c r="AA38" s="10">
        <v>-0.2</v>
      </c>
      <c r="AB38" s="10">
        <v>0</v>
      </c>
      <c r="AC38" s="10">
        <v>0</v>
      </c>
      <c r="AD38" s="10">
        <v>0</v>
      </c>
      <c r="AE38" s="10">
        <v>0</v>
      </c>
      <c r="AF38" s="10">
        <v>4</v>
      </c>
      <c r="AG38" s="10">
        <v>0.2</v>
      </c>
      <c r="AH38" s="10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5">
      <c r="A39" s="7" t="s">
        <v>82</v>
      </c>
      <c r="B39" s="7" t="s">
        <v>50</v>
      </c>
      <c r="C39" s="7">
        <v>303</v>
      </c>
      <c r="D39" s="7"/>
      <c r="E39" s="7">
        <v>85</v>
      </c>
      <c r="F39" s="7">
        <v>199</v>
      </c>
      <c r="G39" s="8">
        <v>0.4</v>
      </c>
      <c r="H39" s="7">
        <v>50</v>
      </c>
      <c r="I39" s="7"/>
      <c r="J39" s="7"/>
      <c r="K39" s="7"/>
      <c r="L39" s="7">
        <f t="shared" si="14"/>
        <v>85</v>
      </c>
      <c r="M39" s="7"/>
      <c r="N39" s="7"/>
      <c r="O39" s="7">
        <v>0</v>
      </c>
      <c r="P39" s="7">
        <v>0</v>
      </c>
      <c r="Q39" s="7">
        <f t="shared" si="15"/>
        <v>17</v>
      </c>
      <c r="R39" s="4">
        <f t="shared" ref="R39" si="18">18*Q39-P39-O39-F39</f>
        <v>107</v>
      </c>
      <c r="S39" s="4">
        <f t="shared" ref="S39:S40" si="19">AJ39/G39</f>
        <v>137.5</v>
      </c>
      <c r="T39" s="4"/>
      <c r="U39" s="7">
        <f>VLOOKUP(A:A,[1]Sheet!$A:$AP,42,0)</f>
        <v>0</v>
      </c>
      <c r="V39" s="7">
        <f t="shared" si="16"/>
        <v>18</v>
      </c>
      <c r="W39" s="7">
        <f t="shared" si="17"/>
        <v>11.705882352941176</v>
      </c>
      <c r="X39" s="7">
        <v>7</v>
      </c>
      <c r="Y39" s="7">
        <v>17.8</v>
      </c>
      <c r="Z39" s="7">
        <v>20.8</v>
      </c>
      <c r="AA39" s="7">
        <v>8.1999999999999993</v>
      </c>
      <c r="AB39" s="7">
        <v>13</v>
      </c>
      <c r="AC39" s="7">
        <v>22.4</v>
      </c>
      <c r="AD39" s="7">
        <v>11.8</v>
      </c>
      <c r="AE39" s="7">
        <v>20.8</v>
      </c>
      <c r="AF39" s="7">
        <v>20.399999999999999</v>
      </c>
      <c r="AG39" s="7">
        <v>9.1999999999999993</v>
      </c>
      <c r="AH39" s="7"/>
      <c r="AI39" s="7">
        <f t="shared" ref="AI39:AI40" si="20">ROUND(G39*S39,0)</f>
        <v>55</v>
      </c>
      <c r="AJ39" s="7">
        <v>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5">
      <c r="A40" s="7" t="s">
        <v>83</v>
      </c>
      <c r="B40" s="7" t="s">
        <v>38</v>
      </c>
      <c r="C40" s="7">
        <v>1105.0429999999999</v>
      </c>
      <c r="D40" s="7"/>
      <c r="E40" s="16">
        <f>431.09+E63</f>
        <v>516.85399999999993</v>
      </c>
      <c r="F40" s="16">
        <f>597.665+F63</f>
        <v>543.76799999999992</v>
      </c>
      <c r="G40" s="8">
        <v>1</v>
      </c>
      <c r="H40" s="7">
        <v>40</v>
      </c>
      <c r="I40" s="7"/>
      <c r="J40" s="7"/>
      <c r="K40" s="7"/>
      <c r="L40" s="7">
        <f t="shared" si="14"/>
        <v>516.85399999999993</v>
      </c>
      <c r="M40" s="7"/>
      <c r="N40" s="7"/>
      <c r="O40" s="7">
        <v>1000</v>
      </c>
      <c r="P40" s="7">
        <v>900</v>
      </c>
      <c r="Q40" s="7">
        <f t="shared" si="15"/>
        <v>103.37079999999999</v>
      </c>
      <c r="R40" s="4"/>
      <c r="S40" s="4">
        <f t="shared" si="19"/>
        <v>1000</v>
      </c>
      <c r="T40" s="4"/>
      <c r="U40" s="7">
        <f>VLOOKUP(A:A,[1]Sheet!$A:$AP,42,0)</f>
        <v>0</v>
      </c>
      <c r="V40" s="7">
        <f t="shared" si="16"/>
        <v>23.640796046852692</v>
      </c>
      <c r="W40" s="7">
        <f t="shared" si="17"/>
        <v>23.640796046852692</v>
      </c>
      <c r="X40" s="7">
        <v>172.51499999999999</v>
      </c>
      <c r="Y40" s="7">
        <v>191.07300000000001</v>
      </c>
      <c r="Z40" s="7">
        <v>175.99979999999999</v>
      </c>
      <c r="AA40" s="7">
        <v>179.94280000000001</v>
      </c>
      <c r="AB40" s="7">
        <v>128.83260000000001</v>
      </c>
      <c r="AC40" s="7">
        <v>193.20679999999999</v>
      </c>
      <c r="AD40" s="7">
        <v>199.4136</v>
      </c>
      <c r="AE40" s="7">
        <v>54.967200000000012</v>
      </c>
      <c r="AF40" s="7">
        <v>182.31659999999999</v>
      </c>
      <c r="AG40" s="7">
        <v>207.14580000000001</v>
      </c>
      <c r="AH40" s="7"/>
      <c r="AI40" s="7">
        <f t="shared" si="20"/>
        <v>1000</v>
      </c>
      <c r="AJ40" s="7">
        <v>1000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5">
      <c r="A41" s="10" t="s">
        <v>84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81</v>
      </c>
      <c r="J41" s="10"/>
      <c r="K41" s="10"/>
      <c r="L41" s="10">
        <f t="shared" si="14"/>
        <v>0</v>
      </c>
      <c r="M41" s="10"/>
      <c r="N41" s="10"/>
      <c r="O41" s="10"/>
      <c r="P41" s="10"/>
      <c r="Q41" s="10">
        <f t="shared" si="15"/>
        <v>0</v>
      </c>
      <c r="R41" s="12"/>
      <c r="S41" s="12"/>
      <c r="T41" s="12"/>
      <c r="U41" s="7">
        <f>VLOOKUP(A:A,[1]Sheet!$A:$AP,42,0)</f>
        <v>0</v>
      </c>
      <c r="V41" s="10" t="e">
        <f t="shared" si="16"/>
        <v>#DIV/0!</v>
      </c>
      <c r="W41" s="10" t="e">
        <f t="shared" si="17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0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5">
      <c r="A42" s="7" t="s">
        <v>85</v>
      </c>
      <c r="B42" s="7" t="s">
        <v>38</v>
      </c>
      <c r="C42" s="7">
        <v>364.24599999999998</v>
      </c>
      <c r="D42" s="7"/>
      <c r="E42" s="7">
        <v>119.827</v>
      </c>
      <c r="F42" s="7">
        <v>233.34200000000001</v>
      </c>
      <c r="G42" s="8">
        <v>1</v>
      </c>
      <c r="H42" s="7">
        <v>70</v>
      </c>
      <c r="I42" s="7"/>
      <c r="J42" s="7"/>
      <c r="K42" s="7"/>
      <c r="L42" s="7">
        <f t="shared" si="14"/>
        <v>119.827</v>
      </c>
      <c r="M42" s="7"/>
      <c r="N42" s="7"/>
      <c r="O42" s="7">
        <v>100</v>
      </c>
      <c r="P42" s="7">
        <v>150</v>
      </c>
      <c r="Q42" s="7">
        <f t="shared" si="15"/>
        <v>23.965399999999999</v>
      </c>
      <c r="R42" s="4"/>
      <c r="S42" s="4">
        <f t="shared" ref="S42:S52" si="21">AJ42/G42</f>
        <v>0</v>
      </c>
      <c r="T42" s="4"/>
      <c r="U42" s="7">
        <f>VLOOKUP(A:A,[1]Sheet!$A:$AP,42,0)</f>
        <v>0</v>
      </c>
      <c r="V42" s="7">
        <f t="shared" si="16"/>
        <v>20.168326003321454</v>
      </c>
      <c r="W42" s="7">
        <f t="shared" si="17"/>
        <v>20.168326003321454</v>
      </c>
      <c r="X42" s="7">
        <v>16.132000000000001</v>
      </c>
      <c r="Y42" s="7">
        <v>27.191600000000001</v>
      </c>
      <c r="Z42" s="7">
        <v>46.450200000000002</v>
      </c>
      <c r="AA42" s="7">
        <v>21.010200000000001</v>
      </c>
      <c r="AB42" s="7">
        <v>24.505199999999999</v>
      </c>
      <c r="AC42" s="7">
        <v>41.714199999999998</v>
      </c>
      <c r="AD42" s="7">
        <v>20.859000000000002</v>
      </c>
      <c r="AE42" s="7">
        <v>27.302399999999999</v>
      </c>
      <c r="AF42" s="7">
        <v>35.753599999999999</v>
      </c>
      <c r="AG42" s="7">
        <v>32.808199999999999</v>
      </c>
      <c r="AH42" s="7"/>
      <c r="AI42" s="7">
        <f t="shared" ref="AI42:AI52" si="22">ROUND(G42*S42,0)</f>
        <v>0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5">
      <c r="A43" s="7" t="s">
        <v>87</v>
      </c>
      <c r="B43" s="7" t="s">
        <v>50</v>
      </c>
      <c r="C43" s="7">
        <v>655</v>
      </c>
      <c r="D43" s="7"/>
      <c r="E43" s="16">
        <f>419+E64</f>
        <v>444</v>
      </c>
      <c r="F43" s="16">
        <f>158+F64</f>
        <v>148</v>
      </c>
      <c r="G43" s="8">
        <v>0.4</v>
      </c>
      <c r="H43" s="7">
        <v>40</v>
      </c>
      <c r="I43" s="7"/>
      <c r="J43" s="7"/>
      <c r="K43" s="7"/>
      <c r="L43" s="7">
        <f t="shared" si="14"/>
        <v>444</v>
      </c>
      <c r="M43" s="7"/>
      <c r="N43" s="7"/>
      <c r="O43" s="7">
        <v>625</v>
      </c>
      <c r="P43" s="7">
        <v>625</v>
      </c>
      <c r="Q43" s="7">
        <f t="shared" si="15"/>
        <v>88.8</v>
      </c>
      <c r="R43" s="4">
        <f t="shared" ref="R43:R50" si="23">18*Q43-P43-O43-F43</f>
        <v>200.39999999999986</v>
      </c>
      <c r="S43" s="4">
        <f t="shared" si="21"/>
        <v>875</v>
      </c>
      <c r="T43" s="4"/>
      <c r="U43" s="7" t="str">
        <f>VLOOKUP(A:A,[1]Sheet!$A:$AP,42,0)</f>
        <v>на халк доп</v>
      </c>
      <c r="V43" s="7">
        <f t="shared" si="16"/>
        <v>18</v>
      </c>
      <c r="W43" s="7">
        <f t="shared" si="17"/>
        <v>15.743243243243244</v>
      </c>
      <c r="X43" s="7">
        <v>98.2</v>
      </c>
      <c r="Y43" s="7">
        <v>104.4</v>
      </c>
      <c r="Z43" s="7">
        <v>111.6</v>
      </c>
      <c r="AA43" s="7">
        <v>94.2</v>
      </c>
      <c r="AB43" s="7">
        <v>86.4</v>
      </c>
      <c r="AC43" s="7">
        <v>94</v>
      </c>
      <c r="AD43" s="7">
        <v>139.4</v>
      </c>
      <c r="AE43" s="7">
        <v>129.19999999999999</v>
      </c>
      <c r="AF43" s="7">
        <v>124.6884</v>
      </c>
      <c r="AG43" s="7">
        <v>144.4</v>
      </c>
      <c r="AH43" s="7"/>
      <c r="AI43" s="7">
        <f t="shared" si="22"/>
        <v>350</v>
      </c>
      <c r="AJ43" s="7">
        <v>350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5">
      <c r="A44" s="7" t="s">
        <v>88</v>
      </c>
      <c r="B44" s="7" t="s">
        <v>38</v>
      </c>
      <c r="C44" s="7">
        <v>471.36</v>
      </c>
      <c r="D44" s="7"/>
      <c r="E44" s="7">
        <v>194.78899999999999</v>
      </c>
      <c r="F44" s="7">
        <v>261.12299999999999</v>
      </c>
      <c r="G44" s="8">
        <v>1</v>
      </c>
      <c r="H44" s="7">
        <v>40</v>
      </c>
      <c r="I44" s="7"/>
      <c r="J44" s="7"/>
      <c r="K44" s="7"/>
      <c r="L44" s="7">
        <f t="shared" si="14"/>
        <v>194.78899999999999</v>
      </c>
      <c r="M44" s="7"/>
      <c r="N44" s="7"/>
      <c r="O44" s="7">
        <v>400</v>
      </c>
      <c r="P44" s="7">
        <v>200</v>
      </c>
      <c r="Q44" s="7">
        <f t="shared" si="15"/>
        <v>38.957799999999999</v>
      </c>
      <c r="R44" s="4"/>
      <c r="S44" s="4">
        <f t="shared" si="21"/>
        <v>200</v>
      </c>
      <c r="T44" s="4"/>
      <c r="U44" s="7">
        <f>VLOOKUP(A:A,[1]Sheet!$A:$AP,42,0)</f>
        <v>0</v>
      </c>
      <c r="V44" s="7">
        <f t="shared" si="16"/>
        <v>22.103994578749315</v>
      </c>
      <c r="W44" s="7">
        <f t="shared" si="17"/>
        <v>22.103994578749315</v>
      </c>
      <c r="X44" s="7">
        <v>46.474800000000002</v>
      </c>
      <c r="Y44" s="7">
        <v>58.183799999999998</v>
      </c>
      <c r="Z44" s="7">
        <v>54.8322</v>
      </c>
      <c r="AA44" s="7">
        <v>66.798599999999993</v>
      </c>
      <c r="AB44" s="7">
        <v>45.824199999999998</v>
      </c>
      <c r="AC44" s="7">
        <v>71.138000000000005</v>
      </c>
      <c r="AD44" s="7">
        <v>52.668999999999997</v>
      </c>
      <c r="AE44" s="7">
        <v>44.403799999999997</v>
      </c>
      <c r="AF44" s="7">
        <v>72.050399999999996</v>
      </c>
      <c r="AG44" s="7">
        <v>68.607399999999998</v>
      </c>
      <c r="AH44" s="7" t="s">
        <v>89</v>
      </c>
      <c r="AI44" s="7">
        <f t="shared" si="22"/>
        <v>200</v>
      </c>
      <c r="AJ44" s="7">
        <v>200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25">
      <c r="A45" s="7" t="s">
        <v>90</v>
      </c>
      <c r="B45" s="7" t="s">
        <v>38</v>
      </c>
      <c r="C45" s="7">
        <v>768.41200000000003</v>
      </c>
      <c r="D45" s="7"/>
      <c r="E45" s="16">
        <f>141.172+E65</f>
        <v>227.874</v>
      </c>
      <c r="F45" s="16">
        <f>605.693+F65</f>
        <v>553.74799999999993</v>
      </c>
      <c r="G45" s="8">
        <v>1</v>
      </c>
      <c r="H45" s="7">
        <v>60</v>
      </c>
      <c r="I45" s="7"/>
      <c r="J45" s="7"/>
      <c r="K45" s="7"/>
      <c r="L45" s="7">
        <f t="shared" si="14"/>
        <v>227.874</v>
      </c>
      <c r="M45" s="7"/>
      <c r="N45" s="7"/>
      <c r="O45" s="7">
        <v>300</v>
      </c>
      <c r="P45" s="7">
        <v>250</v>
      </c>
      <c r="Q45" s="7">
        <f t="shared" si="15"/>
        <v>45.574799999999996</v>
      </c>
      <c r="R45" s="4"/>
      <c r="S45" s="4">
        <f t="shared" si="21"/>
        <v>150</v>
      </c>
      <c r="T45" s="4"/>
      <c r="U45" s="7">
        <f>VLOOKUP(A:A,[1]Sheet!$A:$AP,42,0)</f>
        <v>0</v>
      </c>
      <c r="V45" s="7">
        <f t="shared" si="16"/>
        <v>24.218383843703101</v>
      </c>
      <c r="W45" s="7">
        <f t="shared" si="17"/>
        <v>24.218383843703101</v>
      </c>
      <c r="X45" s="7">
        <v>48.013599999999997</v>
      </c>
      <c r="Y45" s="7">
        <v>54.533200000000001</v>
      </c>
      <c r="Z45" s="7">
        <v>73.979199999999992</v>
      </c>
      <c r="AA45" s="7">
        <v>49.097999999999999</v>
      </c>
      <c r="AB45" s="7">
        <v>50.760800000000003</v>
      </c>
      <c r="AC45" s="7">
        <v>87.260400000000004</v>
      </c>
      <c r="AD45" s="7">
        <v>58.078400000000002</v>
      </c>
      <c r="AE45" s="7">
        <v>45.782799999999988</v>
      </c>
      <c r="AF45" s="7">
        <v>71.09259999999999</v>
      </c>
      <c r="AG45" s="7">
        <v>61.753</v>
      </c>
      <c r="AH45" s="7"/>
      <c r="AI45" s="7">
        <f t="shared" si="22"/>
        <v>150</v>
      </c>
      <c r="AJ45" s="7">
        <v>150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25">
      <c r="A46" s="7" t="s">
        <v>91</v>
      </c>
      <c r="B46" s="7" t="s">
        <v>38</v>
      </c>
      <c r="C46" s="7">
        <v>154.62299999999999</v>
      </c>
      <c r="D46" s="7"/>
      <c r="E46" s="7">
        <v>41.517000000000003</v>
      </c>
      <c r="F46" s="7">
        <v>103.27500000000001</v>
      </c>
      <c r="G46" s="8">
        <v>1</v>
      </c>
      <c r="H46" s="7">
        <v>50</v>
      </c>
      <c r="I46" s="7"/>
      <c r="J46" s="7"/>
      <c r="K46" s="7"/>
      <c r="L46" s="7">
        <f t="shared" si="14"/>
        <v>41.517000000000003</v>
      </c>
      <c r="M46" s="7"/>
      <c r="N46" s="7"/>
      <c r="O46" s="7">
        <v>0</v>
      </c>
      <c r="P46" s="7">
        <v>100</v>
      </c>
      <c r="Q46" s="7">
        <f t="shared" si="15"/>
        <v>8.3033999999999999</v>
      </c>
      <c r="R46" s="4"/>
      <c r="S46" s="4">
        <f t="shared" si="21"/>
        <v>35</v>
      </c>
      <c r="T46" s="4"/>
      <c r="U46" s="7">
        <f>VLOOKUP(A:A,[1]Sheet!$A:$AP,42,0)</f>
        <v>0</v>
      </c>
      <c r="V46" s="7">
        <f t="shared" si="16"/>
        <v>24.480935520389238</v>
      </c>
      <c r="W46" s="7">
        <f t="shared" si="17"/>
        <v>24.480935520389238</v>
      </c>
      <c r="X46" s="7">
        <v>11.757999999999999</v>
      </c>
      <c r="Y46" s="7">
        <v>9.4796000000000014</v>
      </c>
      <c r="Z46" s="7">
        <v>13.783200000000001</v>
      </c>
      <c r="AA46" s="7">
        <v>13.698399999999999</v>
      </c>
      <c r="AB46" s="7">
        <v>7.4922000000000004</v>
      </c>
      <c r="AC46" s="7">
        <v>14.042999999999999</v>
      </c>
      <c r="AD46" s="7">
        <v>10.501200000000001</v>
      </c>
      <c r="AE46" s="7">
        <v>16.2804</v>
      </c>
      <c r="AF46" s="7">
        <v>10.986800000000001</v>
      </c>
      <c r="AG46" s="7">
        <v>16.4602</v>
      </c>
      <c r="AH46" s="7"/>
      <c r="AI46" s="7">
        <f t="shared" si="22"/>
        <v>35</v>
      </c>
      <c r="AJ46" s="7">
        <v>35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25">
      <c r="A47" s="7" t="s">
        <v>92</v>
      </c>
      <c r="B47" s="7" t="s">
        <v>50</v>
      </c>
      <c r="C47" s="7">
        <v>367</v>
      </c>
      <c r="D47" s="7"/>
      <c r="E47" s="7">
        <v>85</v>
      </c>
      <c r="F47" s="7">
        <v>240</v>
      </c>
      <c r="G47" s="8">
        <v>0.45</v>
      </c>
      <c r="H47" s="7">
        <v>50</v>
      </c>
      <c r="I47" s="7"/>
      <c r="J47" s="7"/>
      <c r="K47" s="7"/>
      <c r="L47" s="7">
        <f t="shared" si="14"/>
        <v>85</v>
      </c>
      <c r="M47" s="7"/>
      <c r="N47" s="7"/>
      <c r="O47" s="7">
        <v>0</v>
      </c>
      <c r="P47" s="7">
        <v>222.2222222222222</v>
      </c>
      <c r="Q47" s="7">
        <f t="shared" si="15"/>
        <v>17</v>
      </c>
      <c r="R47" s="4"/>
      <c r="S47" s="4">
        <f t="shared" si="21"/>
        <v>0</v>
      </c>
      <c r="T47" s="4"/>
      <c r="U47" s="7">
        <f>VLOOKUP(A:A,[1]Sheet!$A:$AP,42,0)</f>
        <v>0</v>
      </c>
      <c r="V47" s="7">
        <f t="shared" si="16"/>
        <v>27.189542483660126</v>
      </c>
      <c r="W47" s="7">
        <f t="shared" si="17"/>
        <v>27.189542483660126</v>
      </c>
      <c r="X47" s="7">
        <v>11.2</v>
      </c>
      <c r="Y47" s="7">
        <v>23.8</v>
      </c>
      <c r="Z47" s="7">
        <v>29</v>
      </c>
      <c r="AA47" s="7">
        <v>27.2</v>
      </c>
      <c r="AB47" s="7">
        <v>25.8</v>
      </c>
      <c r="AC47" s="7">
        <v>29.8</v>
      </c>
      <c r="AD47" s="7">
        <v>21</v>
      </c>
      <c r="AE47" s="7">
        <v>17.600000000000001</v>
      </c>
      <c r="AF47" s="7">
        <v>51.8</v>
      </c>
      <c r="AG47" s="7">
        <v>44.2</v>
      </c>
      <c r="AH47" s="17" t="s">
        <v>86</v>
      </c>
      <c r="AI47" s="7">
        <f t="shared" si="22"/>
        <v>0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25">
      <c r="A48" s="7" t="s">
        <v>93</v>
      </c>
      <c r="B48" s="7" t="s">
        <v>50</v>
      </c>
      <c r="C48" s="7">
        <v>329</v>
      </c>
      <c r="D48" s="7"/>
      <c r="E48" s="7">
        <v>165</v>
      </c>
      <c r="F48" s="7">
        <v>130</v>
      </c>
      <c r="G48" s="8">
        <v>0.4</v>
      </c>
      <c r="H48" s="7">
        <v>50</v>
      </c>
      <c r="I48" s="7"/>
      <c r="J48" s="7"/>
      <c r="K48" s="7"/>
      <c r="L48" s="7">
        <f t="shared" si="14"/>
        <v>165</v>
      </c>
      <c r="M48" s="7"/>
      <c r="N48" s="7"/>
      <c r="O48" s="7">
        <v>250</v>
      </c>
      <c r="P48" s="7">
        <v>250</v>
      </c>
      <c r="Q48" s="7">
        <f t="shared" si="15"/>
        <v>33</v>
      </c>
      <c r="R48" s="4"/>
      <c r="S48" s="4">
        <f t="shared" si="21"/>
        <v>50</v>
      </c>
      <c r="T48" s="4"/>
      <c r="U48" s="7">
        <f>VLOOKUP(A:A,[1]Sheet!$A:$AP,42,0)</f>
        <v>0</v>
      </c>
      <c r="V48" s="7">
        <f t="shared" si="16"/>
        <v>19.09090909090909</v>
      </c>
      <c r="W48" s="7">
        <f t="shared" si="17"/>
        <v>19.09090909090909</v>
      </c>
      <c r="X48" s="7">
        <v>11.2</v>
      </c>
      <c r="Y48" s="7">
        <v>41.4</v>
      </c>
      <c r="Z48" s="7">
        <v>26.2</v>
      </c>
      <c r="AA48" s="7">
        <v>50.2</v>
      </c>
      <c r="AB48" s="7">
        <v>25.8</v>
      </c>
      <c r="AC48" s="7">
        <v>49.6</v>
      </c>
      <c r="AD48" s="7">
        <v>30.6</v>
      </c>
      <c r="AE48" s="7">
        <v>29.6</v>
      </c>
      <c r="AF48" s="7">
        <v>54.2</v>
      </c>
      <c r="AG48" s="7">
        <v>33.4</v>
      </c>
      <c r="AH48" s="7"/>
      <c r="AI48" s="7">
        <f t="shared" si="22"/>
        <v>20</v>
      </c>
      <c r="AJ48" s="7">
        <v>20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25">
      <c r="A49" s="7" t="s">
        <v>94</v>
      </c>
      <c r="B49" s="7" t="s">
        <v>38</v>
      </c>
      <c r="C49" s="7">
        <v>184.131</v>
      </c>
      <c r="D49" s="7"/>
      <c r="E49" s="7">
        <v>73.710999999999999</v>
      </c>
      <c r="F49" s="7">
        <v>98.399000000000001</v>
      </c>
      <c r="G49" s="8">
        <v>1</v>
      </c>
      <c r="H49" s="7">
        <v>50</v>
      </c>
      <c r="I49" s="7"/>
      <c r="J49" s="7"/>
      <c r="K49" s="7"/>
      <c r="L49" s="7">
        <f t="shared" si="14"/>
        <v>73.710999999999999</v>
      </c>
      <c r="M49" s="7"/>
      <c r="N49" s="7"/>
      <c r="O49" s="7">
        <v>0</v>
      </c>
      <c r="P49" s="7">
        <v>100</v>
      </c>
      <c r="Q49" s="7">
        <f t="shared" si="15"/>
        <v>14.7422</v>
      </c>
      <c r="R49" s="4">
        <f t="shared" si="23"/>
        <v>66.960599999999999</v>
      </c>
      <c r="S49" s="4">
        <f t="shared" si="21"/>
        <v>70</v>
      </c>
      <c r="T49" s="4"/>
      <c r="U49" s="7">
        <f>VLOOKUP(A:A,[1]Sheet!$A:$AP,42,0)</f>
        <v>0</v>
      </c>
      <c r="V49" s="7">
        <f t="shared" si="16"/>
        <v>18</v>
      </c>
      <c r="W49" s="7">
        <f t="shared" si="17"/>
        <v>13.457896379102168</v>
      </c>
      <c r="X49" s="7">
        <v>10.381</v>
      </c>
      <c r="Y49" s="7">
        <v>12.5642</v>
      </c>
      <c r="Z49" s="7">
        <v>17.967400000000001</v>
      </c>
      <c r="AA49" s="7">
        <v>13.9808</v>
      </c>
      <c r="AB49" s="7">
        <v>10.917</v>
      </c>
      <c r="AC49" s="7">
        <v>18.4634</v>
      </c>
      <c r="AD49" s="7">
        <v>11.574999999999999</v>
      </c>
      <c r="AE49" s="7">
        <v>12.847200000000001</v>
      </c>
      <c r="AF49" s="7">
        <v>16.636199999999999</v>
      </c>
      <c r="AG49" s="7">
        <v>17.407</v>
      </c>
      <c r="AH49" s="7"/>
      <c r="AI49" s="7">
        <f t="shared" si="22"/>
        <v>70</v>
      </c>
      <c r="AJ49" s="7">
        <v>70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25">
      <c r="A50" s="7" t="s">
        <v>95</v>
      </c>
      <c r="B50" s="7" t="s">
        <v>50</v>
      </c>
      <c r="C50" s="7">
        <v>398</v>
      </c>
      <c r="D50" s="7"/>
      <c r="E50" s="7">
        <v>281</v>
      </c>
      <c r="F50" s="7">
        <v>74</v>
      </c>
      <c r="G50" s="8">
        <v>0.45</v>
      </c>
      <c r="H50" s="7">
        <v>50</v>
      </c>
      <c r="I50" s="7"/>
      <c r="J50" s="7"/>
      <c r="K50" s="7"/>
      <c r="L50" s="7">
        <f t="shared" si="14"/>
        <v>281</v>
      </c>
      <c r="M50" s="7"/>
      <c r="N50" s="7"/>
      <c r="O50" s="7">
        <v>333.33333333333331</v>
      </c>
      <c r="P50" s="7">
        <v>444.44444444444451</v>
      </c>
      <c r="Q50" s="7">
        <f t="shared" si="15"/>
        <v>56.2</v>
      </c>
      <c r="R50" s="4">
        <f t="shared" si="23"/>
        <v>159.82222222222225</v>
      </c>
      <c r="S50" s="4">
        <f t="shared" si="21"/>
        <v>666.66666666666663</v>
      </c>
      <c r="T50" s="4"/>
      <c r="U50" s="7">
        <f>VLOOKUP(A:A,[1]Sheet!$A:$AP,42,0)</f>
        <v>0</v>
      </c>
      <c r="V50" s="7">
        <f t="shared" si="16"/>
        <v>18</v>
      </c>
      <c r="W50" s="7">
        <f t="shared" si="17"/>
        <v>15.156188216686438</v>
      </c>
      <c r="X50" s="7">
        <v>74.599999999999994</v>
      </c>
      <c r="Y50" s="7">
        <v>72.400000000000006</v>
      </c>
      <c r="Z50" s="7">
        <v>70.599999999999994</v>
      </c>
      <c r="AA50" s="7">
        <v>76.599999999999994</v>
      </c>
      <c r="AB50" s="7">
        <v>67.2</v>
      </c>
      <c r="AC50" s="7">
        <v>77.400000000000006</v>
      </c>
      <c r="AD50" s="7">
        <v>69</v>
      </c>
      <c r="AE50" s="7">
        <v>54.4</v>
      </c>
      <c r="AF50" s="7">
        <v>105.2</v>
      </c>
      <c r="AG50" s="7">
        <v>69.599999999999994</v>
      </c>
      <c r="AH50" s="7"/>
      <c r="AI50" s="7">
        <f t="shared" si="22"/>
        <v>300</v>
      </c>
      <c r="AJ50" s="7">
        <v>300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x14ac:dyDescent="0.25">
      <c r="A51" s="7" t="s">
        <v>96</v>
      </c>
      <c r="B51" s="7" t="s">
        <v>50</v>
      </c>
      <c r="C51" s="7">
        <v>208</v>
      </c>
      <c r="D51" s="7"/>
      <c r="E51" s="7">
        <v>33</v>
      </c>
      <c r="F51" s="7">
        <v>171</v>
      </c>
      <c r="G51" s="8">
        <v>0.17</v>
      </c>
      <c r="H51" s="7">
        <v>180</v>
      </c>
      <c r="I51" s="7"/>
      <c r="J51" s="7"/>
      <c r="K51" s="7"/>
      <c r="L51" s="7">
        <f t="shared" si="14"/>
        <v>33</v>
      </c>
      <c r="M51" s="7"/>
      <c r="N51" s="7"/>
      <c r="O51" s="7">
        <v>0</v>
      </c>
      <c r="P51" s="7">
        <v>294.11764705882348</v>
      </c>
      <c r="Q51" s="7">
        <f t="shared" si="15"/>
        <v>6.6</v>
      </c>
      <c r="R51" s="4"/>
      <c r="S51" s="4">
        <f t="shared" si="21"/>
        <v>0</v>
      </c>
      <c r="T51" s="4"/>
      <c r="U51" s="7">
        <f>VLOOKUP(A:A,[1]Sheet!$A:$AP,42,0)</f>
        <v>0</v>
      </c>
      <c r="V51" s="7">
        <f t="shared" si="16"/>
        <v>70.47237076648841</v>
      </c>
      <c r="W51" s="7">
        <f t="shared" si="17"/>
        <v>70.47237076648841</v>
      </c>
      <c r="X51" s="7">
        <v>5.4</v>
      </c>
      <c r="Y51" s="7">
        <v>13.2</v>
      </c>
      <c r="Z51" s="7">
        <v>10.4</v>
      </c>
      <c r="AA51" s="7">
        <v>3.6</v>
      </c>
      <c r="AB51" s="7">
        <v>13.6</v>
      </c>
      <c r="AC51" s="7">
        <v>6.2</v>
      </c>
      <c r="AD51" s="7">
        <v>8</v>
      </c>
      <c r="AE51" s="7">
        <v>5.2</v>
      </c>
      <c r="AF51" s="7">
        <v>11</v>
      </c>
      <c r="AG51" s="7">
        <v>11.8</v>
      </c>
      <c r="AH51" s="18" t="s">
        <v>56</v>
      </c>
      <c r="AI51" s="7">
        <f t="shared" si="22"/>
        <v>0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x14ac:dyDescent="0.25">
      <c r="A52" s="7" t="s">
        <v>97</v>
      </c>
      <c r="B52" s="7" t="s">
        <v>50</v>
      </c>
      <c r="C52" s="7">
        <v>300</v>
      </c>
      <c r="D52" s="7"/>
      <c r="E52" s="16">
        <f>121+E66</f>
        <v>122</v>
      </c>
      <c r="F52" s="16">
        <f>174+F66</f>
        <v>173</v>
      </c>
      <c r="G52" s="8">
        <v>0.17</v>
      </c>
      <c r="H52" s="7">
        <v>180</v>
      </c>
      <c r="I52" s="7"/>
      <c r="J52" s="7"/>
      <c r="K52" s="7"/>
      <c r="L52" s="7">
        <f t="shared" si="14"/>
        <v>122</v>
      </c>
      <c r="M52" s="7"/>
      <c r="N52" s="7"/>
      <c r="O52" s="7">
        <v>294.11764705882348</v>
      </c>
      <c r="P52" s="7">
        <v>0</v>
      </c>
      <c r="Q52" s="7">
        <f t="shared" si="15"/>
        <v>24.4</v>
      </c>
      <c r="R52" s="4"/>
      <c r="S52" s="4">
        <f t="shared" si="21"/>
        <v>0</v>
      </c>
      <c r="T52" s="4"/>
      <c r="U52" s="7">
        <f>VLOOKUP(A:A,[1]Sheet!$A:$AP,42,0)</f>
        <v>0</v>
      </c>
      <c r="V52" s="7">
        <f t="shared" si="16"/>
        <v>19.144165863066537</v>
      </c>
      <c r="W52" s="7">
        <f t="shared" si="17"/>
        <v>19.144165863066537</v>
      </c>
      <c r="X52" s="7">
        <v>2.8</v>
      </c>
      <c r="Y52" s="7">
        <v>13.2</v>
      </c>
      <c r="Z52" s="7">
        <v>21.4</v>
      </c>
      <c r="AA52" s="7">
        <v>12.6</v>
      </c>
      <c r="AB52" s="7">
        <v>14.6</v>
      </c>
      <c r="AC52" s="7">
        <v>22.2</v>
      </c>
      <c r="AD52" s="7">
        <v>12.2</v>
      </c>
      <c r="AE52" s="7">
        <v>14.2</v>
      </c>
      <c r="AF52" s="7">
        <v>17.2</v>
      </c>
      <c r="AG52" s="7">
        <v>26.6</v>
      </c>
      <c r="AH52" s="7"/>
      <c r="AI52" s="7">
        <f t="shared" si="22"/>
        <v>0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x14ac:dyDescent="0.25">
      <c r="A53" s="13" t="s">
        <v>98</v>
      </c>
      <c r="B53" s="13" t="s">
        <v>38</v>
      </c>
      <c r="C53" s="13">
        <v>10.941000000000001</v>
      </c>
      <c r="D53" s="13"/>
      <c r="E53" s="16">
        <v>24.706</v>
      </c>
      <c r="F53" s="16">
        <v>-15.948</v>
      </c>
      <c r="G53" s="14">
        <v>0</v>
      </c>
      <c r="H53" s="13"/>
      <c r="I53" s="13" t="s">
        <v>99</v>
      </c>
      <c r="J53" s="13" t="s">
        <v>51</v>
      </c>
      <c r="K53" s="13"/>
      <c r="L53" s="13">
        <f t="shared" si="14"/>
        <v>24.706</v>
      </c>
      <c r="M53" s="13"/>
      <c r="N53" s="13"/>
      <c r="O53" s="13"/>
      <c r="P53" s="13"/>
      <c r="Q53" s="13">
        <f t="shared" si="15"/>
        <v>4.9412000000000003</v>
      </c>
      <c r="R53" s="15"/>
      <c r="S53" s="15"/>
      <c r="T53" s="15"/>
      <c r="U53" s="7">
        <f>VLOOKUP(A:A,[1]Sheet!$A:$AP,42,0)</f>
        <v>0</v>
      </c>
      <c r="V53" s="13">
        <f t="shared" si="16"/>
        <v>-3.2275560592568606</v>
      </c>
      <c r="W53" s="13">
        <f t="shared" si="17"/>
        <v>-3.2275560592568606</v>
      </c>
      <c r="X53" s="13">
        <v>3.4994000000000001</v>
      </c>
      <c r="Y53" s="13">
        <v>5.0663999999999998</v>
      </c>
      <c r="Z53" s="13">
        <v>6.2412000000000001</v>
      </c>
      <c r="AA53" s="13">
        <v>4.2472000000000003</v>
      </c>
      <c r="AB53" s="13">
        <v>7.4686000000000003</v>
      </c>
      <c r="AC53" s="13">
        <v>5.0962000000000014</v>
      </c>
      <c r="AD53" s="13">
        <v>4.4972000000000003</v>
      </c>
      <c r="AE53" s="13">
        <v>4.8213999999999997</v>
      </c>
      <c r="AF53" s="13">
        <v>5.2460000000000004</v>
      </c>
      <c r="AG53" s="13">
        <v>5.6457999999999986</v>
      </c>
      <c r="AH53" s="13"/>
      <c r="AI53" s="13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x14ac:dyDescent="0.25">
      <c r="A54" s="13" t="s">
        <v>100</v>
      </c>
      <c r="B54" s="13" t="s">
        <v>50</v>
      </c>
      <c r="C54" s="13">
        <v>42</v>
      </c>
      <c r="D54" s="13"/>
      <c r="E54" s="16">
        <v>70</v>
      </c>
      <c r="F54" s="16">
        <v>-36</v>
      </c>
      <c r="G54" s="14">
        <v>0</v>
      </c>
      <c r="H54" s="13"/>
      <c r="I54" s="13" t="s">
        <v>99</v>
      </c>
      <c r="J54" s="13" t="s">
        <v>52</v>
      </c>
      <c r="K54" s="13"/>
      <c r="L54" s="13">
        <f t="shared" si="14"/>
        <v>70</v>
      </c>
      <c r="M54" s="13"/>
      <c r="N54" s="13"/>
      <c r="O54" s="13"/>
      <c r="P54" s="13"/>
      <c r="Q54" s="13">
        <f t="shared" si="15"/>
        <v>14</v>
      </c>
      <c r="R54" s="15"/>
      <c r="S54" s="15"/>
      <c r="T54" s="15"/>
      <c r="U54" s="7">
        <f>VLOOKUP(A:A,[1]Sheet!$A:$AP,42,0)</f>
        <v>0</v>
      </c>
      <c r="V54" s="13">
        <f t="shared" si="16"/>
        <v>-2.5714285714285716</v>
      </c>
      <c r="W54" s="13">
        <f t="shared" si="17"/>
        <v>-2.5714285714285716</v>
      </c>
      <c r="X54" s="13">
        <v>12.6</v>
      </c>
      <c r="Y54" s="13">
        <v>10</v>
      </c>
      <c r="Z54" s="13">
        <v>17.2</v>
      </c>
      <c r="AA54" s="13">
        <v>15.4</v>
      </c>
      <c r="AB54" s="13">
        <v>9.4</v>
      </c>
      <c r="AC54" s="13">
        <v>11.4</v>
      </c>
      <c r="AD54" s="13">
        <v>15.2</v>
      </c>
      <c r="AE54" s="13">
        <v>11.8</v>
      </c>
      <c r="AF54" s="13">
        <v>12</v>
      </c>
      <c r="AG54" s="13">
        <v>16.2</v>
      </c>
      <c r="AH54" s="13"/>
      <c r="AI54" s="13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x14ac:dyDescent="0.25">
      <c r="A55" s="13" t="s">
        <v>101</v>
      </c>
      <c r="B55" s="13" t="s">
        <v>38</v>
      </c>
      <c r="C55" s="13">
        <v>4.5030000000000001</v>
      </c>
      <c r="D55" s="13"/>
      <c r="E55" s="16">
        <v>11.984</v>
      </c>
      <c r="F55" s="16">
        <v>-8.9480000000000004</v>
      </c>
      <c r="G55" s="14">
        <v>0</v>
      </c>
      <c r="H55" s="13"/>
      <c r="I55" s="13" t="s">
        <v>99</v>
      </c>
      <c r="J55" s="13" t="s">
        <v>61</v>
      </c>
      <c r="K55" s="13"/>
      <c r="L55" s="13">
        <f t="shared" si="14"/>
        <v>11.984</v>
      </c>
      <c r="M55" s="13"/>
      <c r="N55" s="13"/>
      <c r="O55" s="13"/>
      <c r="P55" s="13"/>
      <c r="Q55" s="13">
        <f t="shared" si="15"/>
        <v>2.3967999999999998</v>
      </c>
      <c r="R55" s="15"/>
      <c r="S55" s="15"/>
      <c r="T55" s="15"/>
      <c r="U55" s="7">
        <f>VLOOKUP(A:A,[1]Sheet!$A:$AP,42,0)</f>
        <v>0</v>
      </c>
      <c r="V55" s="13">
        <f t="shared" si="16"/>
        <v>-3.733311081441923</v>
      </c>
      <c r="W55" s="13">
        <f t="shared" si="17"/>
        <v>-3.733311081441923</v>
      </c>
      <c r="X55" s="13">
        <v>5.0686</v>
      </c>
      <c r="Y55" s="13">
        <v>4.8994</v>
      </c>
      <c r="Z55" s="13">
        <v>2.0022000000000002</v>
      </c>
      <c r="AA55" s="13">
        <v>5.5270000000000001</v>
      </c>
      <c r="AB55" s="13">
        <v>2.3443999999999998</v>
      </c>
      <c r="AC55" s="13">
        <v>4.1234000000000002</v>
      </c>
      <c r="AD55" s="13">
        <v>4.3315999999999999</v>
      </c>
      <c r="AE55" s="13">
        <v>5.0533999999999999</v>
      </c>
      <c r="AF55" s="13">
        <v>4.7122000000000002</v>
      </c>
      <c r="AG55" s="13">
        <v>4.8712</v>
      </c>
      <c r="AH55" s="13"/>
      <c r="AI55" s="13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x14ac:dyDescent="0.25">
      <c r="A56" s="13" t="s">
        <v>102</v>
      </c>
      <c r="B56" s="13" t="s">
        <v>50</v>
      </c>
      <c r="C56" s="13">
        <v>13</v>
      </c>
      <c r="D56" s="13"/>
      <c r="E56" s="16">
        <v>18</v>
      </c>
      <c r="F56" s="16">
        <v>-7</v>
      </c>
      <c r="G56" s="14">
        <v>0</v>
      </c>
      <c r="H56" s="13"/>
      <c r="I56" s="13" t="s">
        <v>99</v>
      </c>
      <c r="J56" s="13" t="s">
        <v>62</v>
      </c>
      <c r="K56" s="13"/>
      <c r="L56" s="13">
        <f t="shared" si="14"/>
        <v>18</v>
      </c>
      <c r="M56" s="13"/>
      <c r="N56" s="13"/>
      <c r="O56" s="13"/>
      <c r="P56" s="13"/>
      <c r="Q56" s="13">
        <f t="shared" si="15"/>
        <v>3.6</v>
      </c>
      <c r="R56" s="15"/>
      <c r="S56" s="15"/>
      <c r="T56" s="15"/>
      <c r="U56" s="7">
        <f>VLOOKUP(A:A,[1]Sheet!$A:$AP,42,0)</f>
        <v>0</v>
      </c>
      <c r="V56" s="13">
        <f t="shared" si="16"/>
        <v>-1.9444444444444444</v>
      </c>
      <c r="W56" s="13">
        <f t="shared" si="17"/>
        <v>-1.9444444444444444</v>
      </c>
      <c r="X56" s="13">
        <v>6.4</v>
      </c>
      <c r="Y56" s="13">
        <v>7.4</v>
      </c>
      <c r="Z56" s="13">
        <v>9.4</v>
      </c>
      <c r="AA56" s="13">
        <v>6</v>
      </c>
      <c r="AB56" s="13">
        <v>7.8</v>
      </c>
      <c r="AC56" s="13">
        <v>8.6</v>
      </c>
      <c r="AD56" s="13">
        <v>10</v>
      </c>
      <c r="AE56" s="13">
        <v>12.2</v>
      </c>
      <c r="AF56" s="13">
        <v>7.4</v>
      </c>
      <c r="AG56" s="13">
        <v>17.600000000000001</v>
      </c>
      <c r="AH56" s="13"/>
      <c r="AI56" s="13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x14ac:dyDescent="0.25">
      <c r="A57" s="13" t="s">
        <v>103</v>
      </c>
      <c r="B57" s="13" t="s">
        <v>50</v>
      </c>
      <c r="C57" s="13">
        <v>9.4130000000000003</v>
      </c>
      <c r="D57" s="13"/>
      <c r="E57" s="16">
        <v>19.989999999999998</v>
      </c>
      <c r="F57" s="16">
        <v>-13.282</v>
      </c>
      <c r="G57" s="14">
        <v>0</v>
      </c>
      <c r="H57" s="13"/>
      <c r="I57" s="13" t="s">
        <v>99</v>
      </c>
      <c r="J57" s="13" t="s">
        <v>64</v>
      </c>
      <c r="K57" s="13"/>
      <c r="L57" s="13">
        <f t="shared" si="14"/>
        <v>19.989999999999998</v>
      </c>
      <c r="M57" s="13"/>
      <c r="N57" s="13"/>
      <c r="O57" s="13"/>
      <c r="P57" s="13"/>
      <c r="Q57" s="13">
        <f t="shared" si="15"/>
        <v>3.9979999999999998</v>
      </c>
      <c r="R57" s="15"/>
      <c r="S57" s="15"/>
      <c r="T57" s="15"/>
      <c r="U57" s="7">
        <f>VLOOKUP(A:A,[1]Sheet!$A:$AP,42,0)</f>
        <v>0</v>
      </c>
      <c r="V57" s="13">
        <f t="shared" si="16"/>
        <v>-3.3221610805402704</v>
      </c>
      <c r="W57" s="13">
        <f t="shared" si="17"/>
        <v>-3.3221610805402704</v>
      </c>
      <c r="X57" s="13">
        <v>8.0655999999999999</v>
      </c>
      <c r="Y57" s="13">
        <v>10.5006</v>
      </c>
      <c r="Z57" s="13">
        <v>10.217599999999999</v>
      </c>
      <c r="AA57" s="13">
        <v>13.2178</v>
      </c>
      <c r="AB57" s="13">
        <v>9.7118000000000002</v>
      </c>
      <c r="AC57" s="13">
        <v>12.9322</v>
      </c>
      <c r="AD57" s="13">
        <v>7.0213999999999999</v>
      </c>
      <c r="AE57" s="13">
        <v>6.1505999999999998</v>
      </c>
      <c r="AF57" s="13">
        <v>8.9954000000000001</v>
      </c>
      <c r="AG57" s="13">
        <v>2.7273999999999998</v>
      </c>
      <c r="AH57" s="13"/>
      <c r="AI57" s="13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x14ac:dyDescent="0.25">
      <c r="A58" s="13" t="s">
        <v>104</v>
      </c>
      <c r="B58" s="13" t="s">
        <v>38</v>
      </c>
      <c r="C58" s="13">
        <v>22.440999999999999</v>
      </c>
      <c r="D58" s="13"/>
      <c r="E58" s="16">
        <v>37.502000000000002</v>
      </c>
      <c r="F58" s="16">
        <v>-17.553999999999998</v>
      </c>
      <c r="G58" s="14">
        <v>0</v>
      </c>
      <c r="H58" s="13"/>
      <c r="I58" s="13" t="s">
        <v>99</v>
      </c>
      <c r="J58" s="13" t="s">
        <v>73</v>
      </c>
      <c r="K58" s="13"/>
      <c r="L58" s="13">
        <f t="shared" si="14"/>
        <v>37.502000000000002</v>
      </c>
      <c r="M58" s="13"/>
      <c r="N58" s="13"/>
      <c r="O58" s="13"/>
      <c r="P58" s="13"/>
      <c r="Q58" s="13">
        <f t="shared" si="15"/>
        <v>7.5004000000000008</v>
      </c>
      <c r="R58" s="15"/>
      <c r="S58" s="15"/>
      <c r="T58" s="15"/>
      <c r="U58" s="7">
        <f>VLOOKUP(A:A,[1]Sheet!$A:$AP,42,0)</f>
        <v>0</v>
      </c>
      <c r="V58" s="13">
        <f t="shared" si="16"/>
        <v>-2.3404085115460505</v>
      </c>
      <c r="W58" s="13">
        <f t="shared" si="17"/>
        <v>-2.3404085115460505</v>
      </c>
      <c r="X58" s="13">
        <v>22.939800000000002</v>
      </c>
      <c r="Y58" s="13">
        <v>12.2064</v>
      </c>
      <c r="Z58" s="13">
        <v>14.909000000000001</v>
      </c>
      <c r="AA58" s="13">
        <v>11.7362</v>
      </c>
      <c r="AB58" s="13">
        <v>13.587</v>
      </c>
      <c r="AC58" s="13">
        <v>29.22</v>
      </c>
      <c r="AD58" s="13">
        <v>12.4526</v>
      </c>
      <c r="AE58" s="13">
        <v>20.221399999999999</v>
      </c>
      <c r="AF58" s="13">
        <v>22.181799999999999</v>
      </c>
      <c r="AG58" s="13">
        <v>25.769200000000001</v>
      </c>
      <c r="AH58" s="13"/>
      <c r="AI58" s="13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x14ac:dyDescent="0.25">
      <c r="A59" s="13" t="s">
        <v>105</v>
      </c>
      <c r="B59" s="13" t="s">
        <v>38</v>
      </c>
      <c r="C59" s="13">
        <v>22.928999999999998</v>
      </c>
      <c r="D59" s="13"/>
      <c r="E59" s="16">
        <v>48.491</v>
      </c>
      <c r="F59" s="16">
        <v>-30.544</v>
      </c>
      <c r="G59" s="14">
        <v>0</v>
      </c>
      <c r="H59" s="13"/>
      <c r="I59" s="13" t="s">
        <v>99</v>
      </c>
      <c r="J59" s="13" t="s">
        <v>75</v>
      </c>
      <c r="K59" s="13"/>
      <c r="L59" s="13">
        <f t="shared" si="14"/>
        <v>48.491</v>
      </c>
      <c r="M59" s="13"/>
      <c r="N59" s="13"/>
      <c r="O59" s="13"/>
      <c r="P59" s="13"/>
      <c r="Q59" s="13">
        <f t="shared" si="15"/>
        <v>9.6981999999999999</v>
      </c>
      <c r="R59" s="15"/>
      <c r="S59" s="15"/>
      <c r="T59" s="15"/>
      <c r="U59" s="7">
        <f>VLOOKUP(A:A,[1]Sheet!$A:$AP,42,0)</f>
        <v>0</v>
      </c>
      <c r="V59" s="13">
        <f t="shared" si="16"/>
        <v>-3.1494504134787897</v>
      </c>
      <c r="W59" s="13">
        <f t="shared" si="17"/>
        <v>-3.1494504134787897</v>
      </c>
      <c r="X59" s="13">
        <v>3.5289999999999999</v>
      </c>
      <c r="Y59" s="13">
        <v>10.135999999999999</v>
      </c>
      <c r="Z59" s="13">
        <v>22.827999999999999</v>
      </c>
      <c r="AA59" s="13">
        <v>9.0475999999999992</v>
      </c>
      <c r="AB59" s="13">
        <v>8.0025999999999993</v>
      </c>
      <c r="AC59" s="13">
        <v>4.9829999999999997</v>
      </c>
      <c r="AD59" s="13">
        <v>5.9917999999999996</v>
      </c>
      <c r="AE59" s="13">
        <v>7.3947999999999992</v>
      </c>
      <c r="AF59" s="13">
        <v>6.95</v>
      </c>
      <c r="AG59" s="13">
        <v>19.084399999999999</v>
      </c>
      <c r="AH59" s="13"/>
      <c r="AI59" s="13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x14ac:dyDescent="0.25">
      <c r="A60" s="13" t="s">
        <v>106</v>
      </c>
      <c r="B60" s="13" t="s">
        <v>38</v>
      </c>
      <c r="C60" s="13">
        <v>20.280999999999999</v>
      </c>
      <c r="D60" s="13"/>
      <c r="E60" s="16">
        <v>50.767000000000003</v>
      </c>
      <c r="F60" s="16">
        <v>-33.021999999999998</v>
      </c>
      <c r="G60" s="14">
        <v>0</v>
      </c>
      <c r="H60" s="13"/>
      <c r="I60" s="13" t="s">
        <v>99</v>
      </c>
      <c r="J60" s="13" t="s">
        <v>76</v>
      </c>
      <c r="K60" s="13"/>
      <c r="L60" s="13">
        <f t="shared" si="14"/>
        <v>50.767000000000003</v>
      </c>
      <c r="M60" s="13"/>
      <c r="N60" s="13"/>
      <c r="O60" s="13"/>
      <c r="P60" s="13"/>
      <c r="Q60" s="13">
        <f t="shared" si="15"/>
        <v>10.153400000000001</v>
      </c>
      <c r="R60" s="15"/>
      <c r="S60" s="15"/>
      <c r="T60" s="15"/>
      <c r="U60" s="7">
        <f>VLOOKUP(A:A,[1]Sheet!$A:$AP,42,0)</f>
        <v>0</v>
      </c>
      <c r="V60" s="13">
        <f t="shared" si="16"/>
        <v>-3.2523095711781269</v>
      </c>
      <c r="W60" s="13">
        <f t="shared" si="17"/>
        <v>-3.2523095711781269</v>
      </c>
      <c r="X60" s="13">
        <v>9.0644000000000009</v>
      </c>
      <c r="Y60" s="13">
        <v>4.4857999999999993</v>
      </c>
      <c r="Z60" s="13">
        <v>14.0044</v>
      </c>
      <c r="AA60" s="13">
        <v>3.0284</v>
      </c>
      <c r="AB60" s="13">
        <v>3.5004</v>
      </c>
      <c r="AC60" s="13">
        <v>7.0145999999999997</v>
      </c>
      <c r="AD60" s="13">
        <v>6.0044000000000004</v>
      </c>
      <c r="AE60" s="13">
        <v>6.08</v>
      </c>
      <c r="AF60" s="13">
        <v>9.4580000000000002</v>
      </c>
      <c r="AG60" s="13">
        <v>7.9697999999999993</v>
      </c>
      <c r="AH60" s="13"/>
      <c r="AI60" s="13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x14ac:dyDescent="0.25">
      <c r="A61" s="13" t="s">
        <v>107</v>
      </c>
      <c r="B61" s="13" t="s">
        <v>50</v>
      </c>
      <c r="C61" s="13">
        <v>8</v>
      </c>
      <c r="D61" s="13"/>
      <c r="E61" s="16">
        <v>11</v>
      </c>
      <c r="F61" s="16">
        <v>-6</v>
      </c>
      <c r="G61" s="14">
        <v>0</v>
      </c>
      <c r="H61" s="13"/>
      <c r="I61" s="13" t="s">
        <v>99</v>
      </c>
      <c r="J61" s="13" t="s">
        <v>77</v>
      </c>
      <c r="K61" s="13"/>
      <c r="L61" s="13">
        <f t="shared" si="14"/>
        <v>11</v>
      </c>
      <c r="M61" s="13"/>
      <c r="N61" s="13"/>
      <c r="O61" s="13"/>
      <c r="P61" s="13"/>
      <c r="Q61" s="13">
        <f t="shared" si="15"/>
        <v>2.2000000000000002</v>
      </c>
      <c r="R61" s="15"/>
      <c r="S61" s="15"/>
      <c r="T61" s="15"/>
      <c r="U61" s="7">
        <f>VLOOKUP(A:A,[1]Sheet!$A:$AP,42,0)</f>
        <v>0</v>
      </c>
      <c r="V61" s="13">
        <f t="shared" si="16"/>
        <v>-2.7272727272727271</v>
      </c>
      <c r="W61" s="13">
        <f t="shared" si="17"/>
        <v>-2.7272727272727271</v>
      </c>
      <c r="X61" s="13">
        <v>4.2</v>
      </c>
      <c r="Y61" s="13">
        <v>6.8</v>
      </c>
      <c r="Z61" s="13">
        <v>4.4000000000000004</v>
      </c>
      <c r="AA61" s="13">
        <v>6</v>
      </c>
      <c r="AB61" s="13">
        <v>3</v>
      </c>
      <c r="AC61" s="13">
        <v>6</v>
      </c>
      <c r="AD61" s="13">
        <v>4.5999999999999996</v>
      </c>
      <c r="AE61" s="13">
        <v>5</v>
      </c>
      <c r="AF61" s="13">
        <v>6.8</v>
      </c>
      <c r="AG61" s="13">
        <v>9</v>
      </c>
      <c r="AH61" s="13"/>
      <c r="AI61" s="13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x14ac:dyDescent="0.25">
      <c r="A62" s="13" t="s">
        <v>108</v>
      </c>
      <c r="B62" s="13" t="s">
        <v>38</v>
      </c>
      <c r="C62" s="13">
        <v>7.2640000000000002</v>
      </c>
      <c r="D62" s="13"/>
      <c r="E62" s="16">
        <v>30.75</v>
      </c>
      <c r="F62" s="16">
        <v>-24.298999999999999</v>
      </c>
      <c r="G62" s="14">
        <v>0</v>
      </c>
      <c r="H62" s="13"/>
      <c r="I62" s="13" t="s">
        <v>99</v>
      </c>
      <c r="J62" s="13" t="s">
        <v>78</v>
      </c>
      <c r="K62" s="13"/>
      <c r="L62" s="13">
        <f t="shared" si="14"/>
        <v>30.75</v>
      </c>
      <c r="M62" s="13"/>
      <c r="N62" s="13"/>
      <c r="O62" s="13"/>
      <c r="P62" s="13"/>
      <c r="Q62" s="13">
        <f t="shared" si="15"/>
        <v>6.15</v>
      </c>
      <c r="R62" s="15"/>
      <c r="S62" s="15"/>
      <c r="T62" s="15"/>
      <c r="U62" s="7">
        <f>VLOOKUP(A:A,[1]Sheet!$A:$AP,42,0)</f>
        <v>0</v>
      </c>
      <c r="V62" s="13">
        <f t="shared" si="16"/>
        <v>-3.9510569105691054</v>
      </c>
      <c r="W62" s="13">
        <f t="shared" si="17"/>
        <v>-3.9510569105691054</v>
      </c>
      <c r="X62" s="13">
        <v>18.315200000000001</v>
      </c>
      <c r="Y62" s="13">
        <v>12.7662</v>
      </c>
      <c r="Z62" s="13">
        <v>9.8287999999999993</v>
      </c>
      <c r="AA62" s="13">
        <v>17.34</v>
      </c>
      <c r="AB62" s="13">
        <v>7.5890000000000004</v>
      </c>
      <c r="AC62" s="13">
        <v>14.311</v>
      </c>
      <c r="AD62" s="13">
        <v>12.916600000000001</v>
      </c>
      <c r="AE62" s="13">
        <v>8.4573999999999998</v>
      </c>
      <c r="AF62" s="13">
        <v>8.4377999999999993</v>
      </c>
      <c r="AG62" s="13">
        <v>20.8796</v>
      </c>
      <c r="AH62" s="13"/>
      <c r="AI62" s="13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x14ac:dyDescent="0.25">
      <c r="A63" s="13" t="s">
        <v>109</v>
      </c>
      <c r="B63" s="13" t="s">
        <v>38</v>
      </c>
      <c r="C63" s="13">
        <v>39.377000000000002</v>
      </c>
      <c r="D63" s="13"/>
      <c r="E63" s="16">
        <v>85.763999999999996</v>
      </c>
      <c r="F63" s="16">
        <v>-53.896999999999998</v>
      </c>
      <c r="G63" s="14">
        <v>0</v>
      </c>
      <c r="H63" s="13"/>
      <c r="I63" s="13" t="s">
        <v>99</v>
      </c>
      <c r="J63" s="13" t="s">
        <v>83</v>
      </c>
      <c r="K63" s="13"/>
      <c r="L63" s="13">
        <f t="shared" si="14"/>
        <v>85.763999999999996</v>
      </c>
      <c r="M63" s="13"/>
      <c r="N63" s="13"/>
      <c r="O63" s="13"/>
      <c r="P63" s="13"/>
      <c r="Q63" s="13">
        <f t="shared" si="15"/>
        <v>17.152799999999999</v>
      </c>
      <c r="R63" s="15"/>
      <c r="S63" s="15"/>
      <c r="T63" s="15"/>
      <c r="U63" s="7">
        <f>VLOOKUP(A:A,[1]Sheet!$A:$AP,42,0)</f>
        <v>0</v>
      </c>
      <c r="V63" s="13">
        <f t="shared" si="16"/>
        <v>-3.142169208525722</v>
      </c>
      <c r="W63" s="13">
        <f t="shared" si="17"/>
        <v>-3.142169208525722</v>
      </c>
      <c r="X63" s="13">
        <v>29.183599999999998</v>
      </c>
      <c r="Y63" s="13">
        <v>31.096599999999999</v>
      </c>
      <c r="Z63" s="13">
        <v>28.802600000000002</v>
      </c>
      <c r="AA63" s="13">
        <v>29.346</v>
      </c>
      <c r="AB63" s="13">
        <v>21.61</v>
      </c>
      <c r="AC63" s="13">
        <v>33.9236</v>
      </c>
      <c r="AD63" s="13">
        <v>33.9178</v>
      </c>
      <c r="AE63" s="13">
        <v>7.577</v>
      </c>
      <c r="AF63" s="13">
        <v>27.6068</v>
      </c>
      <c r="AG63" s="13">
        <v>40.276000000000003</v>
      </c>
      <c r="AH63" s="13"/>
      <c r="AI63" s="13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x14ac:dyDescent="0.25">
      <c r="A64" s="13" t="s">
        <v>110</v>
      </c>
      <c r="B64" s="13" t="s">
        <v>50</v>
      </c>
      <c r="C64" s="13">
        <v>21</v>
      </c>
      <c r="D64" s="13"/>
      <c r="E64" s="16">
        <v>25</v>
      </c>
      <c r="F64" s="16">
        <v>-10</v>
      </c>
      <c r="G64" s="14">
        <v>0</v>
      </c>
      <c r="H64" s="13"/>
      <c r="I64" s="13" t="s">
        <v>99</v>
      </c>
      <c r="J64" s="13" t="s">
        <v>87</v>
      </c>
      <c r="K64" s="13"/>
      <c r="L64" s="13">
        <f t="shared" si="14"/>
        <v>25</v>
      </c>
      <c r="M64" s="13"/>
      <c r="N64" s="13"/>
      <c r="O64" s="13"/>
      <c r="P64" s="13"/>
      <c r="Q64" s="13">
        <f t="shared" si="15"/>
        <v>5</v>
      </c>
      <c r="R64" s="15"/>
      <c r="S64" s="15"/>
      <c r="T64" s="15"/>
      <c r="U64" s="7">
        <f>VLOOKUP(A:A,[1]Sheet!$A:$AP,42,0)</f>
        <v>0</v>
      </c>
      <c r="V64" s="13">
        <f t="shared" si="16"/>
        <v>-2</v>
      </c>
      <c r="W64" s="13">
        <f t="shared" si="17"/>
        <v>-2</v>
      </c>
      <c r="X64" s="13">
        <v>13.2</v>
      </c>
      <c r="Y64" s="13">
        <v>13.2</v>
      </c>
      <c r="Z64" s="13">
        <v>15.2</v>
      </c>
      <c r="AA64" s="13">
        <v>10.8</v>
      </c>
      <c r="AB64" s="13">
        <v>11.8</v>
      </c>
      <c r="AC64" s="13">
        <v>10.199999999999999</v>
      </c>
      <c r="AD64" s="13">
        <v>20.8</v>
      </c>
      <c r="AE64" s="13">
        <v>15.8</v>
      </c>
      <c r="AF64" s="13">
        <v>16.288399999999999</v>
      </c>
      <c r="AG64" s="13">
        <v>18.2</v>
      </c>
      <c r="AH64" s="13"/>
      <c r="AI64" s="13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x14ac:dyDescent="0.25">
      <c r="A65" s="13" t="s">
        <v>111</v>
      </c>
      <c r="B65" s="13" t="s">
        <v>38</v>
      </c>
      <c r="C65" s="13">
        <v>38.161999999999999</v>
      </c>
      <c r="D65" s="13"/>
      <c r="E65" s="16">
        <v>86.701999999999998</v>
      </c>
      <c r="F65" s="16">
        <v>-51.945</v>
      </c>
      <c r="G65" s="14">
        <v>0</v>
      </c>
      <c r="H65" s="13"/>
      <c r="I65" s="13" t="s">
        <v>99</v>
      </c>
      <c r="J65" s="13" t="s">
        <v>90</v>
      </c>
      <c r="K65" s="13"/>
      <c r="L65" s="13">
        <f t="shared" si="14"/>
        <v>86.701999999999998</v>
      </c>
      <c r="M65" s="13"/>
      <c r="N65" s="13"/>
      <c r="O65" s="13"/>
      <c r="P65" s="13"/>
      <c r="Q65" s="13">
        <f t="shared" si="15"/>
        <v>17.340399999999999</v>
      </c>
      <c r="R65" s="15"/>
      <c r="S65" s="15"/>
      <c r="T65" s="15"/>
      <c r="U65" s="7">
        <f>VLOOKUP(A:A,[1]Sheet!$A:$AP,42,0)</f>
        <v>0</v>
      </c>
      <c r="V65" s="13">
        <f t="shared" si="16"/>
        <v>-2.9956056377015527</v>
      </c>
      <c r="W65" s="13">
        <f t="shared" si="17"/>
        <v>-2.9956056377015527</v>
      </c>
      <c r="X65" s="13">
        <v>20.048200000000001</v>
      </c>
      <c r="Y65" s="13">
        <v>19.840800000000002</v>
      </c>
      <c r="Z65" s="13">
        <v>35.268999999999998</v>
      </c>
      <c r="AA65" s="13">
        <v>16.651800000000001</v>
      </c>
      <c r="AB65" s="13">
        <v>19.2394</v>
      </c>
      <c r="AC65" s="13">
        <v>33.956000000000003</v>
      </c>
      <c r="AD65" s="13">
        <v>18.3598</v>
      </c>
      <c r="AE65" s="13">
        <v>21.383199999999999</v>
      </c>
      <c r="AF65" s="13">
        <v>24.714400000000001</v>
      </c>
      <c r="AG65" s="13">
        <v>24.263999999999999</v>
      </c>
      <c r="AH65" s="13"/>
      <c r="AI65" s="13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x14ac:dyDescent="0.25">
      <c r="A66" s="13" t="s">
        <v>112</v>
      </c>
      <c r="B66" s="13" t="s">
        <v>50</v>
      </c>
      <c r="C66" s="13"/>
      <c r="D66" s="13"/>
      <c r="E66" s="16">
        <v>1</v>
      </c>
      <c r="F66" s="16">
        <v>-1</v>
      </c>
      <c r="G66" s="14">
        <v>0</v>
      </c>
      <c r="H66" s="13"/>
      <c r="I66" s="13" t="s">
        <v>99</v>
      </c>
      <c r="J66" s="13" t="s">
        <v>97</v>
      </c>
      <c r="K66" s="13"/>
      <c r="L66" s="13">
        <f t="shared" si="14"/>
        <v>1</v>
      </c>
      <c r="M66" s="13"/>
      <c r="N66" s="13"/>
      <c r="O66" s="13"/>
      <c r="P66" s="13"/>
      <c r="Q66" s="13">
        <f t="shared" si="15"/>
        <v>0.2</v>
      </c>
      <c r="R66" s="15"/>
      <c r="S66" s="15"/>
      <c r="T66" s="15"/>
      <c r="U66" s="7">
        <f>VLOOKUP(A:A,[1]Sheet!$A:$AP,42,0)</f>
        <v>0</v>
      </c>
      <c r="V66" s="13">
        <f t="shared" si="16"/>
        <v>-5</v>
      </c>
      <c r="W66" s="13">
        <f t="shared" si="17"/>
        <v>-5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/>
      <c r="AI66" s="13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1:52" x14ac:dyDescent="0.25">
      <c r="A67" s="7"/>
      <c r="B67" s="7"/>
      <c r="C67" s="7"/>
      <c r="D67" s="7"/>
      <c r="E67" s="7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1:52" x14ac:dyDescent="0.25">
      <c r="A68" s="7"/>
      <c r="B68" s="7"/>
      <c r="C68" s="7"/>
      <c r="D68" s="7"/>
      <c r="E68" s="7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1:52" x14ac:dyDescent="0.25">
      <c r="A69" s="7"/>
      <c r="B69" s="7"/>
      <c r="C69" s="7"/>
      <c r="D69" s="7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1:52" x14ac:dyDescent="0.25">
      <c r="A70" s="7"/>
      <c r="B70" s="7"/>
      <c r="C70" s="7"/>
      <c r="D70" s="7"/>
      <c r="E70" s="7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1:52" x14ac:dyDescent="0.25">
      <c r="A71" s="7"/>
      <c r="B71" s="7"/>
      <c r="C71" s="7"/>
      <c r="D71" s="7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2" x14ac:dyDescent="0.25">
      <c r="A72" s="7"/>
      <c r="B72" s="7"/>
      <c r="C72" s="7"/>
      <c r="D72" s="7"/>
      <c r="E72" s="7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1:52" x14ac:dyDescent="0.25">
      <c r="A73" s="7"/>
      <c r="B73" s="7"/>
      <c r="C73" s="7"/>
      <c r="D73" s="7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1:52" x14ac:dyDescent="0.25">
      <c r="A74" s="7"/>
      <c r="B74" s="7"/>
      <c r="C74" s="7"/>
      <c r="D74" s="7"/>
      <c r="E74" s="7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2" x14ac:dyDescent="0.25">
      <c r="A75" s="7"/>
      <c r="B75" s="7"/>
      <c r="C75" s="7"/>
      <c r="D75" s="7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2" x14ac:dyDescent="0.25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1:52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1:52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1:52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1:52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1:52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1:52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1:52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1:52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1:52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1:52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1:52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1:52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1:52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1:52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1:52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1:52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1:52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1:52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1:52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1:52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1:52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2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1:52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1:52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1:52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2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:52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1:52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1:52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1:52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1:52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1:52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  <row r="126" spans="1:52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</row>
    <row r="127" spans="1:52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</row>
    <row r="128" spans="1:52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</row>
    <row r="129" spans="1:52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</row>
    <row r="130" spans="1:52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</row>
    <row r="131" spans="1:52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</row>
    <row r="132" spans="1:52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</row>
    <row r="133" spans="1:52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</row>
    <row r="134" spans="1:52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</row>
    <row r="135" spans="1:52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1:52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1:52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</row>
    <row r="138" spans="1:52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</row>
    <row r="139" spans="1:52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</row>
    <row r="140" spans="1:52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</row>
    <row r="141" spans="1:52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</row>
    <row r="142" spans="1:52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</row>
    <row r="143" spans="1:52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</row>
    <row r="144" spans="1:52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</row>
    <row r="145" spans="1:52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</row>
    <row r="146" spans="1:52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</row>
    <row r="147" spans="1:52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</row>
    <row r="148" spans="1:52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1:52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1:52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1:52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</row>
    <row r="152" spans="1:52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</row>
    <row r="153" spans="1:52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</row>
    <row r="154" spans="1:52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</row>
    <row r="155" spans="1:52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</row>
    <row r="156" spans="1:52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</row>
    <row r="157" spans="1:52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</row>
    <row r="158" spans="1:52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</row>
    <row r="159" spans="1:52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</row>
    <row r="160" spans="1:52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</row>
    <row r="161" spans="1:52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</row>
    <row r="162" spans="1:52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</row>
    <row r="163" spans="1:52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</row>
    <row r="164" spans="1:52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</row>
    <row r="165" spans="1:52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</row>
    <row r="166" spans="1:52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</row>
    <row r="167" spans="1:52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</row>
    <row r="168" spans="1:52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</row>
    <row r="169" spans="1:52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</row>
    <row r="170" spans="1:52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</row>
    <row r="171" spans="1:52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</row>
    <row r="172" spans="1:52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</row>
    <row r="173" spans="1:52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</row>
    <row r="174" spans="1:52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</row>
    <row r="175" spans="1:52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</row>
    <row r="176" spans="1:52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</row>
    <row r="177" spans="1:52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</row>
    <row r="178" spans="1:52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</row>
    <row r="179" spans="1:52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</row>
    <row r="180" spans="1:52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</row>
    <row r="181" spans="1:52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</row>
    <row r="182" spans="1:52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</row>
    <row r="183" spans="1:52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</row>
    <row r="184" spans="1:52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</row>
    <row r="185" spans="1:52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</row>
    <row r="186" spans="1:52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</row>
    <row r="187" spans="1:52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</row>
    <row r="188" spans="1:52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</row>
    <row r="189" spans="1:52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</row>
    <row r="190" spans="1:52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</row>
    <row r="191" spans="1:52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</row>
    <row r="192" spans="1:52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</row>
    <row r="193" spans="1:52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</row>
    <row r="194" spans="1:52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</row>
    <row r="195" spans="1:52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</row>
    <row r="196" spans="1:52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</row>
    <row r="197" spans="1:52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</row>
    <row r="198" spans="1:52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</row>
    <row r="199" spans="1:52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</row>
    <row r="200" spans="1:52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</row>
    <row r="201" spans="1:52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</row>
    <row r="202" spans="1:52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</row>
    <row r="203" spans="1:52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</row>
    <row r="204" spans="1:52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</row>
    <row r="205" spans="1:52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</row>
    <row r="206" spans="1:52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</row>
    <row r="207" spans="1:52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</row>
    <row r="208" spans="1:52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</row>
    <row r="209" spans="1:52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</row>
    <row r="210" spans="1:52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</row>
    <row r="211" spans="1:52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</row>
    <row r="212" spans="1:52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</row>
    <row r="213" spans="1:52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</row>
    <row r="214" spans="1:52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</row>
    <row r="215" spans="1:52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</row>
    <row r="216" spans="1:52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</row>
    <row r="217" spans="1:52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</row>
    <row r="218" spans="1:52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</row>
    <row r="219" spans="1:52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</row>
    <row r="220" spans="1:52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</row>
    <row r="221" spans="1:52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</row>
    <row r="222" spans="1:52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</row>
    <row r="223" spans="1:52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</row>
    <row r="224" spans="1:52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</row>
    <row r="225" spans="1:52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</row>
    <row r="226" spans="1:52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</row>
    <row r="227" spans="1:52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</row>
    <row r="228" spans="1:52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</row>
    <row r="229" spans="1:52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</row>
    <row r="230" spans="1:52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</row>
    <row r="231" spans="1:52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</row>
    <row r="232" spans="1:52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</row>
    <row r="233" spans="1:52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</row>
    <row r="234" spans="1:52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</row>
    <row r="235" spans="1:52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</row>
    <row r="236" spans="1:52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</row>
    <row r="237" spans="1:52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</row>
    <row r="238" spans="1:52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</row>
    <row r="239" spans="1:52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</row>
    <row r="240" spans="1:52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</row>
    <row r="241" spans="1:52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</row>
    <row r="242" spans="1:52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</row>
    <row r="243" spans="1:52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</row>
    <row r="244" spans="1:52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</row>
    <row r="245" spans="1:52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</row>
    <row r="246" spans="1:52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</row>
    <row r="247" spans="1:52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</row>
    <row r="248" spans="1:52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</row>
    <row r="249" spans="1:52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</row>
    <row r="250" spans="1:52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</row>
    <row r="251" spans="1:52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</row>
    <row r="252" spans="1:52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</row>
    <row r="253" spans="1:52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</row>
    <row r="254" spans="1:52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</row>
    <row r="255" spans="1:52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</row>
    <row r="256" spans="1:52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</row>
    <row r="257" spans="1:52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</row>
    <row r="258" spans="1:52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</row>
    <row r="259" spans="1:52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</row>
    <row r="260" spans="1:52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</row>
    <row r="261" spans="1:52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</row>
    <row r="262" spans="1:52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</row>
    <row r="263" spans="1:52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</row>
    <row r="264" spans="1:52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</row>
    <row r="265" spans="1:52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</row>
    <row r="266" spans="1:52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</row>
    <row r="267" spans="1:52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</row>
    <row r="268" spans="1:52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</row>
    <row r="269" spans="1:52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</row>
    <row r="270" spans="1:52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</row>
    <row r="271" spans="1:52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</row>
    <row r="272" spans="1:52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</row>
    <row r="273" spans="1:52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</row>
    <row r="274" spans="1:52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</row>
    <row r="275" spans="1:52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</row>
    <row r="276" spans="1:52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</row>
    <row r="277" spans="1:52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</row>
    <row r="278" spans="1:52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</row>
    <row r="279" spans="1:52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</row>
    <row r="280" spans="1:52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</row>
    <row r="281" spans="1:52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</row>
    <row r="282" spans="1:52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</row>
    <row r="283" spans="1:52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</row>
    <row r="284" spans="1:52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</row>
    <row r="285" spans="1:52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</row>
    <row r="286" spans="1:52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</row>
    <row r="287" spans="1:52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</row>
    <row r="288" spans="1:52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</row>
    <row r="289" spans="1:52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</row>
    <row r="290" spans="1:52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</row>
    <row r="291" spans="1:52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</row>
    <row r="292" spans="1:52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</row>
    <row r="293" spans="1:52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</row>
    <row r="294" spans="1:52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</row>
    <row r="295" spans="1:52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</row>
    <row r="296" spans="1:52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</row>
    <row r="297" spans="1:52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</row>
    <row r="298" spans="1:52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</row>
    <row r="299" spans="1:52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</row>
    <row r="300" spans="1:52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</row>
    <row r="301" spans="1:52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</row>
    <row r="302" spans="1:52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1:52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</row>
    <row r="304" spans="1:52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</row>
    <row r="305" spans="1:52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</row>
    <row r="306" spans="1:52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</row>
    <row r="307" spans="1:52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</row>
    <row r="308" spans="1:52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</row>
    <row r="309" spans="1:52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</row>
    <row r="310" spans="1:52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</row>
    <row r="311" spans="1:52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</row>
    <row r="312" spans="1:52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1:52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</row>
    <row r="314" spans="1:52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</row>
    <row r="315" spans="1:52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</row>
    <row r="316" spans="1:52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</row>
    <row r="317" spans="1:52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</row>
    <row r="318" spans="1:52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</row>
    <row r="319" spans="1:52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</row>
    <row r="320" spans="1:52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</row>
    <row r="321" spans="1:52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</row>
    <row r="322" spans="1:52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</row>
    <row r="323" spans="1:52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</row>
    <row r="324" spans="1:52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</row>
    <row r="325" spans="1:52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</row>
    <row r="326" spans="1:52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</row>
    <row r="327" spans="1:52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</row>
    <row r="328" spans="1:52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</row>
    <row r="329" spans="1:52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</row>
    <row r="330" spans="1:52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</row>
    <row r="331" spans="1:52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</row>
    <row r="332" spans="1:52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</row>
    <row r="333" spans="1:52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</row>
    <row r="334" spans="1:52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</row>
    <row r="335" spans="1:52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</row>
    <row r="336" spans="1:52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</row>
    <row r="337" spans="1:52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</row>
    <row r="338" spans="1:52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</row>
    <row r="339" spans="1:52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</row>
    <row r="340" spans="1:52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</row>
    <row r="341" spans="1:52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</row>
    <row r="342" spans="1:52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</row>
    <row r="343" spans="1:52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</row>
    <row r="344" spans="1:52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</row>
    <row r="345" spans="1:52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</row>
    <row r="346" spans="1:52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</row>
    <row r="347" spans="1:52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</row>
    <row r="348" spans="1:52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</row>
    <row r="349" spans="1:52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</row>
    <row r="350" spans="1:52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</row>
    <row r="351" spans="1:52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</row>
    <row r="352" spans="1:52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</row>
    <row r="353" spans="1:52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</row>
    <row r="354" spans="1:52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</row>
    <row r="355" spans="1:52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</row>
    <row r="356" spans="1:52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</row>
    <row r="357" spans="1:52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</row>
    <row r="358" spans="1:52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</row>
    <row r="359" spans="1:52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</row>
    <row r="360" spans="1:52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</row>
    <row r="361" spans="1:52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</row>
    <row r="362" spans="1:52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</row>
    <row r="363" spans="1:52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</row>
    <row r="364" spans="1:52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</row>
    <row r="365" spans="1:52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</row>
    <row r="366" spans="1:52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</row>
    <row r="367" spans="1:52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</row>
    <row r="368" spans="1:52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</row>
    <row r="369" spans="1:52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</row>
    <row r="370" spans="1:52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</row>
    <row r="371" spans="1:52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</row>
    <row r="372" spans="1:52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</row>
    <row r="373" spans="1:52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</row>
    <row r="374" spans="1:52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</row>
    <row r="375" spans="1:52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</row>
    <row r="376" spans="1:52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</row>
    <row r="377" spans="1:52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</row>
    <row r="378" spans="1:52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</row>
    <row r="379" spans="1:52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</row>
    <row r="380" spans="1:52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</row>
    <row r="381" spans="1:52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</row>
    <row r="382" spans="1:52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</row>
    <row r="383" spans="1:52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</row>
    <row r="384" spans="1:52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</row>
    <row r="385" spans="1:52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</row>
    <row r="386" spans="1:52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</row>
    <row r="387" spans="1:52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</row>
    <row r="388" spans="1:52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</row>
    <row r="389" spans="1:52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</row>
    <row r="390" spans="1:52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</row>
    <row r="391" spans="1:52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</row>
    <row r="392" spans="1:52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</row>
    <row r="393" spans="1:52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</row>
    <row r="394" spans="1:52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</row>
    <row r="395" spans="1:52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</row>
    <row r="396" spans="1:52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</row>
    <row r="397" spans="1:52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</row>
    <row r="398" spans="1:52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</row>
    <row r="399" spans="1:52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</row>
    <row r="400" spans="1:52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</row>
    <row r="401" spans="1:52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</row>
    <row r="402" spans="1:52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</row>
    <row r="403" spans="1:52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</row>
    <row r="404" spans="1:52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</row>
    <row r="405" spans="1:52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</row>
    <row r="406" spans="1:52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</row>
    <row r="407" spans="1:52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</row>
    <row r="408" spans="1:52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</row>
    <row r="409" spans="1:52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</row>
    <row r="410" spans="1:52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</row>
    <row r="411" spans="1:52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</row>
    <row r="412" spans="1:52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</row>
    <row r="413" spans="1:52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</row>
    <row r="414" spans="1:52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</row>
    <row r="415" spans="1:52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</row>
    <row r="416" spans="1:52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</row>
    <row r="417" spans="1:52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</row>
    <row r="418" spans="1:52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</row>
    <row r="419" spans="1:52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</row>
    <row r="420" spans="1:52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</row>
    <row r="421" spans="1:52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</row>
    <row r="422" spans="1:52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</row>
    <row r="423" spans="1:52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</row>
    <row r="424" spans="1:52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</row>
    <row r="425" spans="1:52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</row>
    <row r="426" spans="1:52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</row>
    <row r="427" spans="1:52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</row>
    <row r="428" spans="1:52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</row>
    <row r="429" spans="1:52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</row>
    <row r="430" spans="1:52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</row>
    <row r="431" spans="1:52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</row>
    <row r="432" spans="1:52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</row>
    <row r="433" spans="1:52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</row>
    <row r="434" spans="1:52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</row>
    <row r="435" spans="1:52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</row>
    <row r="436" spans="1:52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</row>
    <row r="437" spans="1:52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</row>
    <row r="438" spans="1:52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</row>
    <row r="439" spans="1:52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</row>
    <row r="440" spans="1:52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</row>
    <row r="441" spans="1:52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</row>
    <row r="442" spans="1:52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</row>
    <row r="443" spans="1:52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</row>
    <row r="444" spans="1:52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</row>
    <row r="445" spans="1:52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</row>
    <row r="446" spans="1:52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</row>
    <row r="447" spans="1:52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</row>
    <row r="448" spans="1:52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</row>
    <row r="449" spans="1:52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</row>
    <row r="450" spans="1:52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</row>
    <row r="451" spans="1:52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</row>
    <row r="452" spans="1:52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</row>
    <row r="453" spans="1:52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</row>
    <row r="454" spans="1:52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</row>
    <row r="455" spans="1:52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</row>
    <row r="456" spans="1:52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</row>
    <row r="457" spans="1:52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</row>
    <row r="458" spans="1:52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</row>
    <row r="459" spans="1:52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</row>
    <row r="460" spans="1:52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</row>
    <row r="461" spans="1:52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</row>
    <row r="462" spans="1:52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</row>
    <row r="463" spans="1:52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</row>
    <row r="464" spans="1:52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</row>
    <row r="465" spans="1:52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</row>
    <row r="466" spans="1:52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</row>
    <row r="467" spans="1:52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</row>
    <row r="468" spans="1:52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</row>
    <row r="469" spans="1:52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</row>
    <row r="470" spans="1:52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</row>
    <row r="471" spans="1:52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</row>
    <row r="472" spans="1:52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</row>
    <row r="473" spans="1:52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</row>
    <row r="474" spans="1:52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</row>
    <row r="475" spans="1:52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</row>
    <row r="476" spans="1:52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</row>
    <row r="477" spans="1:52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</row>
    <row r="478" spans="1:52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</row>
    <row r="479" spans="1:52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</row>
    <row r="480" spans="1:52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</row>
    <row r="481" spans="1:52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</row>
    <row r="482" spans="1:52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</row>
    <row r="483" spans="1:52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</row>
    <row r="484" spans="1:52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</row>
    <row r="485" spans="1:52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</row>
    <row r="486" spans="1:52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</row>
  </sheetData>
  <autoFilter ref="A3:AI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2025-10-02T13:19:58Z</dcterms:created>
  <dcterms:modified xsi:type="dcterms:W3CDTF">2025-10-03T11:48:00Z</dcterms:modified>
</cp:coreProperties>
</file>