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10,25 Горняк(Горловка_Луганск) КИ доставка на 14,10,25\"/>
    </mc:Choice>
  </mc:AlternateContent>
  <xr:revisionPtr revIDLastSave="0" documentId="13_ncr:1_{AC632F5C-9600-43AA-8BC5-E3F69C7CE6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2" l="1"/>
  <c r="X496" i="2"/>
  <c r="BO495" i="2"/>
  <c r="BM495" i="2"/>
  <c r="Y495" i="2"/>
  <c r="AB508" i="2" s="1"/>
  <c r="X492" i="2"/>
  <c r="X491" i="2"/>
  <c r="BO490" i="2"/>
  <c r="BM490" i="2"/>
  <c r="Y490" i="2"/>
  <c r="Z490" i="2" s="1"/>
  <c r="P490" i="2"/>
  <c r="BO489" i="2"/>
  <c r="BM489" i="2"/>
  <c r="Y489" i="2"/>
  <c r="BP489" i="2" s="1"/>
  <c r="P489" i="2"/>
  <c r="X487" i="2"/>
  <c r="X486" i="2"/>
  <c r="BO485" i="2"/>
  <c r="BM485" i="2"/>
  <c r="Y485" i="2"/>
  <c r="BP485" i="2" s="1"/>
  <c r="P485" i="2"/>
  <c r="X483" i="2"/>
  <c r="X482" i="2"/>
  <c r="BO481" i="2"/>
  <c r="BM481" i="2"/>
  <c r="Y481" i="2"/>
  <c r="P481" i="2"/>
  <c r="BO480" i="2"/>
  <c r="BM480" i="2"/>
  <c r="Y480" i="2"/>
  <c r="P480" i="2"/>
  <c r="Y478" i="2"/>
  <c r="X478" i="2"/>
  <c r="X477" i="2"/>
  <c r="BO476" i="2"/>
  <c r="BM476" i="2"/>
  <c r="Y476" i="2"/>
  <c r="BP476" i="2" s="1"/>
  <c r="P476" i="2"/>
  <c r="BO475" i="2"/>
  <c r="BM475" i="2"/>
  <c r="Y475" i="2"/>
  <c r="BO474" i="2"/>
  <c r="BM474" i="2"/>
  <c r="Z474" i="2"/>
  <c r="Y474" i="2"/>
  <c r="BN474" i="2" s="1"/>
  <c r="P474" i="2"/>
  <c r="X472" i="2"/>
  <c r="X471" i="2"/>
  <c r="BO470" i="2"/>
  <c r="BM470" i="2"/>
  <c r="Y470" i="2"/>
  <c r="P470" i="2"/>
  <c r="BO469" i="2"/>
  <c r="BM469" i="2"/>
  <c r="Y469" i="2"/>
  <c r="P469" i="2"/>
  <c r="BO468" i="2"/>
  <c r="BM468" i="2"/>
  <c r="Y468" i="2"/>
  <c r="P468" i="2"/>
  <c r="BO467" i="2"/>
  <c r="BM467" i="2"/>
  <c r="Y467" i="2"/>
  <c r="BP467" i="2" s="1"/>
  <c r="P467" i="2"/>
  <c r="X463" i="2"/>
  <c r="X462" i="2"/>
  <c r="BO461" i="2"/>
  <c r="BM461" i="2"/>
  <c r="Y461" i="2"/>
  <c r="Z461" i="2" s="1"/>
  <c r="P461" i="2"/>
  <c r="BO460" i="2"/>
  <c r="BM460" i="2"/>
  <c r="Y460" i="2"/>
  <c r="BP460" i="2" s="1"/>
  <c r="P460" i="2"/>
  <c r="BO459" i="2"/>
  <c r="BM459" i="2"/>
  <c r="Y459" i="2"/>
  <c r="Z459" i="2" s="1"/>
  <c r="P459" i="2"/>
  <c r="X457" i="2"/>
  <c r="X456" i="2"/>
  <c r="BO455" i="2"/>
  <c r="BM455" i="2"/>
  <c r="Y455" i="2"/>
  <c r="BP455" i="2" s="1"/>
  <c r="P455" i="2"/>
  <c r="BO454" i="2"/>
  <c r="BM454" i="2"/>
  <c r="Y454" i="2"/>
  <c r="Z454" i="2" s="1"/>
  <c r="P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P451" i="2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BP445" i="2" s="1"/>
  <c r="P445" i="2"/>
  <c r="BO444" i="2"/>
  <c r="BM444" i="2"/>
  <c r="Y444" i="2"/>
  <c r="Z444" i="2" s="1"/>
  <c r="P444" i="2"/>
  <c r="X442" i="2"/>
  <c r="X441" i="2"/>
  <c r="BO440" i="2"/>
  <c r="BM440" i="2"/>
  <c r="Y440" i="2"/>
  <c r="BP440" i="2" s="1"/>
  <c r="P440" i="2"/>
  <c r="BO439" i="2"/>
  <c r="BM439" i="2"/>
  <c r="Z439" i="2"/>
  <c r="Y439" i="2"/>
  <c r="BP439" i="2" s="1"/>
  <c r="P439" i="2"/>
  <c r="BO438" i="2"/>
  <c r="BM438" i="2"/>
  <c r="Y438" i="2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Z434" i="2" s="1"/>
  <c r="P434" i="2"/>
  <c r="BO433" i="2"/>
  <c r="BM433" i="2"/>
  <c r="Y433" i="2"/>
  <c r="BP433" i="2" s="1"/>
  <c r="P433" i="2"/>
  <c r="BO432" i="2"/>
  <c r="BM432" i="2"/>
  <c r="Y432" i="2"/>
  <c r="Z432" i="2" s="1"/>
  <c r="BP431" i="2"/>
  <c r="BO431" i="2"/>
  <c r="BN431" i="2"/>
  <c r="BM431" i="2"/>
  <c r="Z431" i="2"/>
  <c r="Y431" i="2"/>
  <c r="P431" i="2"/>
  <c r="BO430" i="2"/>
  <c r="BM430" i="2"/>
  <c r="Y430" i="2"/>
  <c r="Z430" i="2" s="1"/>
  <c r="P430" i="2"/>
  <c r="X426" i="2"/>
  <c r="X425" i="2"/>
  <c r="BO424" i="2"/>
  <c r="BM424" i="2"/>
  <c r="Y424" i="2"/>
  <c r="Y508" i="2" s="1"/>
  <c r="P424" i="2"/>
  <c r="X421" i="2"/>
  <c r="X420" i="2"/>
  <c r="BO419" i="2"/>
  <c r="BM419" i="2"/>
  <c r="Y419" i="2"/>
  <c r="X508" i="2" s="1"/>
  <c r="P419" i="2"/>
  <c r="X416" i="2"/>
  <c r="X415" i="2"/>
  <c r="BO414" i="2"/>
  <c r="BM414" i="2"/>
  <c r="Y414" i="2"/>
  <c r="BN414" i="2" s="1"/>
  <c r="P414" i="2"/>
  <c r="BO413" i="2"/>
  <c r="BM413" i="2"/>
  <c r="Y413" i="2"/>
  <c r="BN413" i="2" s="1"/>
  <c r="P413" i="2"/>
  <c r="BO412" i="2"/>
  <c r="BM412" i="2"/>
  <c r="Y412" i="2"/>
  <c r="BN412" i="2" s="1"/>
  <c r="P412" i="2"/>
  <c r="BO411" i="2"/>
  <c r="BM411" i="2"/>
  <c r="Z411" i="2"/>
  <c r="Y411" i="2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Z402" i="2" s="1"/>
  <c r="P402" i="2"/>
  <c r="BO401" i="2"/>
  <c r="BM401" i="2"/>
  <c r="Y401" i="2"/>
  <c r="BP401" i="2" s="1"/>
  <c r="P401" i="2"/>
  <c r="X399" i="2"/>
  <c r="X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BP395" i="2" s="1"/>
  <c r="P395" i="2"/>
  <c r="BO394" i="2"/>
  <c r="BM394" i="2"/>
  <c r="Y394" i="2"/>
  <c r="BP394" i="2" s="1"/>
  <c r="P394" i="2"/>
  <c r="BO393" i="2"/>
  <c r="BM393" i="2"/>
  <c r="Y393" i="2"/>
  <c r="BP393" i="2" s="1"/>
  <c r="P393" i="2"/>
  <c r="BO392" i="2"/>
  <c r="BM392" i="2"/>
  <c r="Y392" i="2"/>
  <c r="Z392" i="2" s="1"/>
  <c r="P392" i="2"/>
  <c r="BO391" i="2"/>
  <c r="BM391" i="2"/>
  <c r="Y391" i="2"/>
  <c r="BP391" i="2" s="1"/>
  <c r="P391" i="2"/>
  <c r="BO390" i="2"/>
  <c r="BM390" i="2"/>
  <c r="Y390" i="2"/>
  <c r="Z390" i="2" s="1"/>
  <c r="P390" i="2"/>
  <c r="BO389" i="2"/>
  <c r="BM389" i="2"/>
  <c r="Y389" i="2"/>
  <c r="Z389" i="2" s="1"/>
  <c r="P389" i="2"/>
  <c r="BO388" i="2"/>
  <c r="BM388" i="2"/>
  <c r="Y388" i="2"/>
  <c r="BP388" i="2" s="1"/>
  <c r="P388" i="2"/>
  <c r="X384" i="2"/>
  <c r="X383" i="2"/>
  <c r="BO382" i="2"/>
  <c r="BM382" i="2"/>
  <c r="Y382" i="2"/>
  <c r="BP382" i="2" s="1"/>
  <c r="P382" i="2"/>
  <c r="X380" i="2"/>
  <c r="X379" i="2"/>
  <c r="BO378" i="2"/>
  <c r="BM378" i="2"/>
  <c r="Y378" i="2"/>
  <c r="P378" i="2"/>
  <c r="BO377" i="2"/>
  <c r="BM377" i="2"/>
  <c r="Y377" i="2"/>
  <c r="BN377" i="2" s="1"/>
  <c r="P377" i="2"/>
  <c r="X375" i="2"/>
  <c r="X374" i="2"/>
  <c r="BP373" i="2"/>
  <c r="BO373" i="2"/>
  <c r="BM373" i="2"/>
  <c r="Y373" i="2"/>
  <c r="P373" i="2"/>
  <c r="X371" i="2"/>
  <c r="X370" i="2"/>
  <c r="BO369" i="2"/>
  <c r="BM369" i="2"/>
  <c r="Y369" i="2"/>
  <c r="BP369" i="2" s="1"/>
  <c r="P369" i="2"/>
  <c r="BO368" i="2"/>
  <c r="BM368" i="2"/>
  <c r="Y368" i="2"/>
  <c r="Z368" i="2" s="1"/>
  <c r="P368" i="2"/>
  <c r="BO367" i="2"/>
  <c r="BM367" i="2"/>
  <c r="Y367" i="2"/>
  <c r="Y371" i="2" s="1"/>
  <c r="P367" i="2"/>
  <c r="X364" i="2"/>
  <c r="X363" i="2"/>
  <c r="BO362" i="2"/>
  <c r="BM362" i="2"/>
  <c r="Y362" i="2"/>
  <c r="Y364" i="2" s="1"/>
  <c r="X360" i="2"/>
  <c r="X359" i="2"/>
  <c r="BO358" i="2"/>
  <c r="BM358" i="2"/>
  <c r="Y358" i="2"/>
  <c r="P358" i="2"/>
  <c r="BO357" i="2"/>
  <c r="BM357" i="2"/>
  <c r="Y357" i="2"/>
  <c r="Z357" i="2" s="1"/>
  <c r="P357" i="2"/>
  <c r="X355" i="2"/>
  <c r="X354" i="2"/>
  <c r="BO353" i="2"/>
  <c r="BM353" i="2"/>
  <c r="Z353" i="2"/>
  <c r="Y353" i="2"/>
  <c r="P353" i="2"/>
  <c r="BO352" i="2"/>
  <c r="BM352" i="2"/>
  <c r="Y352" i="2"/>
  <c r="P352" i="2"/>
  <c r="X350" i="2"/>
  <c r="X349" i="2"/>
  <c r="BO348" i="2"/>
  <c r="BM348" i="2"/>
  <c r="Y348" i="2"/>
  <c r="Z348" i="2" s="1"/>
  <c r="P348" i="2"/>
  <c r="BO347" i="2"/>
  <c r="BM347" i="2"/>
  <c r="Y347" i="2"/>
  <c r="Z347" i="2" s="1"/>
  <c r="P347" i="2"/>
  <c r="BO346" i="2"/>
  <c r="BM346" i="2"/>
  <c r="Y346" i="2"/>
  <c r="P346" i="2"/>
  <c r="BO345" i="2"/>
  <c r="BM345" i="2"/>
  <c r="Y345" i="2"/>
  <c r="BP345" i="2" s="1"/>
  <c r="P345" i="2"/>
  <c r="BO344" i="2"/>
  <c r="BM344" i="2"/>
  <c r="Y344" i="2"/>
  <c r="BP344" i="2" s="1"/>
  <c r="P344" i="2"/>
  <c r="BO343" i="2"/>
  <c r="BM343" i="2"/>
  <c r="Y343" i="2"/>
  <c r="P343" i="2"/>
  <c r="BO342" i="2"/>
  <c r="BM342" i="2"/>
  <c r="Y342" i="2"/>
  <c r="BP342" i="2" s="1"/>
  <c r="P342" i="2"/>
  <c r="X338" i="2"/>
  <c r="X337" i="2"/>
  <c r="BO336" i="2"/>
  <c r="BM336" i="2"/>
  <c r="Y336" i="2"/>
  <c r="Z336" i="2" s="1"/>
  <c r="P336" i="2"/>
  <c r="BO335" i="2"/>
  <c r="BM335" i="2"/>
  <c r="Y335" i="2"/>
  <c r="Z335" i="2" s="1"/>
  <c r="P335" i="2"/>
  <c r="BO334" i="2"/>
  <c r="BM334" i="2"/>
  <c r="Y334" i="2"/>
  <c r="P334" i="2"/>
  <c r="X331" i="2"/>
  <c r="X330" i="2"/>
  <c r="BO329" i="2"/>
  <c r="BM329" i="2"/>
  <c r="Y329" i="2"/>
  <c r="P329" i="2"/>
  <c r="BO328" i="2"/>
  <c r="BM328" i="2"/>
  <c r="Y328" i="2"/>
  <c r="BP328" i="2" s="1"/>
  <c r="P328" i="2"/>
  <c r="BO327" i="2"/>
  <c r="BM327" i="2"/>
  <c r="Y327" i="2"/>
  <c r="Z327" i="2" s="1"/>
  <c r="P327" i="2"/>
  <c r="X325" i="2"/>
  <c r="X324" i="2"/>
  <c r="BO323" i="2"/>
  <c r="BM323" i="2"/>
  <c r="Y323" i="2"/>
  <c r="BP323" i="2" s="1"/>
  <c r="P323" i="2"/>
  <c r="BO322" i="2"/>
  <c r="BM322" i="2"/>
  <c r="Z322" i="2"/>
  <c r="Y322" i="2"/>
  <c r="BP322" i="2" s="1"/>
  <c r="P322" i="2"/>
  <c r="BO321" i="2"/>
  <c r="BM321" i="2"/>
  <c r="Y321" i="2"/>
  <c r="BO320" i="2"/>
  <c r="BM320" i="2"/>
  <c r="Y320" i="2"/>
  <c r="X318" i="2"/>
  <c r="X317" i="2"/>
  <c r="BO316" i="2"/>
  <c r="BM316" i="2"/>
  <c r="Y316" i="2"/>
  <c r="BP316" i="2" s="1"/>
  <c r="P316" i="2"/>
  <c r="BO315" i="2"/>
  <c r="BM315" i="2"/>
  <c r="Y315" i="2"/>
  <c r="Z315" i="2" s="1"/>
  <c r="P315" i="2"/>
  <c r="BO314" i="2"/>
  <c r="BM314" i="2"/>
  <c r="Y314" i="2"/>
  <c r="Z314" i="2" s="1"/>
  <c r="P314" i="2"/>
  <c r="X312" i="2"/>
  <c r="X311" i="2"/>
  <c r="BO310" i="2"/>
  <c r="BM310" i="2"/>
  <c r="Y310" i="2"/>
  <c r="BP310" i="2" s="1"/>
  <c r="P310" i="2"/>
  <c r="BO309" i="2"/>
  <c r="BN309" i="2"/>
  <c r="BM309" i="2"/>
  <c r="Z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Z307" i="2" s="1"/>
  <c r="P307" i="2"/>
  <c r="BO306" i="2"/>
  <c r="BM306" i="2"/>
  <c r="Y306" i="2"/>
  <c r="BP306" i="2" s="1"/>
  <c r="P306" i="2"/>
  <c r="X304" i="2"/>
  <c r="X303" i="2"/>
  <c r="BO302" i="2"/>
  <c r="BM302" i="2"/>
  <c r="Y302" i="2"/>
  <c r="P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P299" i="2"/>
  <c r="BO298" i="2"/>
  <c r="BM298" i="2"/>
  <c r="Y298" i="2"/>
  <c r="BP298" i="2" s="1"/>
  <c r="P298" i="2"/>
  <c r="BO297" i="2"/>
  <c r="BM297" i="2"/>
  <c r="Y297" i="2"/>
  <c r="Z297" i="2" s="1"/>
  <c r="P297" i="2"/>
  <c r="BO296" i="2"/>
  <c r="BM296" i="2"/>
  <c r="Y296" i="2"/>
  <c r="BP296" i="2" s="1"/>
  <c r="P296" i="2"/>
  <c r="X294" i="2"/>
  <c r="X293" i="2"/>
  <c r="BO292" i="2"/>
  <c r="BM292" i="2"/>
  <c r="Y292" i="2"/>
  <c r="BP292" i="2" s="1"/>
  <c r="P292" i="2"/>
  <c r="BO291" i="2"/>
  <c r="BM291" i="2"/>
  <c r="Y291" i="2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X285" i="2"/>
  <c r="X284" i="2"/>
  <c r="BO283" i="2"/>
  <c r="BM283" i="2"/>
  <c r="Y283" i="2"/>
  <c r="Y284" i="2" s="1"/>
  <c r="P283" i="2"/>
  <c r="X280" i="2"/>
  <c r="X279" i="2"/>
  <c r="BO278" i="2"/>
  <c r="BM278" i="2"/>
  <c r="Z278" i="2"/>
  <c r="Z279" i="2" s="1"/>
  <c r="Y278" i="2"/>
  <c r="Y279" i="2" s="1"/>
  <c r="P278" i="2"/>
  <c r="X276" i="2"/>
  <c r="X275" i="2"/>
  <c r="BO274" i="2"/>
  <c r="BM274" i="2"/>
  <c r="Y274" i="2"/>
  <c r="Y276" i="2" s="1"/>
  <c r="P274" i="2"/>
  <c r="X271" i="2"/>
  <c r="X270" i="2"/>
  <c r="BO269" i="2"/>
  <c r="BM269" i="2"/>
  <c r="Y269" i="2"/>
  <c r="BN269" i="2" s="1"/>
  <c r="P269" i="2"/>
  <c r="BO268" i="2"/>
  <c r="BM268" i="2"/>
  <c r="Y268" i="2"/>
  <c r="BN268" i="2" s="1"/>
  <c r="P268" i="2"/>
  <c r="BO267" i="2"/>
  <c r="BM267" i="2"/>
  <c r="Y267" i="2"/>
  <c r="P267" i="2"/>
  <c r="X264" i="2"/>
  <c r="X263" i="2"/>
  <c r="BO262" i="2"/>
  <c r="BM262" i="2"/>
  <c r="Y262" i="2"/>
  <c r="BO261" i="2"/>
  <c r="BM261" i="2"/>
  <c r="Y261" i="2"/>
  <c r="BP261" i="2" s="1"/>
  <c r="P261" i="2"/>
  <c r="BO260" i="2"/>
  <c r="BM260" i="2"/>
  <c r="Y260" i="2"/>
  <c r="Z260" i="2" s="1"/>
  <c r="BO259" i="2"/>
  <c r="BM259" i="2"/>
  <c r="Y259" i="2"/>
  <c r="P259" i="2"/>
  <c r="X256" i="2"/>
  <c r="X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Z250" i="2" s="1"/>
  <c r="P250" i="2"/>
  <c r="X247" i="2"/>
  <c r="X246" i="2"/>
  <c r="BO245" i="2"/>
  <c r="BM245" i="2"/>
  <c r="Y245" i="2"/>
  <c r="BN245" i="2" s="1"/>
  <c r="P245" i="2"/>
  <c r="BO244" i="2"/>
  <c r="BM244" i="2"/>
  <c r="Y244" i="2"/>
  <c r="BP244" i="2" s="1"/>
  <c r="P244" i="2"/>
  <c r="BO243" i="2"/>
  <c r="BM243" i="2"/>
  <c r="Y243" i="2"/>
  <c r="BP243" i="2" s="1"/>
  <c r="P243" i="2"/>
  <c r="BO242" i="2"/>
  <c r="BM242" i="2"/>
  <c r="Y242" i="2"/>
  <c r="BP242" i="2" s="1"/>
  <c r="BO241" i="2"/>
  <c r="BM241" i="2"/>
  <c r="Y241" i="2"/>
  <c r="P241" i="2"/>
  <c r="X239" i="2"/>
  <c r="X238" i="2"/>
  <c r="BO237" i="2"/>
  <c r="BM237" i="2"/>
  <c r="Y237" i="2"/>
  <c r="Y239" i="2" s="1"/>
  <c r="X235" i="2"/>
  <c r="X234" i="2"/>
  <c r="BO233" i="2"/>
  <c r="BM233" i="2"/>
  <c r="Y233" i="2"/>
  <c r="BP233" i="2" s="1"/>
  <c r="P233" i="2"/>
  <c r="X231" i="2"/>
  <c r="X230" i="2"/>
  <c r="BO229" i="2"/>
  <c r="BM229" i="2"/>
  <c r="Y229" i="2"/>
  <c r="BP229" i="2" s="1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BO224" i="2"/>
  <c r="BM224" i="2"/>
  <c r="Y224" i="2"/>
  <c r="BN224" i="2" s="1"/>
  <c r="P224" i="2"/>
  <c r="BO223" i="2"/>
  <c r="BM223" i="2"/>
  <c r="Y223" i="2"/>
  <c r="BP223" i="2" s="1"/>
  <c r="P223" i="2"/>
  <c r="BO222" i="2"/>
  <c r="BM222" i="2"/>
  <c r="Y222" i="2"/>
  <c r="BN222" i="2" s="1"/>
  <c r="P222" i="2"/>
  <c r="BP221" i="2"/>
  <c r="BO221" i="2"/>
  <c r="BN221" i="2"/>
  <c r="BM221" i="2"/>
  <c r="Z221" i="2"/>
  <c r="Y221" i="2"/>
  <c r="P221" i="2"/>
  <c r="X218" i="2"/>
  <c r="X217" i="2"/>
  <c r="BO216" i="2"/>
  <c r="BM216" i="2"/>
  <c r="Y216" i="2"/>
  <c r="Z216" i="2" s="1"/>
  <c r="P216" i="2"/>
  <c r="BO215" i="2"/>
  <c r="BM215" i="2"/>
  <c r="Y215" i="2"/>
  <c r="Z215" i="2" s="1"/>
  <c r="P215" i="2"/>
  <c r="X213" i="2"/>
  <c r="X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Z208" i="2" s="1"/>
  <c r="P208" i="2"/>
  <c r="BO207" i="2"/>
  <c r="BM207" i="2"/>
  <c r="Y207" i="2"/>
  <c r="BP207" i="2" s="1"/>
  <c r="P207" i="2"/>
  <c r="BO206" i="2"/>
  <c r="BM206" i="2"/>
  <c r="Y206" i="2"/>
  <c r="Z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Z203" i="2" s="1"/>
  <c r="P203" i="2"/>
  <c r="X201" i="2"/>
  <c r="X200" i="2"/>
  <c r="BO199" i="2"/>
  <c r="BM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P197" i="2"/>
  <c r="BO196" i="2"/>
  <c r="BM196" i="2"/>
  <c r="Y196" i="2"/>
  <c r="Z196" i="2" s="1"/>
  <c r="P196" i="2"/>
  <c r="BO195" i="2"/>
  <c r="BM195" i="2"/>
  <c r="Y195" i="2"/>
  <c r="Z195" i="2" s="1"/>
  <c r="P195" i="2"/>
  <c r="BO194" i="2"/>
  <c r="BM194" i="2"/>
  <c r="Y194" i="2"/>
  <c r="BP194" i="2" s="1"/>
  <c r="P194" i="2"/>
  <c r="BO193" i="2"/>
  <c r="BM193" i="2"/>
  <c r="Z193" i="2"/>
  <c r="Y193" i="2"/>
  <c r="BN193" i="2" s="1"/>
  <c r="P193" i="2"/>
  <c r="BO192" i="2"/>
  <c r="BM192" i="2"/>
  <c r="Y192" i="2"/>
  <c r="BP192" i="2" s="1"/>
  <c r="P192" i="2"/>
  <c r="X190" i="2"/>
  <c r="X189" i="2"/>
  <c r="BO188" i="2"/>
  <c r="BM188" i="2"/>
  <c r="Y188" i="2"/>
  <c r="Z188" i="2" s="1"/>
  <c r="P188" i="2"/>
  <c r="BO187" i="2"/>
  <c r="BM187" i="2"/>
  <c r="Y187" i="2"/>
  <c r="BP187" i="2" s="1"/>
  <c r="P187" i="2"/>
  <c r="X185" i="2"/>
  <c r="X184" i="2"/>
  <c r="BO183" i="2"/>
  <c r="BM183" i="2"/>
  <c r="Y183" i="2"/>
  <c r="BP183" i="2" s="1"/>
  <c r="P183" i="2"/>
  <c r="BO182" i="2"/>
  <c r="BM182" i="2"/>
  <c r="Y182" i="2"/>
  <c r="BP182" i="2" s="1"/>
  <c r="P182" i="2"/>
  <c r="X179" i="2"/>
  <c r="X178" i="2"/>
  <c r="BO177" i="2"/>
  <c r="BM177" i="2"/>
  <c r="Y177" i="2"/>
  <c r="Y179" i="2" s="1"/>
  <c r="P177" i="2"/>
  <c r="X175" i="2"/>
  <c r="X174" i="2"/>
  <c r="BO173" i="2"/>
  <c r="BM173" i="2"/>
  <c r="Y173" i="2"/>
  <c r="Z173" i="2" s="1"/>
  <c r="P173" i="2"/>
  <c r="BO172" i="2"/>
  <c r="BM172" i="2"/>
  <c r="Y172" i="2"/>
  <c r="Z172" i="2" s="1"/>
  <c r="P172" i="2"/>
  <c r="BO171" i="2"/>
  <c r="BM171" i="2"/>
  <c r="Y171" i="2"/>
  <c r="BP171" i="2" s="1"/>
  <c r="P171" i="2"/>
  <c r="X169" i="2"/>
  <c r="X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BO164" i="2"/>
  <c r="BM164" i="2"/>
  <c r="Y164" i="2"/>
  <c r="BP164" i="2" s="1"/>
  <c r="P164" i="2"/>
  <c r="BO163" i="2"/>
  <c r="BM163" i="2"/>
  <c r="Y163" i="2"/>
  <c r="Z163" i="2" s="1"/>
  <c r="P163" i="2"/>
  <c r="BO162" i="2"/>
  <c r="BM162" i="2"/>
  <c r="Y162" i="2"/>
  <c r="Z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BP159" i="2" s="1"/>
  <c r="P159" i="2"/>
  <c r="X157" i="2"/>
  <c r="X156" i="2"/>
  <c r="BO155" i="2"/>
  <c r="BM155" i="2"/>
  <c r="Y155" i="2"/>
  <c r="P155" i="2"/>
  <c r="X151" i="2"/>
  <c r="X150" i="2"/>
  <c r="BO149" i="2"/>
  <c r="BM149" i="2"/>
  <c r="Z149" i="2"/>
  <c r="Y149" i="2"/>
  <c r="BN149" i="2" s="1"/>
  <c r="P149" i="2"/>
  <c r="BO148" i="2"/>
  <c r="BM148" i="2"/>
  <c r="Y148" i="2"/>
  <c r="BP148" i="2" s="1"/>
  <c r="P148" i="2"/>
  <c r="BO147" i="2"/>
  <c r="BM147" i="2"/>
  <c r="Y147" i="2"/>
  <c r="Z147" i="2" s="1"/>
  <c r="P147" i="2"/>
  <c r="X145" i="2"/>
  <c r="X144" i="2"/>
  <c r="BO143" i="2"/>
  <c r="BM143" i="2"/>
  <c r="Y143" i="2"/>
  <c r="BP143" i="2" s="1"/>
  <c r="BO142" i="2"/>
  <c r="BM142" i="2"/>
  <c r="Y142" i="2"/>
  <c r="P142" i="2"/>
  <c r="X139" i="2"/>
  <c r="X138" i="2"/>
  <c r="BO137" i="2"/>
  <c r="BM137" i="2"/>
  <c r="Y137" i="2"/>
  <c r="BP137" i="2" s="1"/>
  <c r="P137" i="2"/>
  <c r="BO136" i="2"/>
  <c r="BM136" i="2"/>
  <c r="Y136" i="2"/>
  <c r="BN136" i="2" s="1"/>
  <c r="P136" i="2"/>
  <c r="X134" i="2"/>
  <c r="X133" i="2"/>
  <c r="BO132" i="2"/>
  <c r="BM132" i="2"/>
  <c r="Y132" i="2"/>
  <c r="Z132" i="2" s="1"/>
  <c r="P132" i="2"/>
  <c r="BO131" i="2"/>
  <c r="BM131" i="2"/>
  <c r="Y131" i="2"/>
  <c r="BP131" i="2" s="1"/>
  <c r="P131" i="2"/>
  <c r="X129" i="2"/>
  <c r="X128" i="2"/>
  <c r="BO127" i="2"/>
  <c r="BM127" i="2"/>
  <c r="Y127" i="2"/>
  <c r="BP127" i="2" s="1"/>
  <c r="P127" i="2"/>
  <c r="BO126" i="2"/>
  <c r="BM126" i="2"/>
  <c r="Y126" i="2"/>
  <c r="G508" i="2" s="1"/>
  <c r="P126" i="2"/>
  <c r="X123" i="2"/>
  <c r="X122" i="2"/>
  <c r="BO121" i="2"/>
  <c r="BM121" i="2"/>
  <c r="Z121" i="2"/>
  <c r="Z122" i="2" s="1"/>
  <c r="Y121" i="2"/>
  <c r="BN121" i="2" s="1"/>
  <c r="P121" i="2"/>
  <c r="X119" i="2"/>
  <c r="X118" i="2"/>
  <c r="BO117" i="2"/>
  <c r="BM117" i="2"/>
  <c r="Y117" i="2"/>
  <c r="BN117" i="2" s="1"/>
  <c r="P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P114" i="2"/>
  <c r="X112" i="2"/>
  <c r="X111" i="2"/>
  <c r="BO110" i="2"/>
  <c r="BM110" i="2"/>
  <c r="Y110" i="2"/>
  <c r="Z110" i="2" s="1"/>
  <c r="P110" i="2"/>
  <c r="BO109" i="2"/>
  <c r="BM109" i="2"/>
  <c r="Y109" i="2"/>
  <c r="Z109" i="2" s="1"/>
  <c r="P109" i="2"/>
  <c r="BO108" i="2"/>
  <c r="BM108" i="2"/>
  <c r="Y108" i="2"/>
  <c r="BP108" i="2" s="1"/>
  <c r="P108" i="2"/>
  <c r="X106" i="2"/>
  <c r="X105" i="2"/>
  <c r="BO104" i="2"/>
  <c r="BM104" i="2"/>
  <c r="Y104" i="2"/>
  <c r="BP104" i="2" s="1"/>
  <c r="P104" i="2"/>
  <c r="BO103" i="2"/>
  <c r="BM103" i="2"/>
  <c r="Y103" i="2"/>
  <c r="BP103" i="2" s="1"/>
  <c r="P103" i="2"/>
  <c r="BO102" i="2"/>
  <c r="BM102" i="2"/>
  <c r="Y102" i="2"/>
  <c r="Z102" i="2" s="1"/>
  <c r="P102" i="2"/>
  <c r="BO101" i="2"/>
  <c r="BM101" i="2"/>
  <c r="Y101" i="2"/>
  <c r="P101" i="2"/>
  <c r="X98" i="2"/>
  <c r="X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BP94" i="2" s="1"/>
  <c r="P94" i="2"/>
  <c r="BO93" i="2"/>
  <c r="BM93" i="2"/>
  <c r="Y93" i="2"/>
  <c r="BP93" i="2" s="1"/>
  <c r="X91" i="2"/>
  <c r="X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P87" i="2"/>
  <c r="X84" i="2"/>
  <c r="X83" i="2"/>
  <c r="BO82" i="2"/>
  <c r="BM82" i="2"/>
  <c r="Y82" i="2"/>
  <c r="BN82" i="2" s="1"/>
  <c r="P82" i="2"/>
  <c r="BO81" i="2"/>
  <c r="BM81" i="2"/>
  <c r="Y81" i="2"/>
  <c r="BN81" i="2" s="1"/>
  <c r="P81" i="2"/>
  <c r="X79" i="2"/>
  <c r="X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Y75" i="2"/>
  <c r="BP75" i="2" s="1"/>
  <c r="P75" i="2"/>
  <c r="BO74" i="2"/>
  <c r="BM74" i="2"/>
  <c r="Z74" i="2"/>
  <c r="Y74" i="2"/>
  <c r="BN74" i="2" s="1"/>
  <c r="P74" i="2"/>
  <c r="BO73" i="2"/>
  <c r="BM73" i="2"/>
  <c r="Y73" i="2"/>
  <c r="P73" i="2"/>
  <c r="X71" i="2"/>
  <c r="X70" i="2"/>
  <c r="BO69" i="2"/>
  <c r="BM69" i="2"/>
  <c r="Y69" i="2"/>
  <c r="BP69" i="2" s="1"/>
  <c r="P69" i="2"/>
  <c r="BO68" i="2"/>
  <c r="BM68" i="2"/>
  <c r="Y68" i="2"/>
  <c r="BN68" i="2" s="1"/>
  <c r="P68" i="2"/>
  <c r="BO67" i="2"/>
  <c r="BM67" i="2"/>
  <c r="Y67" i="2"/>
  <c r="BP67" i="2" s="1"/>
  <c r="P67" i="2"/>
  <c r="X65" i="2"/>
  <c r="X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Z61" i="2" s="1"/>
  <c r="P61" i="2"/>
  <c r="X59" i="2"/>
  <c r="X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Y58" i="2" s="1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O35" i="2"/>
  <c r="BM35" i="2"/>
  <c r="Y35" i="2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Z26" i="2" s="1"/>
  <c r="P26" i="2"/>
  <c r="X24" i="2"/>
  <c r="X23" i="2"/>
  <c r="BO22" i="2"/>
  <c r="BM22" i="2"/>
  <c r="Y22" i="2"/>
  <c r="BP22" i="2" s="1"/>
  <c r="P22" i="2"/>
  <c r="H10" i="2"/>
  <c r="A9" i="2"/>
  <c r="J9" i="2" s="1"/>
  <c r="D7" i="2"/>
  <c r="Q6" i="2"/>
  <c r="P2" i="2"/>
  <c r="Z47" i="2" l="1"/>
  <c r="Z48" i="2" s="1"/>
  <c r="Y48" i="2"/>
  <c r="Z68" i="2"/>
  <c r="Z81" i="2"/>
  <c r="Z115" i="2"/>
  <c r="Z161" i="2"/>
  <c r="BN161" i="2"/>
  <c r="Z233" i="2"/>
  <c r="Z234" i="2" s="1"/>
  <c r="Y234" i="2"/>
  <c r="Z254" i="2"/>
  <c r="Y263" i="2"/>
  <c r="Z268" i="2"/>
  <c r="BP283" i="2"/>
  <c r="Z289" i="2"/>
  <c r="BN289" i="2"/>
  <c r="Z292" i="2"/>
  <c r="Z344" i="2"/>
  <c r="BN344" i="2"/>
  <c r="Z388" i="2"/>
  <c r="BN388" i="2"/>
  <c r="Z413" i="2"/>
  <c r="Z460" i="2"/>
  <c r="BN460" i="2"/>
  <c r="A10" i="2"/>
  <c r="F10" i="2"/>
  <c r="Y238" i="2"/>
  <c r="Z22" i="2"/>
  <c r="Z23" i="2" s="1"/>
  <c r="Y23" i="2"/>
  <c r="Z43" i="2"/>
  <c r="Z69" i="2"/>
  <c r="BN69" i="2"/>
  <c r="Y78" i="2"/>
  <c r="Z75" i="2"/>
  <c r="BN75" i="2"/>
  <c r="Z82" i="2"/>
  <c r="Z83" i="2" s="1"/>
  <c r="Z95" i="2"/>
  <c r="Y118" i="2"/>
  <c r="Z116" i="2"/>
  <c r="BN116" i="2"/>
  <c r="Z131" i="2"/>
  <c r="BN131" i="2"/>
  <c r="H508" i="2"/>
  <c r="Z160" i="2"/>
  <c r="Z182" i="2"/>
  <c r="Z194" i="2"/>
  <c r="BN194" i="2"/>
  <c r="Z204" i="2"/>
  <c r="BN204" i="2"/>
  <c r="Z224" i="2"/>
  <c r="Z244" i="2"/>
  <c r="Z269" i="2"/>
  <c r="Y280" i="2"/>
  <c r="Z301" i="2"/>
  <c r="Z362" i="2"/>
  <c r="Z363" i="2" s="1"/>
  <c r="Z377" i="2"/>
  <c r="Z397" i="2"/>
  <c r="Y416" i="2"/>
  <c r="Z412" i="2"/>
  <c r="Z414" i="2"/>
  <c r="Y420" i="2"/>
  <c r="BN26" i="2"/>
  <c r="BP26" i="2"/>
  <c r="BN30" i="2"/>
  <c r="Z35" i="2"/>
  <c r="Z36" i="2" s="1"/>
  <c r="Y37" i="2"/>
  <c r="BN35" i="2"/>
  <c r="BN55" i="2"/>
  <c r="Y70" i="2"/>
  <c r="Y71" i="2"/>
  <c r="BP76" i="2"/>
  <c r="BN89" i="2"/>
  <c r="BN94" i="2"/>
  <c r="BN110" i="2"/>
  <c r="BP110" i="2"/>
  <c r="Y111" i="2"/>
  <c r="Y112" i="2"/>
  <c r="BP117" i="2"/>
  <c r="BN127" i="2"/>
  <c r="BN132" i="2"/>
  <c r="Y134" i="2"/>
  <c r="BP136" i="2"/>
  <c r="BN162" i="2"/>
  <c r="BN173" i="2"/>
  <c r="BP173" i="2"/>
  <c r="Y174" i="2"/>
  <c r="Y175" i="2"/>
  <c r="BN195" i="2"/>
  <c r="BN205" i="2"/>
  <c r="BN211" i="2"/>
  <c r="BN216" i="2"/>
  <c r="BP216" i="2"/>
  <c r="Y217" i="2"/>
  <c r="BP222" i="2"/>
  <c r="BN226" i="2"/>
  <c r="BP245" i="2"/>
  <c r="BN253" i="2"/>
  <c r="BN259" i="2"/>
  <c r="BP259" i="2"/>
  <c r="BN262" i="2"/>
  <c r="Z262" i="2"/>
  <c r="BP299" i="2"/>
  <c r="BN299" i="2"/>
  <c r="Z299" i="2"/>
  <c r="BN300" i="2"/>
  <c r="BP302" i="2"/>
  <c r="Z302" i="2"/>
  <c r="BP321" i="2"/>
  <c r="Z321" i="2"/>
  <c r="BP329" i="2"/>
  <c r="BN329" i="2"/>
  <c r="Z329" i="2"/>
  <c r="S508" i="2"/>
  <c r="BP334" i="2"/>
  <c r="BN334" i="2"/>
  <c r="Z334" i="2"/>
  <c r="BN336" i="2"/>
  <c r="BP336" i="2"/>
  <c r="BN343" i="2"/>
  <c r="Z343" i="2"/>
  <c r="BP346" i="2"/>
  <c r="BN346" i="2"/>
  <c r="Z346" i="2"/>
  <c r="BN348" i="2"/>
  <c r="BP348" i="2"/>
  <c r="Y355" i="2"/>
  <c r="BP352" i="2"/>
  <c r="BN352" i="2"/>
  <c r="Z352" i="2"/>
  <c r="Z354" i="2" s="1"/>
  <c r="BN358" i="2"/>
  <c r="Z358" i="2"/>
  <c r="Z359" i="2" s="1"/>
  <c r="BN389" i="2"/>
  <c r="Y408" i="2"/>
  <c r="Y409" i="2"/>
  <c r="BP407" i="2"/>
  <c r="BN407" i="2"/>
  <c r="Z407" i="2"/>
  <c r="Z408" i="2" s="1"/>
  <c r="BP438" i="2"/>
  <c r="Z438" i="2"/>
  <c r="BP450" i="2"/>
  <c r="BN450" i="2"/>
  <c r="Z450" i="2"/>
  <c r="BP468" i="2"/>
  <c r="BN468" i="2"/>
  <c r="Z468" i="2"/>
  <c r="BN469" i="2"/>
  <c r="Z469" i="2"/>
  <c r="BN480" i="2"/>
  <c r="Z480" i="2"/>
  <c r="BN31" i="2"/>
  <c r="Z42" i="2"/>
  <c r="BN42" i="2"/>
  <c r="BP43" i="2"/>
  <c r="BN56" i="2"/>
  <c r="Z57" i="2"/>
  <c r="BN61" i="2"/>
  <c r="BP61" i="2"/>
  <c r="Y64" i="2"/>
  <c r="Z67" i="2"/>
  <c r="Z70" i="2" s="1"/>
  <c r="BN67" i="2"/>
  <c r="BP68" i="2"/>
  <c r="BP73" i="2"/>
  <c r="BP74" i="2"/>
  <c r="Z76" i="2"/>
  <c r="Z77" i="2"/>
  <c r="BN77" i="2"/>
  <c r="BP81" i="2"/>
  <c r="BP82" i="2"/>
  <c r="E508" i="2"/>
  <c r="BN88" i="2"/>
  <c r="Z96" i="2"/>
  <c r="F508" i="2"/>
  <c r="BN104" i="2"/>
  <c r="Z108" i="2"/>
  <c r="Z111" i="2" s="1"/>
  <c r="BN108" i="2"/>
  <c r="BN109" i="2"/>
  <c r="Z114" i="2"/>
  <c r="BN114" i="2"/>
  <c r="BP114" i="2"/>
  <c r="BP115" i="2"/>
  <c r="Z117" i="2"/>
  <c r="Y119" i="2"/>
  <c r="BP121" i="2"/>
  <c r="Y122" i="2"/>
  <c r="Z136" i="2"/>
  <c r="Z137" i="2"/>
  <c r="BN137" i="2"/>
  <c r="Z142" i="2"/>
  <c r="Z143" i="2"/>
  <c r="BN143" i="2"/>
  <c r="Y151" i="2"/>
  <c r="Z148" i="2"/>
  <c r="Z150" i="2" s="1"/>
  <c r="BP149" i="2"/>
  <c r="I508" i="2"/>
  <c r="Y156" i="2"/>
  <c r="Z159" i="2"/>
  <c r="BN159" i="2"/>
  <c r="BP160" i="2"/>
  <c r="BN163" i="2"/>
  <c r="BP163" i="2"/>
  <c r="BN167" i="2"/>
  <c r="Z171" i="2"/>
  <c r="Z174" i="2" s="1"/>
  <c r="BN171" i="2"/>
  <c r="BN172" i="2"/>
  <c r="Z177" i="2"/>
  <c r="Z178" i="2" s="1"/>
  <c r="BN177" i="2"/>
  <c r="BP177" i="2"/>
  <c r="Y178" i="2"/>
  <c r="Z183" i="2"/>
  <c r="Z184" i="2" s="1"/>
  <c r="Y184" i="2"/>
  <c r="Y189" i="2"/>
  <c r="Z192" i="2"/>
  <c r="BN192" i="2"/>
  <c r="BP193" i="2"/>
  <c r="BN196" i="2"/>
  <c r="BP196" i="2"/>
  <c r="Y201" i="2"/>
  <c r="Y213" i="2"/>
  <c r="BP203" i="2"/>
  <c r="BN206" i="2"/>
  <c r="BP206" i="2"/>
  <c r="BN210" i="2"/>
  <c r="BN215" i="2"/>
  <c r="Y231" i="2"/>
  <c r="Z222" i="2"/>
  <c r="Z223" i="2"/>
  <c r="BN223" i="2"/>
  <c r="BP224" i="2"/>
  <c r="BN227" i="2"/>
  <c r="Z228" i="2"/>
  <c r="Z229" i="2"/>
  <c r="BN229" i="2"/>
  <c r="BN237" i="2"/>
  <c r="Y247" i="2"/>
  <c r="BN241" i="2"/>
  <c r="BN242" i="2"/>
  <c r="Z243" i="2"/>
  <c r="Z245" i="2"/>
  <c r="Z252" i="2"/>
  <c r="BN252" i="2"/>
  <c r="Y264" i="2"/>
  <c r="Z261" i="2"/>
  <c r="BP262" i="2"/>
  <c r="O508" i="2"/>
  <c r="Z267" i="2"/>
  <c r="Z270" i="2" s="1"/>
  <c r="BN283" i="2"/>
  <c r="Z283" i="2"/>
  <c r="Z284" i="2" s="1"/>
  <c r="BP291" i="2"/>
  <c r="Z291" i="2"/>
  <c r="BN323" i="2"/>
  <c r="Z323" i="2"/>
  <c r="BN345" i="2"/>
  <c r="Z345" i="2"/>
  <c r="BP358" i="2"/>
  <c r="Y374" i="2"/>
  <c r="Y375" i="2"/>
  <c r="Z373" i="2"/>
  <c r="Z374" i="2" s="1"/>
  <c r="BN378" i="2"/>
  <c r="Z378" i="2"/>
  <c r="BP396" i="2"/>
  <c r="Z396" i="2"/>
  <c r="BN440" i="2"/>
  <c r="Z440" i="2"/>
  <c r="BN461" i="2"/>
  <c r="Y463" i="2"/>
  <c r="Y471" i="2"/>
  <c r="AA508" i="2"/>
  <c r="Z467" i="2"/>
  <c r="BP469" i="2"/>
  <c r="BP470" i="2"/>
  <c r="BN470" i="2"/>
  <c r="Z470" i="2"/>
  <c r="BP475" i="2"/>
  <c r="BN475" i="2"/>
  <c r="Z475" i="2"/>
  <c r="BP480" i="2"/>
  <c r="BN481" i="2"/>
  <c r="BP481" i="2"/>
  <c r="BN490" i="2"/>
  <c r="BN495" i="2"/>
  <c r="Y497" i="2"/>
  <c r="BP268" i="2"/>
  <c r="BP269" i="2"/>
  <c r="BP278" i="2"/>
  <c r="BN290" i="2"/>
  <c r="BN310" i="2"/>
  <c r="Y325" i="2"/>
  <c r="BN320" i="2"/>
  <c r="BP320" i="2"/>
  <c r="BN335" i="2"/>
  <c r="BN347" i="2"/>
  <c r="Y354" i="2"/>
  <c r="BP353" i="2"/>
  <c r="Y360" i="2"/>
  <c r="V508" i="2"/>
  <c r="BN390" i="2"/>
  <c r="BP390" i="2"/>
  <c r="BN395" i="2"/>
  <c r="BP411" i="2"/>
  <c r="BP412" i="2"/>
  <c r="BP413" i="2"/>
  <c r="BP414" i="2"/>
  <c r="BN419" i="2"/>
  <c r="BN424" i="2"/>
  <c r="Y426" i="2"/>
  <c r="Z508" i="2"/>
  <c r="BP430" i="2"/>
  <c r="BN432" i="2"/>
  <c r="BP432" i="2"/>
  <c r="BN437" i="2"/>
  <c r="Y457" i="2"/>
  <c r="Z462" i="2"/>
  <c r="BN459" i="2"/>
  <c r="BP459" i="2"/>
  <c r="BP474" i="2"/>
  <c r="BN489" i="2"/>
  <c r="BN451" i="2"/>
  <c r="BN452" i="2"/>
  <c r="BP452" i="2"/>
  <c r="Z379" i="2"/>
  <c r="BP378" i="2"/>
  <c r="X502" i="2"/>
  <c r="BP377" i="2"/>
  <c r="Y379" i="2"/>
  <c r="BP343" i="2"/>
  <c r="Y349" i="2"/>
  <c r="T508" i="2"/>
  <c r="Z342" i="2"/>
  <c r="BN342" i="2"/>
  <c r="Y337" i="2"/>
  <c r="BN315" i="2"/>
  <c r="BP315" i="2"/>
  <c r="Y317" i="2"/>
  <c r="BN314" i="2"/>
  <c r="X498" i="2"/>
  <c r="BN93" i="2"/>
  <c r="Y97" i="2"/>
  <c r="X500" i="2"/>
  <c r="Z41" i="2"/>
  <c r="X499" i="2"/>
  <c r="X501" i="2" s="1"/>
  <c r="Z217" i="2"/>
  <c r="Z133" i="2"/>
  <c r="Z337" i="2"/>
  <c r="Y24" i="2"/>
  <c r="Y59" i="2"/>
  <c r="Y83" i="2"/>
  <c r="BN96" i="2"/>
  <c r="BP109" i="2"/>
  <c r="BP132" i="2"/>
  <c r="BN148" i="2"/>
  <c r="BP162" i="2"/>
  <c r="BP172" i="2"/>
  <c r="BN183" i="2"/>
  <c r="BP195" i="2"/>
  <c r="BP205" i="2"/>
  <c r="BP215" i="2"/>
  <c r="Y235" i="2"/>
  <c r="BP241" i="2"/>
  <c r="BN244" i="2"/>
  <c r="Y256" i="2"/>
  <c r="BN261" i="2"/>
  <c r="BN267" i="2"/>
  <c r="Y270" i="2"/>
  <c r="BN292" i="2"/>
  <c r="BN302" i="2"/>
  <c r="BP314" i="2"/>
  <c r="BN322" i="2"/>
  <c r="BP335" i="2"/>
  <c r="BP347" i="2"/>
  <c r="BN357" i="2"/>
  <c r="BN362" i="2"/>
  <c r="BP389" i="2"/>
  <c r="BN397" i="2"/>
  <c r="BP424" i="2"/>
  <c r="BN439" i="2"/>
  <c r="BP451" i="2"/>
  <c r="BP461" i="2"/>
  <c r="Z476" i="2"/>
  <c r="BP490" i="2"/>
  <c r="J508" i="2"/>
  <c r="F9" i="2"/>
  <c r="BN53" i="2"/>
  <c r="Y105" i="2"/>
  <c r="Y168" i="2"/>
  <c r="BN198" i="2"/>
  <c r="BN208" i="2"/>
  <c r="BN250" i="2"/>
  <c r="BN297" i="2"/>
  <c r="BN307" i="2"/>
  <c r="Y318" i="2"/>
  <c r="BN327" i="2"/>
  <c r="Y330" i="2"/>
  <c r="BN368" i="2"/>
  <c r="Y383" i="2"/>
  <c r="BN392" i="2"/>
  <c r="BN402" i="2"/>
  <c r="BN434" i="2"/>
  <c r="BN444" i="2"/>
  <c r="Y447" i="2"/>
  <c r="BN454" i="2"/>
  <c r="Z481" i="2"/>
  <c r="Y486" i="2"/>
  <c r="K508" i="2"/>
  <c r="BP35" i="2"/>
  <c r="BN28" i="2"/>
  <c r="BN102" i="2"/>
  <c r="Y128" i="2"/>
  <c r="BN155" i="2"/>
  <c r="BN165" i="2"/>
  <c r="BN188" i="2"/>
  <c r="H9" i="2"/>
  <c r="Z56" i="2"/>
  <c r="Y79" i="2"/>
  <c r="Z89" i="2"/>
  <c r="Z94" i="2"/>
  <c r="Y133" i="2"/>
  <c r="BN203" i="2"/>
  <c r="Z211" i="2"/>
  <c r="Z227" i="2"/>
  <c r="Z237" i="2"/>
  <c r="Z238" i="2" s="1"/>
  <c r="Z242" i="2"/>
  <c r="Z253" i="2"/>
  <c r="BP267" i="2"/>
  <c r="BN278" i="2"/>
  <c r="Z290" i="2"/>
  <c r="Z300" i="2"/>
  <c r="Z310" i="2"/>
  <c r="BP357" i="2"/>
  <c r="BP362" i="2"/>
  <c r="BN373" i="2"/>
  <c r="Z395" i="2"/>
  <c r="Z419" i="2"/>
  <c r="Z420" i="2" s="1"/>
  <c r="Y425" i="2"/>
  <c r="Z437" i="2"/>
  <c r="Y462" i="2"/>
  <c r="Y472" i="2"/>
  <c r="BN476" i="2"/>
  <c r="Y491" i="2"/>
  <c r="L508" i="2"/>
  <c r="BN47" i="2"/>
  <c r="BN63" i="2"/>
  <c r="Z73" i="2"/>
  <c r="Z78" i="2" s="1"/>
  <c r="Z31" i="2"/>
  <c r="Y36" i="2"/>
  <c r="BP47" i="2"/>
  <c r="BP28" i="2"/>
  <c r="BP53" i="2"/>
  <c r="BP63" i="2"/>
  <c r="BN73" i="2"/>
  <c r="Y84" i="2"/>
  <c r="BP102" i="2"/>
  <c r="Y123" i="2"/>
  <c r="Y138" i="2"/>
  <c r="Y144" i="2"/>
  <c r="BP155" i="2"/>
  <c r="BP165" i="2"/>
  <c r="BP188" i="2"/>
  <c r="BP198" i="2"/>
  <c r="BP208" i="2"/>
  <c r="Y230" i="2"/>
  <c r="BP250" i="2"/>
  <c r="Z259" i="2"/>
  <c r="Z263" i="2" s="1"/>
  <c r="Y271" i="2"/>
  <c r="Y285" i="2"/>
  <c r="BP297" i="2"/>
  <c r="BP307" i="2"/>
  <c r="Z320" i="2"/>
  <c r="BP327" i="2"/>
  <c r="BP368" i="2"/>
  <c r="BP392" i="2"/>
  <c r="BP402" i="2"/>
  <c r="BP434" i="2"/>
  <c r="BP444" i="2"/>
  <c r="BP454" i="2"/>
  <c r="M508" i="2"/>
  <c r="Y106" i="2"/>
  <c r="Y129" i="2"/>
  <c r="Y169" i="2"/>
  <c r="Y293" i="2"/>
  <c r="Y303" i="2"/>
  <c r="Y331" i="2"/>
  <c r="Y363" i="2"/>
  <c r="Y384" i="2"/>
  <c r="Y398" i="2"/>
  <c r="Y448" i="2"/>
  <c r="Y487" i="2"/>
  <c r="Y492" i="2"/>
  <c r="P508" i="2"/>
  <c r="Y403" i="2"/>
  <c r="Z29" i="2"/>
  <c r="Z54" i="2"/>
  <c r="Z87" i="2"/>
  <c r="Z103" i="2"/>
  <c r="Z126" i="2"/>
  <c r="Y139" i="2"/>
  <c r="Y145" i="2"/>
  <c r="Z166" i="2"/>
  <c r="Z199" i="2"/>
  <c r="Z200" i="2" s="1"/>
  <c r="Z209" i="2"/>
  <c r="Z225" i="2"/>
  <c r="BP237" i="2"/>
  <c r="Z251" i="2"/>
  <c r="Z274" i="2"/>
  <c r="Z275" i="2" s="1"/>
  <c r="Z288" i="2"/>
  <c r="Z298" i="2"/>
  <c r="Z308" i="2"/>
  <c r="Z328" i="2"/>
  <c r="Z330" i="2" s="1"/>
  <c r="BN353" i="2"/>
  <c r="Z369" i="2"/>
  <c r="Z393" i="2"/>
  <c r="BP419" i="2"/>
  <c r="Z435" i="2"/>
  <c r="Z445" i="2"/>
  <c r="Z455" i="2"/>
  <c r="Y477" i="2"/>
  <c r="Q508" i="2"/>
  <c r="Y98" i="2"/>
  <c r="Y185" i="2"/>
  <c r="Y294" i="2"/>
  <c r="Y304" i="2"/>
  <c r="Y399" i="2"/>
  <c r="BN411" i="2"/>
  <c r="Y482" i="2"/>
  <c r="Z489" i="2"/>
  <c r="Z491" i="2" s="1"/>
  <c r="Z495" i="2"/>
  <c r="Z496" i="2" s="1"/>
  <c r="R508" i="2"/>
  <c r="BN29" i="2"/>
  <c r="Y32" i="2"/>
  <c r="BN54" i="2"/>
  <c r="Y65" i="2"/>
  <c r="BN87" i="2"/>
  <c r="Y90" i="2"/>
  <c r="BN103" i="2"/>
  <c r="BN126" i="2"/>
  <c r="Y157" i="2"/>
  <c r="BN166" i="2"/>
  <c r="Y190" i="2"/>
  <c r="BN199" i="2"/>
  <c r="BN209" i="2"/>
  <c r="Y212" i="2"/>
  <c r="BN225" i="2"/>
  <c r="BN251" i="2"/>
  <c r="BN274" i="2"/>
  <c r="BN288" i="2"/>
  <c r="BN298" i="2"/>
  <c r="BN308" i="2"/>
  <c r="Y311" i="2"/>
  <c r="BN328" i="2"/>
  <c r="BN369" i="2"/>
  <c r="BN393" i="2"/>
  <c r="Y404" i="2"/>
  <c r="BN435" i="2"/>
  <c r="BN445" i="2"/>
  <c r="BN455" i="2"/>
  <c r="Z27" i="2"/>
  <c r="BN41" i="2"/>
  <c r="Y44" i="2"/>
  <c r="Z52" i="2"/>
  <c r="Z62" i="2"/>
  <c r="Z64" i="2" s="1"/>
  <c r="BP87" i="2"/>
  <c r="Z101" i="2"/>
  <c r="BP126" i="2"/>
  <c r="Z164" i="2"/>
  <c r="Z187" i="2"/>
  <c r="Z189" i="2" s="1"/>
  <c r="Z197" i="2"/>
  <c r="Z207" i="2"/>
  <c r="Z212" i="2" s="1"/>
  <c r="BP274" i="2"/>
  <c r="Z296" i="2"/>
  <c r="Z306" i="2"/>
  <c r="Z316" i="2"/>
  <c r="Z317" i="2" s="1"/>
  <c r="Z367" i="2"/>
  <c r="Z370" i="2" s="1"/>
  <c r="Y380" i="2"/>
  <c r="Z391" i="2"/>
  <c r="Z401" i="2"/>
  <c r="Z403" i="2" s="1"/>
  <c r="BN430" i="2"/>
  <c r="Z433" i="2"/>
  <c r="Z453" i="2"/>
  <c r="BN467" i="2"/>
  <c r="Y483" i="2"/>
  <c r="B508" i="2"/>
  <c r="U508" i="2"/>
  <c r="BN22" i="2"/>
  <c r="Y33" i="2"/>
  <c r="BN57" i="2"/>
  <c r="Y91" i="2"/>
  <c r="BN95" i="2"/>
  <c r="BN142" i="2"/>
  <c r="BN147" i="2"/>
  <c r="Y150" i="2"/>
  <c r="BN182" i="2"/>
  <c r="BN228" i="2"/>
  <c r="BN233" i="2"/>
  <c r="BN243" i="2"/>
  <c r="Y246" i="2"/>
  <c r="BN254" i="2"/>
  <c r="BN260" i="2"/>
  <c r="BN291" i="2"/>
  <c r="BN301" i="2"/>
  <c r="Y312" i="2"/>
  <c r="BN321" i="2"/>
  <c r="Y324" i="2"/>
  <c r="Y359" i="2"/>
  <c r="BN396" i="2"/>
  <c r="Y421" i="2"/>
  <c r="BN438" i="2"/>
  <c r="Y441" i="2"/>
  <c r="BP495" i="2"/>
  <c r="C508" i="2"/>
  <c r="BN62" i="2"/>
  <c r="BN101" i="2"/>
  <c r="BN164" i="2"/>
  <c r="BN187" i="2"/>
  <c r="BN197" i="2"/>
  <c r="Y200" i="2"/>
  <c r="BN207" i="2"/>
  <c r="Y218" i="2"/>
  <c r="Y275" i="2"/>
  <c r="BN296" i="2"/>
  <c r="BN306" i="2"/>
  <c r="BN316" i="2"/>
  <c r="Y338" i="2"/>
  <c r="Y350" i="2"/>
  <c r="BN367" i="2"/>
  <c r="Y370" i="2"/>
  <c r="BN391" i="2"/>
  <c r="BN401" i="2"/>
  <c r="BN433" i="2"/>
  <c r="BN453" i="2"/>
  <c r="Y456" i="2"/>
  <c r="D508" i="2"/>
  <c r="W508" i="2"/>
  <c r="Z30" i="2"/>
  <c r="Y45" i="2"/>
  <c r="Z93" i="2"/>
  <c r="Z97" i="2" s="1"/>
  <c r="Z104" i="2"/>
  <c r="Z127" i="2"/>
  <c r="BP147" i="2"/>
  <c r="Z167" i="2"/>
  <c r="Z210" i="2"/>
  <c r="Z226" i="2"/>
  <c r="BP260" i="2"/>
  <c r="Z382" i="2"/>
  <c r="Z383" i="2" s="1"/>
  <c r="Z394" i="2"/>
  <c r="Z436" i="2"/>
  <c r="Z446" i="2"/>
  <c r="Z485" i="2"/>
  <c r="Z486" i="2" s="1"/>
  <c r="Y496" i="2"/>
  <c r="BN27" i="2"/>
  <c r="BN52" i="2"/>
  <c r="Z55" i="2"/>
  <c r="Z88" i="2"/>
  <c r="BP142" i="2"/>
  <c r="BP52" i="2"/>
  <c r="BP101" i="2"/>
  <c r="BP197" i="2"/>
  <c r="Z241" i="2"/>
  <c r="Z246" i="2" s="1"/>
  <c r="BP367" i="2"/>
  <c r="Y415" i="2"/>
  <c r="Z424" i="2"/>
  <c r="Z425" i="2" s="1"/>
  <c r="Y442" i="2"/>
  <c r="Z451" i="2"/>
  <c r="Y255" i="2"/>
  <c r="BN382" i="2"/>
  <c r="BN394" i="2"/>
  <c r="BN436" i="2"/>
  <c r="BN446" i="2"/>
  <c r="BN485" i="2"/>
  <c r="Z155" i="2"/>
  <c r="Z156" i="2" s="1"/>
  <c r="Z415" i="2" l="1"/>
  <c r="Z90" i="2"/>
  <c r="Z349" i="2"/>
  <c r="Z482" i="2"/>
  <c r="Z44" i="2"/>
  <c r="Z477" i="2"/>
  <c r="Z144" i="2"/>
  <c r="Z230" i="2"/>
  <c r="Z128" i="2"/>
  <c r="Z255" i="2"/>
  <c r="Z456" i="2"/>
  <c r="Z398" i="2"/>
  <c r="Z168" i="2"/>
  <c r="Z32" i="2"/>
  <c r="Z447" i="2"/>
  <c r="Z324" i="2"/>
  <c r="Z471" i="2"/>
  <c r="Z138" i="2"/>
  <c r="Z118" i="2"/>
  <c r="Z441" i="2"/>
  <c r="Y500" i="2"/>
  <c r="Y502" i="2"/>
  <c r="Z105" i="2"/>
  <c r="Y499" i="2"/>
  <c r="Y498" i="2"/>
  <c r="Z303" i="2"/>
  <c r="Z311" i="2"/>
  <c r="Z293" i="2"/>
  <c r="Z58" i="2"/>
  <c r="Z503" i="2" l="1"/>
  <c r="Y501" i="2"/>
</calcChain>
</file>

<file path=xl/sharedStrings.xml><?xml version="1.0" encoding="utf-8"?>
<sst xmlns="http://schemas.openxmlformats.org/spreadsheetml/2006/main" count="3647" uniqueCount="791">
  <si>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</si>
  <si>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</si>
  <si>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</si>
  <si>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</si>
  <si>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</si>
  <si>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</si>
  <si>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</si>
  <si>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</si>
  <si>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</si>
  <si>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</si>
  <si>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</si>
  <si>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</si>
  <si>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</si>
  <si>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</si>
  <si>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</si>
  <si>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</si>
  <si>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</si>
  <si>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</si>
  <si>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</si>
  <si>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</si>
  <si>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</si>
  <si>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</si>
  <si>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</si>
  <si>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</si>
  <si>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</si>
  <si>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</si>
  <si>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</si>
  <si>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</si>
  <si>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</si>
  <si>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</si>
  <si>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</si>
  <si>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</si>
  <si>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</si>
  <si>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</si>
  <si>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</si>
  <si>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</si>
  <si>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</si>
  <si>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</si>
  <si>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</si>
  <si>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</si>
  <si>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</si>
  <si>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</si>
  <si>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</si>
  <si>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</si>
  <si>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</si>
  <si>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</si>
  <si>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</si>
  <si>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</si>
  <si>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</si>
  <si>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</si>
  <si>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</si>
  <si>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</si>
  <si>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</si>
  <si>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</si>
  <si>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</si>
  <si>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</si>
  <si>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</si>
  <si>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</si>
  <si>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</si>
  <si>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</si>
  <si>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</si>
  <si>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</si>
  <si>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</si>
  <si>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</si>
  <si>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</si>
  <si>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</si>
  <si>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</si>
  <si>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06.10.2025</t>
  </si>
  <si>
    <t>01.10.2025</t>
  </si>
  <si>
    <t>ОБЩЕСТВО С ОГРАНИЧЕННОЙ ОТВЕТСТВЕННОСТЬЮ "ТОРГОВЫЙ ДОМ "ГОРНЯК"</t>
  </si>
  <si>
    <t>596516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</si>
  <si>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</si>
  <si>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</si>
  <si>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</si>
  <si>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</si>
  <si>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</si>
  <si>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</si>
  <si>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</si>
  <si>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</si>
  <si>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</si>
  <si>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</si>
  <si>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</si>
  <si>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</si>
  <si>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SU004016</t>
  </si>
  <si>
    <t>P005150</t>
  </si>
  <si>
    <t>ЕАЭС N RU Д-RU.РА07.В.65552/25, ЕАЭС N RU Д-RU.РА07.В.66509/25</t>
  </si>
  <si>
    <t>Новинка</t>
  </si>
  <si>
    <t>СК4</t>
  </si>
  <si>
    <t>14</t>
  </si>
  <si>
    <t>SU003664</t>
  </si>
  <si>
    <t>P004653</t>
  </si>
  <si>
    <t>ЕАЭС N RU Д-RU.РА06.В.91067/23, ЕАЭС N RU Д-RU.РА08.В.78145/23</t>
  </si>
  <si>
    <t>СК3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</si>
  <si>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</si>
  <si>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</si>
  <si>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</si>
  <si>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</si>
  <si>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</si>
  <si>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</si>
  <si>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</si>
  <si>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</si>
  <si>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</si>
  <si>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</si>
  <si>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</si>
  <si>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</si>
  <si>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</si>
  <si>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</si>
  <si>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</si>
  <si>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</si>
  <si>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</si>
  <si>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</si>
  <si>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</si>
  <si>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</si>
  <si>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</si>
  <si>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</si>
  <si>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</si>
  <si>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</si>
  <si>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</si>
  <si>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</si>
  <si>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</si>
  <si>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</si>
  <si>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</si>
  <si>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</si>
  <si>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</si>
  <si>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</si>
  <si>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</si>
  <si>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</si>
  <si>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</si>
  <si>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</si>
  <si>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</si>
  <si>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</si>
  <si>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</si>
  <si>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</si>
  <si>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</si>
  <si>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</si>
  <si>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</si>
  <si>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</si>
  <si>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</si>
  <si>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</si>
  <si>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</si>
  <si>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</si>
  <si>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</si>
  <si>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</si>
  <si>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</si>
  <si>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</si>
  <si>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</si>
  <si>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</si>
  <si>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</si>
  <si>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</si>
  <si>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</si>
  <si>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</si>
  <si>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</si>
  <si>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</si>
  <si>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</si>
  <si>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</si>
  <si>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</si>
  <si>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</si>
  <si>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</si>
  <si>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</si>
  <si>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</si>
  <si>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</si>
  <si>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</si>
  <si>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</si>
  <si>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</si>
  <si>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</si>
  <si>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</si>
  <si>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</si>
  <si>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</si>
  <si>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</si>
  <si>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</si>
  <si>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</si>
  <si>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</si>
  <si>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</si>
  <si>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</si>
  <si>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</si>
  <si>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</si>
  <si>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</si>
  <si>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</si>
  <si>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</si>
  <si>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</si>
  <si>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</si>
  <si>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</si>
  <si>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</si>
  <si>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</si>
  <si>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</si>
  <si>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</si>
  <si>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</si>
  <si>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</si>
  <si>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</si>
  <si>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</si>
  <si>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</si>
  <si>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</si>
  <si>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</si>
  <si>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</si>
  <si>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</si>
  <si>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</si>
  <si>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</si>
  <si>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</si>
  <si>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</si>
  <si>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</si>
  <si>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</si>
  <si>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</si>
  <si>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</si>
  <si>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</si>
  <si>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</si>
  <si>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</si>
  <si>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</si>
  <si>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</si>
  <si>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</si>
  <si>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</si>
  <si>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</si>
  <si>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</si>
  <si>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</si>
  <si>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</si>
  <si>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</si>
  <si>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</si>
  <si>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</si>
  <si>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</si>
  <si>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</si>
  <si>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</si>
  <si>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</si>
  <si>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</si>
  <si>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</si>
  <si>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</si>
  <si>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</si>
  <si>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</si>
  <si>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</si>
  <si>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</si>
  <si>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</si>
  <si>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</si>
  <si>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</si>
  <si>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</si>
  <si>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</si>
  <si>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</si>
  <si>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</si>
  <si>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</si>
  <si>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</si>
  <si>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</si>
  <si>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</si>
  <si>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</si>
  <si>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</si>
  <si>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</si>
  <si>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</si>
  <si>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</si>
  <si>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</si>
  <si>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</si>
  <si>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</si>
  <si>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</si>
  <si>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</si>
  <si>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</si>
  <si>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</si>
  <si>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</si>
  <si>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</si>
  <si>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</si>
  <si>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</si>
  <si>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</si>
  <si>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</si>
  <si>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</si>
  <si>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</si>
  <si>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</si>
  <si>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</si>
  <si>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</si>
  <si>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</si>
  <si>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</si>
  <si>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</si>
  <si>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</si>
  <si>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</si>
  <si>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</si>
  <si>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</si>
  <si>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</si>
  <si>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</si>
  <si>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</si>
  <si>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</si>
  <si>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</si>
  <si>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</si>
  <si>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</si>
  <si>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</si>
  <si>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</si>
  <si>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</si>
  <si>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</si>
  <si>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</si>
  <si>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</si>
  <si>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</si>
  <si>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</si>
  <si>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</si>
  <si>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</si>
  <si>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</si>
  <si>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</si>
  <si>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</si>
  <si>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</si>
  <si>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</si>
  <si>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</si>
  <si>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</si>
  <si>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</si>
  <si>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</si>
  <si>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</si>
  <si>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</si>
  <si>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</si>
  <si>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</si>
  <si>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</si>
  <si>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</si>
  <si>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</si>
  <si>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</si>
  <si>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</si>
  <si>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</si>
  <si>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</si>
  <si>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</si>
  <si>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</si>
  <si>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</si>
  <si>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</si>
  <si>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</si>
  <si>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</si>
  <si>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</si>
  <si>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</si>
  <si>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</si>
  <si>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</si>
  <si>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</si>
  <si>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</si>
  <si>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</si>
  <si>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</si>
  <si>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</si>
  <si>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</si>
  <si>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</si>
  <si>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</si>
  <si>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</si>
  <si>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</si>
  <si>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</si>
  <si>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</si>
  <si>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</si>
  <si>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</si>
  <si>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</si>
  <si>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</si>
  <si>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</si>
  <si>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</si>
  <si>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</si>
  <si>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</si>
  <si>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</si>
  <si>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</si>
  <si>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</si>
  <si>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</si>
  <si>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</si>
  <si>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</si>
  <si>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</si>
  <si>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</si>
  <si>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</si>
  <si>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</si>
  <si>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</si>
  <si>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</si>
  <si>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</si>
  <si>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</si>
  <si>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</si>
  <si>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</si>
  <si>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</si>
  <si>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</si>
  <si>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</si>
  <si>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</si>
  <si>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</si>
  <si>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</si>
  <si>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</si>
  <si>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</si>
  <si>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</si>
  <si>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</si>
  <si>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</si>
  <si>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</si>
  <si>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</si>
  <si>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</si>
  <si>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</si>
  <si>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</si>
  <si>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</si>
  <si>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</si>
  <si>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</si>
  <si>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</si>
  <si>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</si>
  <si>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</si>
  <si>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</si>
  <si>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</si>
  <si>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</si>
  <si>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</si>
  <si>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</si>
  <si>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</si>
  <si>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</si>
  <si>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</si>
  <si>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</si>
  <si>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</si>
  <si>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</si>
  <si>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</si>
  <si>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</si>
  <si>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</si>
  <si>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</si>
  <si>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</si>
  <si>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</si>
  <si>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</si>
  <si>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</si>
  <si>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</si>
  <si>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</si>
  <si>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</si>
  <si>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</si>
  <si>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</si>
  <si>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08.10.2025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</si>
  <si>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</si>
  <si>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</si>
  <si>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</si>
  <si>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</si>
  <si>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</si>
  <si>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</si>
  <si>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</si>
  <si>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</si>
  <si>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</si>
  <si>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</si>
  <si>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</si>
  <si>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</si>
  <si>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</si>
  <si>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</si>
  <si>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</si>
  <si>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</si>
  <si>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</si>
  <si>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</si>
  <si>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</si>
  <si>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</si>
  <si>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</si>
  <si>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</si>
  <si>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</si>
  <si>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</si>
  <si>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</si>
  <si>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</si>
  <si>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</si>
  <si>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</si>
  <si>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</si>
  <si>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</si>
  <si>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</si>
  <si>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</si>
  <si>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</si>
  <si>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</si>
  <si>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</si>
  <si>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</si>
  <si>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</si>
  <si>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</si>
  <si>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</si>
  <si>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</si>
  <si>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</si>
  <si>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</si>
  <si>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</si>
  <si>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</si>
  <si>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</si>
  <si>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</si>
  <si>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</si>
  <si>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</si>
  <si>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</si>
  <si>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</si>
  <si>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</si>
  <si>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</si>
  <si>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</si>
  <si>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</si>
  <si>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</si>
  <si>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</si>
  <si>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</si>
  <si>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</si>
  <si>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</si>
  <si>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</si>
  <si>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</si>
  <si>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</si>
  <si>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</si>
  <si>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</si>
  <si>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</si>
  <si>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</si>
  <si>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</si>
  <si>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</si>
  <si>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</si>
  <si>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</si>
  <si>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</si>
  <si>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</si>
  <si>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</si>
  <si>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</si>
  <si>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</si>
  <si>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</si>
  <si>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</si>
  <si>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</si>
  <si>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</si>
  <si>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</si>
  <si>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</si>
  <si>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</si>
  <si>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</si>
  <si>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</si>
  <si>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</si>
  <si>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</si>
  <si>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</si>
  <si>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</si>
  <si>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</si>
  <si>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</si>
  <si>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</si>
  <si>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</si>
  <si>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</si>
  <si>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</si>
  <si>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</si>
  <si>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</si>
  <si>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</si>
  <si>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</si>
  <si>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</si>
  <si>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</si>
  <si>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</si>
  <si>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</si>
  <si>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</si>
  <si>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</si>
  <si>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</si>
  <si>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</si>
  <si>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</si>
  <si>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</si>
  <si>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</si>
  <si>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</si>
  <si>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</si>
  <si>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</si>
  <si>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</si>
  <si>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</si>
  <si>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</si>
  <si>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</si>
  <si>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</si>
  <si>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</si>
  <si>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</si>
  <si>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</si>
  <si>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</si>
  <si>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</si>
  <si>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</si>
  <si>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</si>
  <si>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</si>
  <si>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</si>
  <si>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</si>
  <si>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</si>
  <si>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</si>
  <si>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</si>
  <si>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</si>
  <si>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</si>
  <si>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</si>
  <si>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</si>
  <si>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</si>
  <si>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</si>
  <si>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</si>
  <si>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</si>
  <si>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</si>
  <si>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</si>
  <si>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</si>
  <si>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</si>
  <si>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</si>
  <si>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</si>
  <si>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</si>
  <si>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</si>
  <si>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</si>
  <si>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</si>
  <si>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</si>
  <si>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</si>
  <si>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</si>
  <si>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</si>
  <si>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</si>
  <si>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</si>
  <si>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</si>
  <si>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</si>
  <si>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</si>
  <si>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</si>
  <si>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</si>
  <si>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</si>
  <si>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</si>
  <si>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</si>
  <si>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</si>
  <si>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</si>
  <si>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</si>
  <si>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</si>
  <si>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</si>
  <si>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</si>
  <si>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</si>
  <si>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</si>
  <si>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</si>
  <si>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</si>
  <si>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</si>
  <si>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</si>
  <si>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</si>
  <si>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</si>
  <si>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</si>
  <si>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</si>
  <si>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</si>
  <si>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</si>
  <si>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</si>
  <si>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</si>
  <si>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</si>
  <si>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</si>
  <si>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</si>
  <si>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</si>
  <si>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</si>
  <si>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</si>
  <si>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</si>
  <si>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</si>
  <si>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</si>
  <si>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</si>
  <si>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</si>
  <si>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</si>
  <si>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</si>
  <si>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</si>
  <si>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</si>
  <si>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</si>
  <si>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</si>
  <si>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</si>
  <si>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</si>
  <si>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</si>
  <si>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</si>
  <si>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</si>
  <si>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</si>
  <si>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</si>
  <si>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</si>
  <si>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</si>
  <si>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</si>
  <si>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</si>
  <si>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</si>
  <si>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</si>
  <si>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</si>
  <si>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</si>
  <si>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</si>
  <si>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</si>
  <si>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</si>
  <si>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</si>
  <si>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</si>
  <si>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</si>
  <si>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</si>
  <si>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</si>
  <si>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</si>
  <si>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</si>
  <si>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</si>
  <si>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</si>
  <si>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</si>
  <si>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</si>
  <si>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</si>
  <si>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</si>
  <si>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</si>
  <si>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</si>
  <si>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</si>
  <si>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</si>
  <si>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</si>
  <si>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</si>
  <si>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</si>
  <si>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</si>
  <si>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</si>
  <si>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</si>
  <si>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</si>
  <si>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</si>
  <si>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</si>
  <si>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</si>
  <si>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</si>
  <si>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</si>
  <si>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</si>
  <si>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</si>
  <si>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</si>
  <si>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</si>
  <si>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</si>
  <si>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</si>
  <si>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</si>
  <si>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</si>
  <si>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</si>
  <si>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</si>
  <si>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</si>
  <si>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</si>
  <si>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</si>
  <si>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</si>
  <si>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</si>
  <si>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</si>
  <si>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</si>
  <si>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</si>
  <si>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</si>
  <si>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</si>
  <si>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</si>
  <si>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</si>
  <si>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</si>
  <si>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</si>
  <si>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</si>
  <si>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</si>
  <si>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</si>
  <si>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</si>
  <si>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</si>
  <si>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</si>
  <si>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</si>
  <si>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</si>
  <si>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</si>
  <si>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</si>
  <si>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</si>
  <si>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</si>
  <si>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</si>
  <si>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</si>
  <si>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</si>
  <si>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</si>
  <si>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</si>
  <si>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</si>
  <si>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</si>
  <si>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</si>
  <si>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</si>
  <si>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</si>
  <si>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</si>
  <si>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</si>
  <si>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</si>
  <si>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</si>
  <si>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</si>
  <si>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</si>
  <si>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</si>
  <si>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</si>
  <si>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</si>
  <si>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</si>
  <si>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</si>
  <si>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</si>
  <si>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</si>
  <si>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</si>
  <si>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</si>
  <si>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</si>
  <si>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</si>
  <si>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</si>
  <si>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</si>
  <si>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</si>
  <si>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</si>
  <si>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</si>
  <si>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</si>
  <si>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</si>
  <si>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</si>
  <si>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</si>
  <si>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</si>
  <si>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</si>
  <si>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</si>
  <si>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</si>
  <si>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</si>
  <si>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</si>
  <si>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</si>
  <si>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</si>
  <si>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</si>
  <si>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</si>
  <si>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</si>
  <si>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</si>
  <si>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</si>
  <si>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</si>
  <si>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</si>
  <si>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</si>
  <si>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</si>
  <si>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</si>
  <si>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</si>
  <si>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</si>
  <si>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</si>
  <si>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</si>
  <si>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</si>
  <si>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</si>
  <si>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</si>
  <si>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</si>
  <si>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</si>
  <si>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</si>
  <si>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</si>
  <si>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</si>
  <si>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</si>
  <si>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</si>
  <si>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</si>
  <si>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</si>
  <si>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</si>
  <si>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</si>
  <si>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</si>
  <si>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</si>
  <si>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</si>
  <si>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</si>
  <si>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</si>
  <si>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</si>
  <si>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</si>
  <si>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</si>
  <si>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</si>
  <si>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</si>
  <si>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</si>
  <si>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ГОРНЯК, ТД, ООО, Донецкая Народная Респ, Адыгейская ул, д. 13,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</si>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</sst>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5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48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79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61" t="s">
        <v>26</v>
      </c>
      <c r="E1" s="861"/>
      <c r="F1" s="861"/>
      <c r="G1" s="14" t="s">
        <v>66</v>
      </c>
      <c r="H1" s="861" t="s">
        <v>46</v>
      </c>
      <c r="I1" s="861"/>
      <c r="J1" s="861"/>
      <c r="K1" s="861"/>
      <c r="L1" s="861"/>
      <c r="M1" s="861"/>
      <c r="N1" s="861"/>
      <c r="O1" s="861"/>
      <c r="P1" s="861"/>
      <c r="Q1" s="861"/>
      <c r="R1" s="862" t="s">
        <v>67</v>
      </c>
      <c r="S1" s="863"/>
      <c r="T1" s="86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64"/>
      <c r="R2" s="864"/>
      <c r="S2" s="864"/>
      <c r="T2" s="864"/>
      <c r="U2" s="864"/>
      <c r="V2" s="864"/>
      <c r="W2" s="86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64"/>
      <c r="Q3" s="864"/>
      <c r="R3" s="864"/>
      <c r="S3" s="864"/>
      <c r="T3" s="864"/>
      <c r="U3" s="864"/>
      <c r="V3" s="864"/>
      <c r="W3" s="86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43" t="s">
        <v>8</v>
      </c>
      <c r="B5" s="843"/>
      <c r="C5" s="843"/>
      <c r="D5" s="865"/>
      <c r="E5" s="865"/>
      <c r="F5" s="866" t="s">
        <v>14</v>
      </c>
      <c r="G5" s="866"/>
      <c r="H5" s="865"/>
      <c r="I5" s="865"/>
      <c r="J5" s="865"/>
      <c r="K5" s="865"/>
      <c r="L5" s="865"/>
      <c r="M5" s="865"/>
      <c r="N5" s="72"/>
      <c r="P5" s="27" t="s">
        <v>4</v>
      </c>
      <c r="Q5" s="867"/>
      <c r="R5" s="867"/>
      <c r="T5" s="868" t="s">
        <v>3</v>
      </c>
      <c r="U5" s="869"/>
      <c r="V5" s="870" t="s">
        <v>762</v>
      </c>
      <c r="W5" s="871"/>
      <c r="AB5" s="59"/>
      <c r="AC5" s="59"/>
      <c r="AD5" s="59"/>
      <c r="AE5" s="59"/>
    </row>
    <row r="6" spans="1:32" s="17" customFormat="1" ht="24" customHeight="1" x14ac:dyDescent="0.2">
      <c r="A6" s="843" t="s">
        <v>1</v>
      </c>
      <c r="B6" s="843"/>
      <c r="C6" s="843"/>
      <c r="D6" s="844" t="s">
        <v>773</v>
      </c>
      <c r="E6" s="844"/>
      <c r="F6" s="844"/>
      <c r="G6" s="844"/>
      <c r="H6" s="844"/>
      <c r="I6" s="844"/>
      <c r="J6" s="844"/>
      <c r="K6" s="844"/>
      <c r="L6" s="844"/>
      <c r="M6" s="844"/>
      <c r="N6" s="73"/>
      <c r="P6" s="27" t="s">
        <v>27</v>
      </c>
      <c r="Q6" s="845" t="str">
        <f>IF(Q5=0," ",CHOOSE(WEEKDAY(Q5,2),"Понедельник","Вторник","Среда","Четверг","Пятница","Суббота","Воскресенье"))</f>
        <v xml:space="preserve"> </v>
      </c>
      <c r="R6" s="845"/>
      <c r="T6" s="846" t="s">
        <v>5</v>
      </c>
      <c r="U6" s="847"/>
      <c r="V6" s="848" t="s">
        <v>69</v>
      </c>
      <c r="W6" s="84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54" t="str">
        <f>IFERROR(VLOOKUP(DeliveryAddress,Table,3,0),1)</f>
        <v>4</v>
      </c>
      <c r="E7" s="855"/>
      <c r="F7" s="855"/>
      <c r="G7" s="855"/>
      <c r="H7" s="855"/>
      <c r="I7" s="855"/>
      <c r="J7" s="855"/>
      <c r="K7" s="855"/>
      <c r="L7" s="855"/>
      <c r="M7" s="856"/>
      <c r="N7" s="74"/>
      <c r="P7" s="29"/>
      <c r="Q7" s="48"/>
      <c r="R7" s="48"/>
      <c r="T7" s="846"/>
      <c r="U7" s="847"/>
      <c r="V7" s="850"/>
      <c r="W7" s="851"/>
      <c r="AB7" s="59"/>
      <c r="AC7" s="59"/>
      <c r="AD7" s="59"/>
      <c r="AE7" s="59"/>
    </row>
    <row r="8" spans="1:32" s="17" customFormat="1" ht="25.5" customHeight="1" x14ac:dyDescent="0.2">
      <c r="A8" s="857" t="s">
        <v>57</v>
      </c>
      <c r="B8" s="857"/>
      <c r="C8" s="857"/>
      <c r="D8" s="858"/>
      <c r="E8" s="858"/>
      <c r="F8" s="858"/>
      <c r="G8" s="858"/>
      <c r="H8" s="858"/>
      <c r="I8" s="858"/>
      <c r="J8" s="858"/>
      <c r="K8" s="858"/>
      <c r="L8" s="858"/>
      <c r="M8" s="858"/>
      <c r="N8" s="75"/>
      <c r="P8" s="27" t="s">
        <v>11</v>
      </c>
      <c r="Q8" s="841"/>
      <c r="R8" s="841"/>
      <c r="T8" s="846"/>
      <c r="U8" s="847"/>
      <c r="V8" s="850"/>
      <c r="W8" s="851"/>
      <c r="AB8" s="59"/>
      <c r="AC8" s="59"/>
      <c r="AD8" s="59"/>
      <c r="AE8" s="59"/>
    </row>
    <row r="9" spans="1:32" s="17" customFormat="1" ht="39.950000000000003" customHeight="1" x14ac:dyDescent="0.2">
      <c r="A9" s="8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33"/>
      <c r="C9" s="833"/>
      <c r="D9" s="834" t="s">
        <v>45</v>
      </c>
      <c r="E9" s="835"/>
      <c r="F9" s="8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33"/>
      <c r="H9" s="859" t="str">
        <f>IF(AND($A$9="Тип доверенности/получателя при получении в адресе перегруза:",$D$9="Разовая доверенность"),"Введите ФИО","")</f>
        <v/>
      </c>
      <c r="I9" s="859"/>
      <c r="J9" s="8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59"/>
      <c r="L9" s="859"/>
      <c r="M9" s="859"/>
      <c r="N9" s="70"/>
      <c r="P9" s="31" t="s">
        <v>15</v>
      </c>
      <c r="Q9" s="860">
        <v>45944</v>
      </c>
      <c r="R9" s="860"/>
      <c r="T9" s="846"/>
      <c r="U9" s="847"/>
      <c r="V9" s="852"/>
      <c r="W9" s="85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33"/>
      <c r="C10" s="833"/>
      <c r="D10" s="834"/>
      <c r="E10" s="835"/>
      <c r="F10" s="8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33"/>
      <c r="H10" s="836" t="str">
        <f>IFERROR(VLOOKUP($D$10,Proxy,2,FALSE),"")</f>
        <v/>
      </c>
      <c r="I10" s="836"/>
      <c r="J10" s="836"/>
      <c r="K10" s="836"/>
      <c r="L10" s="836"/>
      <c r="M10" s="836"/>
      <c r="N10" s="71"/>
      <c r="P10" s="31" t="s">
        <v>32</v>
      </c>
      <c r="Q10" s="837">
        <v>0.54166666666666663</v>
      </c>
      <c r="R10" s="837"/>
      <c r="U10" s="29" t="s">
        <v>12</v>
      </c>
      <c r="V10" s="838" t="s">
        <v>70</v>
      </c>
      <c r="W10" s="83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40"/>
      <c r="R11" s="840"/>
      <c r="U11" s="29" t="s">
        <v>28</v>
      </c>
      <c r="V11" s="819" t="s">
        <v>54</v>
      </c>
      <c r="W11" s="81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18" t="s">
        <v>71</v>
      </c>
      <c r="B12" s="818"/>
      <c r="C12" s="818"/>
      <c r="D12" s="818"/>
      <c r="E12" s="818"/>
      <c r="F12" s="818"/>
      <c r="G12" s="818"/>
      <c r="H12" s="818"/>
      <c r="I12" s="818"/>
      <c r="J12" s="818"/>
      <c r="K12" s="818"/>
      <c r="L12" s="818"/>
      <c r="M12" s="818"/>
      <c r="N12" s="76"/>
      <c r="P12" s="27" t="s">
        <v>30</v>
      </c>
      <c r="Q12" s="841"/>
      <c r="R12" s="841"/>
      <c r="S12" s="28"/>
      <c r="T12"/>
      <c r="U12" s="29" t="s">
        <v>45</v>
      </c>
      <c r="V12" s="842"/>
      <c r="W12" s="842"/>
      <c r="X12"/>
      <c r="AB12" s="59"/>
      <c r="AC12" s="59"/>
      <c r="AD12" s="59"/>
      <c r="AE12" s="59"/>
    </row>
    <row r="13" spans="1:32" s="17" customFormat="1" ht="23.25" customHeight="1" x14ac:dyDescent="0.2">
      <c r="A13" s="818" t="s">
        <v>72</v>
      </c>
      <c r="B13" s="818"/>
      <c r="C13" s="818"/>
      <c r="D13" s="818"/>
      <c r="E13" s="818"/>
      <c r="F13" s="818"/>
      <c r="G13" s="818"/>
      <c r="H13" s="818"/>
      <c r="I13" s="818"/>
      <c r="J13" s="818"/>
      <c r="K13" s="818"/>
      <c r="L13" s="818"/>
      <c r="M13" s="818"/>
      <c r="N13" s="76"/>
      <c r="O13" s="31"/>
      <c r="P13" s="31" t="s">
        <v>31</v>
      </c>
      <c r="Q13" s="819"/>
      <c r="R13" s="81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18" t="s">
        <v>73</v>
      </c>
      <c r="B14" s="818"/>
      <c r="C14" s="818"/>
      <c r="D14" s="818"/>
      <c r="E14" s="818"/>
      <c r="F14" s="818"/>
      <c r="G14" s="818"/>
      <c r="H14" s="818"/>
      <c r="I14" s="818"/>
      <c r="J14" s="818"/>
      <c r="K14" s="818"/>
      <c r="L14" s="818"/>
      <c r="M14" s="81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0" t="s">
        <v>74</v>
      </c>
      <c r="B15" s="820"/>
      <c r="C15" s="820"/>
      <c r="D15" s="820"/>
      <c r="E15" s="820"/>
      <c r="F15" s="820"/>
      <c r="G15" s="820"/>
      <c r="H15" s="820"/>
      <c r="I15" s="820"/>
      <c r="J15" s="820"/>
      <c r="K15" s="820"/>
      <c r="L15" s="820"/>
      <c r="M15" s="820"/>
      <c r="N15" s="77"/>
      <c r="O15"/>
      <c r="P15" s="821" t="s">
        <v>60</v>
      </c>
      <c r="Q15" s="821"/>
      <c r="R15" s="821"/>
      <c r="S15" s="821"/>
      <c r="T15" s="82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2"/>
      <c r="Q16" s="822"/>
      <c r="R16" s="822"/>
      <c r="S16" s="822"/>
      <c r="T16" s="82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04" t="s">
        <v>58</v>
      </c>
      <c r="B17" s="804" t="s">
        <v>48</v>
      </c>
      <c r="C17" s="825" t="s">
        <v>47</v>
      </c>
      <c r="D17" s="827" t="s">
        <v>49</v>
      </c>
      <c r="E17" s="828"/>
      <c r="F17" s="804" t="s">
        <v>21</v>
      </c>
      <c r="G17" s="804" t="s">
        <v>24</v>
      </c>
      <c r="H17" s="804" t="s">
        <v>22</v>
      </c>
      <c r="I17" s="804" t="s">
        <v>23</v>
      </c>
      <c r="J17" s="804" t="s">
        <v>16</v>
      </c>
      <c r="K17" s="804" t="s">
        <v>65</v>
      </c>
      <c r="L17" s="804" t="s">
        <v>63</v>
      </c>
      <c r="M17" s="804" t="s">
        <v>2</v>
      </c>
      <c r="N17" s="804" t="s">
        <v>62</v>
      </c>
      <c r="O17" s="804" t="s">
        <v>25</v>
      </c>
      <c r="P17" s="827" t="s">
        <v>17</v>
      </c>
      <c r="Q17" s="831"/>
      <c r="R17" s="831"/>
      <c r="S17" s="831"/>
      <c r="T17" s="828"/>
      <c r="U17" s="823" t="s">
        <v>55</v>
      </c>
      <c r="V17" s="824"/>
      <c r="W17" s="804" t="s">
        <v>6</v>
      </c>
      <c r="X17" s="804" t="s">
        <v>41</v>
      </c>
      <c r="Y17" s="806" t="s">
        <v>53</v>
      </c>
      <c r="Z17" s="808" t="s">
        <v>18</v>
      </c>
      <c r="AA17" s="810" t="s">
        <v>59</v>
      </c>
      <c r="AB17" s="810" t="s">
        <v>19</v>
      </c>
      <c r="AC17" s="810" t="s">
        <v>64</v>
      </c>
      <c r="AD17" s="812" t="s">
        <v>56</v>
      </c>
      <c r="AE17" s="813"/>
      <c r="AF17" s="814"/>
      <c r="AG17" s="82"/>
      <c r="BD17" s="81" t="s">
        <v>61</v>
      </c>
    </row>
    <row r="18" spans="1:68" ht="14.25" customHeight="1" x14ac:dyDescent="0.2">
      <c r="A18" s="805"/>
      <c r="B18" s="805"/>
      <c r="C18" s="826"/>
      <c r="D18" s="829"/>
      <c r="E18" s="830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829"/>
      <c r="Q18" s="832"/>
      <c r="R18" s="832"/>
      <c r="S18" s="832"/>
      <c r="T18" s="830"/>
      <c r="U18" s="83" t="s">
        <v>44</v>
      </c>
      <c r="V18" s="83" t="s">
        <v>43</v>
      </c>
      <c r="W18" s="805"/>
      <c r="X18" s="805"/>
      <c r="Y18" s="807"/>
      <c r="Z18" s="809"/>
      <c r="AA18" s="811"/>
      <c r="AB18" s="811"/>
      <c r="AC18" s="811"/>
      <c r="AD18" s="815"/>
      <c r="AE18" s="816"/>
      <c r="AF18" s="817"/>
      <c r="AG18" s="82"/>
      <c r="BD18" s="81"/>
    </row>
    <row r="19" spans="1:68" ht="27.75" customHeight="1" x14ac:dyDescent="0.2">
      <c r="A19" s="580" t="s">
        <v>75</v>
      </c>
      <c r="B19" s="580"/>
      <c r="C19" s="580"/>
      <c r="D19" s="580"/>
      <c r="E19" s="580"/>
      <c r="F19" s="580"/>
      <c r="G19" s="580"/>
      <c r="H19" s="580"/>
      <c r="I19" s="580"/>
      <c r="J19" s="580"/>
      <c r="K19" s="580"/>
      <c r="L19" s="580"/>
      <c r="M19" s="580"/>
      <c r="N19" s="580"/>
      <c r="O19" s="580"/>
      <c r="P19" s="580"/>
      <c r="Q19" s="580"/>
      <c r="R19" s="580"/>
      <c r="S19" s="580"/>
      <c r="T19" s="580"/>
      <c r="U19" s="580"/>
      <c r="V19" s="580"/>
      <c r="W19" s="580"/>
      <c r="X19" s="580"/>
      <c r="Y19" s="580"/>
      <c r="Z19" s="580"/>
      <c r="AA19" s="54"/>
      <c r="AB19" s="54"/>
      <c r="AC19" s="54"/>
    </row>
    <row r="20" spans="1:68" ht="16.5" customHeight="1" x14ac:dyDescent="0.25">
      <c r="A20" s="572" t="s">
        <v>75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65"/>
      <c r="AB20" s="65"/>
      <c r="AC20" s="79"/>
    </row>
    <row r="21" spans="1:68" ht="14.25" customHeight="1" x14ac:dyDescent="0.25">
      <c r="A21" s="556" t="s">
        <v>76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557">
        <v>4680115886643</v>
      </c>
      <c r="E22" s="55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0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9"/>
      <c r="R22" s="559"/>
      <c r="S22" s="559"/>
      <c r="T22" s="5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64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65"/>
      <c r="P23" s="561" t="s">
        <v>40</v>
      </c>
      <c r="Q23" s="562"/>
      <c r="R23" s="562"/>
      <c r="S23" s="562"/>
      <c r="T23" s="562"/>
      <c r="U23" s="562"/>
      <c r="V23" s="5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65"/>
      <c r="P24" s="561" t="s">
        <v>40</v>
      </c>
      <c r="Q24" s="562"/>
      <c r="R24" s="562"/>
      <c r="S24" s="562"/>
      <c r="T24" s="562"/>
      <c r="U24" s="562"/>
      <c r="V24" s="5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56" t="s">
        <v>82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4301052063</v>
      </c>
      <c r="D26" s="557">
        <v>4680115887350</v>
      </c>
      <c r="E26" s="55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80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59"/>
      <c r="R26" s="559"/>
      <c r="S26" s="559"/>
      <c r="T26" s="5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86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4301051866</v>
      </c>
      <c r="D27" s="557">
        <v>4680115885912</v>
      </c>
      <c r="E27" s="557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88</v>
      </c>
      <c r="L27" s="37" t="s">
        <v>45</v>
      </c>
      <c r="M27" s="38" t="s">
        <v>92</v>
      </c>
      <c r="N27" s="38"/>
      <c r="O27" s="37">
        <v>40</v>
      </c>
      <c r="P27" s="79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59"/>
      <c r="R27" s="559"/>
      <c r="S27" s="559"/>
      <c r="T27" s="5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4301051776</v>
      </c>
      <c r="D28" s="557">
        <v>4607091388237</v>
      </c>
      <c r="E28" s="557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88</v>
      </c>
      <c r="L28" s="37" t="s">
        <v>45</v>
      </c>
      <c r="M28" s="38" t="s">
        <v>92</v>
      </c>
      <c r="N28" s="38"/>
      <c r="O28" s="37">
        <v>40</v>
      </c>
      <c r="P28" s="7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59"/>
      <c r="R28" s="559"/>
      <c r="S28" s="559"/>
      <c r="T28" s="5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4301051912</v>
      </c>
      <c r="D29" s="557">
        <v>4680115886230</v>
      </c>
      <c r="E29" s="55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87</v>
      </c>
      <c r="N29" s="38"/>
      <c r="O29" s="37">
        <v>40</v>
      </c>
      <c r="P29" s="79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59"/>
      <c r="R29" s="559"/>
      <c r="S29" s="559"/>
      <c r="T29" s="5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4301051863</v>
      </c>
      <c r="D30" s="557">
        <v>4680115885905</v>
      </c>
      <c r="E30" s="55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87</v>
      </c>
      <c r="N30" s="38"/>
      <c r="O30" s="37">
        <v>40</v>
      </c>
      <c r="P30" s="8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9"/>
      <c r="R30" s="559"/>
      <c r="S30" s="559"/>
      <c r="T30" s="5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557">
        <v>4607091388244</v>
      </c>
      <c r="E31" s="55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87</v>
      </c>
      <c r="N31" s="38"/>
      <c r="O31" s="37">
        <v>40</v>
      </c>
      <c r="P31" s="80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9"/>
      <c r="R31" s="559"/>
      <c r="S31" s="559"/>
      <c r="T31" s="5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101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65"/>
      <c r="P32" s="561" t="s">
        <v>40</v>
      </c>
      <c r="Q32" s="562"/>
      <c r="R32" s="562"/>
      <c r="S32" s="562"/>
      <c r="T32" s="562"/>
      <c r="U32" s="562"/>
      <c r="V32" s="56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5"/>
      <c r="P33" s="561" t="s">
        <v>40</v>
      </c>
      <c r="Q33" s="562"/>
      <c r="R33" s="562"/>
      <c r="S33" s="562"/>
      <c r="T33" s="562"/>
      <c r="U33" s="562"/>
      <c r="V33" s="56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556" t="s">
        <v>104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557">
        <v>4607091388503</v>
      </c>
      <c r="E35" s="55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109</v>
      </c>
      <c r="N35" s="38"/>
      <c r="O35" s="37">
        <v>120</v>
      </c>
      <c r="P35" s="7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9"/>
      <c r="R35" s="559"/>
      <c r="S35" s="559"/>
      <c r="T35" s="56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65"/>
      <c r="P36" s="561" t="s">
        <v>40</v>
      </c>
      <c r="Q36" s="562"/>
      <c r="R36" s="562"/>
      <c r="S36" s="562"/>
      <c r="T36" s="562"/>
      <c r="U36" s="562"/>
      <c r="V36" s="56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65"/>
      <c r="P37" s="561" t="s">
        <v>40</v>
      </c>
      <c r="Q37" s="562"/>
      <c r="R37" s="562"/>
      <c r="S37" s="562"/>
      <c r="T37" s="562"/>
      <c r="U37" s="562"/>
      <c r="V37" s="56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580" t="s">
        <v>110</v>
      </c>
      <c r="B38" s="580"/>
      <c r="C38" s="580"/>
      <c r="D38" s="580"/>
      <c r="E38" s="580"/>
      <c r="F38" s="580"/>
      <c r="G38" s="580"/>
      <c r="H38" s="580"/>
      <c r="I38" s="580"/>
      <c r="J38" s="580"/>
      <c r="K38" s="580"/>
      <c r="L38" s="580"/>
      <c r="M38" s="580"/>
      <c r="N38" s="580"/>
      <c r="O38" s="580"/>
      <c r="P38" s="580"/>
      <c r="Q38" s="580"/>
      <c r="R38" s="580"/>
      <c r="S38" s="580"/>
      <c r="T38" s="580"/>
      <c r="U38" s="580"/>
      <c r="V38" s="580"/>
      <c r="W38" s="580"/>
      <c r="X38" s="580"/>
      <c r="Y38" s="580"/>
      <c r="Z38" s="580"/>
      <c r="AA38" s="54"/>
      <c r="AB38" s="54"/>
      <c r="AC38" s="54"/>
    </row>
    <row r="39" spans="1:68" ht="16.5" customHeight="1" x14ac:dyDescent="0.25">
      <c r="A39" s="572" t="s">
        <v>111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65"/>
      <c r="AB39" s="65"/>
      <c r="AC39" s="79"/>
    </row>
    <row r="40" spans="1:68" ht="14.25" customHeight="1" x14ac:dyDescent="0.25">
      <c r="A40" s="556" t="s">
        <v>112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557">
        <v>4607091385670</v>
      </c>
      <c r="E41" s="55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79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9"/>
      <c r="R41" s="559"/>
      <c r="S41" s="559"/>
      <c r="T41" s="560"/>
      <c r="U41" s="39" t="s">
        <v>45</v>
      </c>
      <c r="V41" s="39" t="s">
        <v>45</v>
      </c>
      <c r="W41" s="40" t="s">
        <v>0</v>
      </c>
      <c r="X41" s="58">
        <v>172.8</v>
      </c>
      <c r="Y41" s="55">
        <f>IFERROR(IF(X41="",0,CEILING((X41/$H41),1)*$H41),"")</f>
        <v>172.8</v>
      </c>
      <c r="Z41" s="41">
        <f>IFERROR(IF(Y41=0,"",ROUNDUP(Y41/H41,0)*0.01898),"")</f>
        <v>0.30368000000000001</v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179.76</v>
      </c>
      <c r="BN41" s="78">
        <f>IFERROR(Y41*I41/H41,"0")</f>
        <v>179.76</v>
      </c>
      <c r="BO41" s="78">
        <f>IFERROR(1/J41*(X41/H41),"0")</f>
        <v>0.25</v>
      </c>
      <c r="BP41" s="78">
        <f>IFERROR(1/J41*(Y41/H41),"0")</f>
        <v>0.25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557">
        <v>4607091385687</v>
      </c>
      <c r="E42" s="55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92</v>
      </c>
      <c r="N42" s="38"/>
      <c r="O42" s="37">
        <v>50</v>
      </c>
      <c r="P42" s="79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9"/>
      <c r="R42" s="559"/>
      <c r="S42" s="559"/>
      <c r="T42" s="56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557">
        <v>4680115882539</v>
      </c>
      <c r="E43" s="55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92</v>
      </c>
      <c r="N43" s="38"/>
      <c r="O43" s="37">
        <v>50</v>
      </c>
      <c r="P43" s="7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9"/>
      <c r="R43" s="559"/>
      <c r="S43" s="559"/>
      <c r="T43" s="56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65"/>
      <c r="P44" s="561" t="s">
        <v>40</v>
      </c>
      <c r="Q44" s="562"/>
      <c r="R44" s="562"/>
      <c r="S44" s="562"/>
      <c r="T44" s="562"/>
      <c r="U44" s="562"/>
      <c r="V44" s="563"/>
      <c r="W44" s="42" t="s">
        <v>39</v>
      </c>
      <c r="X44" s="43">
        <f>IFERROR(X41/H41,"0")+IFERROR(X42/H42,"0")+IFERROR(X43/H43,"0")</f>
        <v>16</v>
      </c>
      <c r="Y44" s="43">
        <f>IFERROR(Y41/H41,"0")+IFERROR(Y42/H42,"0")+IFERROR(Y43/H43,"0")</f>
        <v>16</v>
      </c>
      <c r="Z44" s="43">
        <f>IFERROR(IF(Z41="",0,Z41),"0")+IFERROR(IF(Z42="",0,Z42),"0")+IFERROR(IF(Z43="",0,Z43),"0")</f>
        <v>0.30368000000000001</v>
      </c>
      <c r="AA44" s="67"/>
      <c r="AB44" s="67"/>
      <c r="AC44" s="67"/>
    </row>
    <row r="45" spans="1:68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5"/>
      <c r="P45" s="561" t="s">
        <v>40</v>
      </c>
      <c r="Q45" s="562"/>
      <c r="R45" s="562"/>
      <c r="S45" s="562"/>
      <c r="T45" s="562"/>
      <c r="U45" s="562"/>
      <c r="V45" s="563"/>
      <c r="W45" s="42" t="s">
        <v>0</v>
      </c>
      <c r="X45" s="43">
        <f>IFERROR(SUM(X41:X43),"0")</f>
        <v>172.8</v>
      </c>
      <c r="Y45" s="43">
        <f>IFERROR(SUM(Y41:Y43),"0")</f>
        <v>172.8</v>
      </c>
      <c r="Z45" s="42"/>
      <c r="AA45" s="67"/>
      <c r="AB45" s="67"/>
      <c r="AC45" s="67"/>
    </row>
    <row r="46" spans="1:68" ht="14.25" customHeight="1" x14ac:dyDescent="0.25">
      <c r="A46" s="556" t="s">
        <v>82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557">
        <v>4680115884915</v>
      </c>
      <c r="E47" s="557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92</v>
      </c>
      <c r="N47" s="38"/>
      <c r="O47" s="37">
        <v>40</v>
      </c>
      <c r="P47" s="7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9"/>
      <c r="R47" s="559"/>
      <c r="S47" s="559"/>
      <c r="T47" s="560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5"/>
      <c r="P48" s="561" t="s">
        <v>40</v>
      </c>
      <c r="Q48" s="562"/>
      <c r="R48" s="562"/>
      <c r="S48" s="562"/>
      <c r="T48" s="562"/>
      <c r="U48" s="562"/>
      <c r="V48" s="563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5"/>
      <c r="P49" s="561" t="s">
        <v>40</v>
      </c>
      <c r="Q49" s="562"/>
      <c r="R49" s="562"/>
      <c r="S49" s="562"/>
      <c r="T49" s="562"/>
      <c r="U49" s="562"/>
      <c r="V49" s="563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572" t="s">
        <v>126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65"/>
      <c r="AB50" s="65"/>
      <c r="AC50" s="79"/>
    </row>
    <row r="51" spans="1:68" ht="14.25" customHeight="1" x14ac:dyDescent="0.25">
      <c r="A51" s="556" t="s">
        <v>112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557">
        <v>4680115885882</v>
      </c>
      <c r="E52" s="557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92</v>
      </c>
      <c r="N52" s="38"/>
      <c r="O52" s="37">
        <v>50</v>
      </c>
      <c r="P52" s="7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9"/>
      <c r="R52" s="559"/>
      <c r="S52" s="559"/>
      <c r="T52" s="56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557">
        <v>4680115881426</v>
      </c>
      <c r="E53" s="557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7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9"/>
      <c r="R53" s="559"/>
      <c r="S53" s="559"/>
      <c r="T53" s="560"/>
      <c r="U53" s="39" t="s">
        <v>45</v>
      </c>
      <c r="V53" s="39" t="s">
        <v>45</v>
      </c>
      <c r="W53" s="40" t="s">
        <v>0</v>
      </c>
      <c r="X53" s="58">
        <v>86.4</v>
      </c>
      <c r="Y53" s="55">
        <f t="shared" si="6"/>
        <v>86.4</v>
      </c>
      <c r="Z53" s="41">
        <f>IFERROR(IF(Y53=0,"",ROUNDUP(Y53/H53,0)*0.01898),"")</f>
        <v>0.15184</v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89.88</v>
      </c>
      <c r="BN53" s="78">
        <f t="shared" si="8"/>
        <v>89.88</v>
      </c>
      <c r="BO53" s="78">
        <f t="shared" si="9"/>
        <v>0.125</v>
      </c>
      <c r="BP53" s="78">
        <f t="shared" si="10"/>
        <v>0.125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557">
        <v>4680115880283</v>
      </c>
      <c r="E54" s="557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79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9"/>
      <c r="R54" s="559"/>
      <c r="S54" s="559"/>
      <c r="T54" s="56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557">
        <v>4680115881525</v>
      </c>
      <c r="E55" s="557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7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9"/>
      <c r="R55" s="559"/>
      <c r="S55" s="559"/>
      <c r="T55" s="56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557">
        <v>4680115885899</v>
      </c>
      <c r="E56" s="557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87</v>
      </c>
      <c r="N56" s="38"/>
      <c r="O56" s="37">
        <v>50</v>
      </c>
      <c r="P56" s="7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9"/>
      <c r="R56" s="559"/>
      <c r="S56" s="559"/>
      <c r="T56" s="56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557">
        <v>4680115881419</v>
      </c>
      <c r="E57" s="557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78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9"/>
      <c r="R57" s="559"/>
      <c r="S57" s="559"/>
      <c r="T57" s="56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5"/>
      <c r="P58" s="561" t="s">
        <v>40</v>
      </c>
      <c r="Q58" s="562"/>
      <c r="R58" s="562"/>
      <c r="S58" s="562"/>
      <c r="T58" s="562"/>
      <c r="U58" s="562"/>
      <c r="V58" s="563"/>
      <c r="W58" s="42" t="s">
        <v>39</v>
      </c>
      <c r="X58" s="43">
        <f>IFERROR(X52/H52,"0")+IFERROR(X53/H53,"0")+IFERROR(X54/H54,"0")+IFERROR(X55/H55,"0")+IFERROR(X56/H56,"0")+IFERROR(X57/H57,"0")</f>
        <v>8</v>
      </c>
      <c r="Y58" s="43">
        <f>IFERROR(Y52/H52,"0")+IFERROR(Y53/H53,"0")+IFERROR(Y54/H54,"0")+IFERROR(Y55/H55,"0")+IFERROR(Y56/H56,"0")+IFERROR(Y57/H57,"0")</f>
        <v>8</v>
      </c>
      <c r="Z58" s="43">
        <f>IFERROR(IF(Z52="",0,Z52),"0")+IFERROR(IF(Z53="",0,Z53),"0")+IFERROR(IF(Z54="",0,Z54),"0")+IFERROR(IF(Z55="",0,Z55),"0")+IFERROR(IF(Z56="",0,Z56),"0")+IFERROR(IF(Z57="",0,Z57),"0")</f>
        <v>0.15184</v>
      </c>
      <c r="AA58" s="67"/>
      <c r="AB58" s="67"/>
      <c r="AC58" s="67"/>
    </row>
    <row r="59" spans="1:68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5"/>
      <c r="P59" s="561" t="s">
        <v>40</v>
      </c>
      <c r="Q59" s="562"/>
      <c r="R59" s="562"/>
      <c r="S59" s="562"/>
      <c r="T59" s="562"/>
      <c r="U59" s="562"/>
      <c r="V59" s="563"/>
      <c r="W59" s="42" t="s">
        <v>0</v>
      </c>
      <c r="X59" s="43">
        <f>IFERROR(SUM(X52:X57),"0")</f>
        <v>86.4</v>
      </c>
      <c r="Y59" s="43">
        <f>IFERROR(SUM(Y52:Y57),"0")</f>
        <v>86.4</v>
      </c>
      <c r="Z59" s="42"/>
      <c r="AA59" s="67"/>
      <c r="AB59" s="67"/>
      <c r="AC59" s="67"/>
    </row>
    <row r="60" spans="1:68" ht="14.25" customHeight="1" x14ac:dyDescent="0.25">
      <c r="A60" s="556" t="s">
        <v>144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557">
        <v>4680115881440</v>
      </c>
      <c r="E61" s="557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7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9"/>
      <c r="R61" s="559"/>
      <c r="S61" s="559"/>
      <c r="T61" s="56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148</v>
      </c>
      <c r="B62" s="63" t="s">
        <v>149</v>
      </c>
      <c r="C62" s="36">
        <v>4301020358</v>
      </c>
      <c r="D62" s="557">
        <v>4680115885950</v>
      </c>
      <c r="E62" s="557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88</v>
      </c>
      <c r="L62" s="37" t="s">
        <v>45</v>
      </c>
      <c r="M62" s="38" t="s">
        <v>92</v>
      </c>
      <c r="N62" s="38"/>
      <c r="O62" s="37">
        <v>50</v>
      </c>
      <c r="P62" s="7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9"/>
      <c r="R62" s="559"/>
      <c r="S62" s="559"/>
      <c r="T62" s="56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150</v>
      </c>
      <c r="B63" s="63" t="s">
        <v>151</v>
      </c>
      <c r="C63" s="36">
        <v>4301020296</v>
      </c>
      <c r="D63" s="557">
        <v>4680115881433</v>
      </c>
      <c r="E63" s="557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88</v>
      </c>
      <c r="L63" s="37" t="s">
        <v>45</v>
      </c>
      <c r="M63" s="38" t="s">
        <v>116</v>
      </c>
      <c r="N63" s="38"/>
      <c r="O63" s="37">
        <v>50</v>
      </c>
      <c r="P63" s="7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9"/>
      <c r="R63" s="559"/>
      <c r="S63" s="559"/>
      <c r="T63" s="56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65"/>
      <c r="P64" s="561" t="s">
        <v>40</v>
      </c>
      <c r="Q64" s="562"/>
      <c r="R64" s="562"/>
      <c r="S64" s="562"/>
      <c r="T64" s="562"/>
      <c r="U64" s="562"/>
      <c r="V64" s="563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564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5"/>
      <c r="P65" s="561" t="s">
        <v>40</v>
      </c>
      <c r="Q65" s="562"/>
      <c r="R65" s="562"/>
      <c r="S65" s="562"/>
      <c r="T65" s="562"/>
      <c r="U65" s="562"/>
      <c r="V65" s="563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556" t="s">
        <v>76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66"/>
      <c r="AB66" s="66"/>
      <c r="AC66" s="80"/>
    </row>
    <row r="67" spans="1:68" ht="27" customHeight="1" x14ac:dyDescent="0.25">
      <c r="A67" s="63" t="s">
        <v>152</v>
      </c>
      <c r="B67" s="63" t="s">
        <v>153</v>
      </c>
      <c r="C67" s="36">
        <v>4301031243</v>
      </c>
      <c r="D67" s="557">
        <v>4680115885073</v>
      </c>
      <c r="E67" s="557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7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9"/>
      <c r="R67" s="559"/>
      <c r="S67" s="559"/>
      <c r="T67" s="560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154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4301031241</v>
      </c>
      <c r="D68" s="557">
        <v>4680115885059</v>
      </c>
      <c r="E68" s="55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7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9"/>
      <c r="R68" s="559"/>
      <c r="S68" s="559"/>
      <c r="T68" s="56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4301031316</v>
      </c>
      <c r="D69" s="557">
        <v>4680115885097</v>
      </c>
      <c r="E69" s="55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7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9"/>
      <c r="R69" s="559"/>
      <c r="S69" s="559"/>
      <c r="T69" s="56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65"/>
      <c r="P70" s="561" t="s">
        <v>40</v>
      </c>
      <c r="Q70" s="562"/>
      <c r="R70" s="562"/>
      <c r="S70" s="562"/>
      <c r="T70" s="562"/>
      <c r="U70" s="562"/>
      <c r="V70" s="563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564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5"/>
      <c r="P71" s="561" t="s">
        <v>40</v>
      </c>
      <c r="Q71" s="562"/>
      <c r="R71" s="562"/>
      <c r="S71" s="562"/>
      <c r="T71" s="562"/>
      <c r="U71" s="562"/>
      <c r="V71" s="563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556" t="s">
        <v>82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66"/>
      <c r="AB72" s="66"/>
      <c r="AC72" s="80"/>
    </row>
    <row r="73" spans="1:68" ht="16.5" customHeight="1" x14ac:dyDescent="0.25">
      <c r="A73" s="63" t="s">
        <v>161</v>
      </c>
      <c r="B73" s="63" t="s">
        <v>162</v>
      </c>
      <c r="C73" s="36">
        <v>4301051838</v>
      </c>
      <c r="D73" s="557">
        <v>4680115881891</v>
      </c>
      <c r="E73" s="557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117</v>
      </c>
      <c r="L73" s="37" t="s">
        <v>45</v>
      </c>
      <c r="M73" s="38" t="s">
        <v>92</v>
      </c>
      <c r="N73" s="38"/>
      <c r="O73" s="37">
        <v>40</v>
      </c>
      <c r="P73" s="7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9"/>
      <c r="R73" s="559"/>
      <c r="S73" s="559"/>
      <c r="T73" s="560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163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164</v>
      </c>
      <c r="B74" s="63" t="s">
        <v>165</v>
      </c>
      <c r="C74" s="36">
        <v>4301051846</v>
      </c>
      <c r="D74" s="557">
        <v>4680115885769</v>
      </c>
      <c r="E74" s="557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117</v>
      </c>
      <c r="L74" s="37" t="s">
        <v>45</v>
      </c>
      <c r="M74" s="38" t="s">
        <v>92</v>
      </c>
      <c r="N74" s="38"/>
      <c r="O74" s="37">
        <v>45</v>
      </c>
      <c r="P74" s="77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9"/>
      <c r="R74" s="559"/>
      <c r="S74" s="559"/>
      <c r="T74" s="560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167</v>
      </c>
      <c r="B75" s="63" t="s">
        <v>168</v>
      </c>
      <c r="C75" s="36">
        <v>4301051837</v>
      </c>
      <c r="D75" s="557">
        <v>4680115884311</v>
      </c>
      <c r="E75" s="557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88</v>
      </c>
      <c r="L75" s="37" t="s">
        <v>45</v>
      </c>
      <c r="M75" s="38" t="s">
        <v>92</v>
      </c>
      <c r="N75" s="38"/>
      <c r="O75" s="37">
        <v>40</v>
      </c>
      <c r="P75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9"/>
      <c r="R75" s="559"/>
      <c r="S75" s="559"/>
      <c r="T75" s="56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163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169</v>
      </c>
      <c r="B76" s="63" t="s">
        <v>170</v>
      </c>
      <c r="C76" s="36">
        <v>4301051844</v>
      </c>
      <c r="D76" s="557">
        <v>4680115885929</v>
      </c>
      <c r="E76" s="557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88</v>
      </c>
      <c r="L76" s="37" t="s">
        <v>45</v>
      </c>
      <c r="M76" s="38" t="s">
        <v>92</v>
      </c>
      <c r="N76" s="38"/>
      <c r="O76" s="37">
        <v>45</v>
      </c>
      <c r="P76" s="7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9"/>
      <c r="R76" s="559"/>
      <c r="S76" s="559"/>
      <c r="T76" s="56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166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171</v>
      </c>
      <c r="B77" s="63" t="s">
        <v>172</v>
      </c>
      <c r="C77" s="36">
        <v>4301051929</v>
      </c>
      <c r="D77" s="557">
        <v>4680115884403</v>
      </c>
      <c r="E77" s="557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88</v>
      </c>
      <c r="L77" s="37" t="s">
        <v>45</v>
      </c>
      <c r="M77" s="38" t="s">
        <v>92</v>
      </c>
      <c r="N77" s="38"/>
      <c r="O77" s="37">
        <v>40</v>
      </c>
      <c r="P77" s="7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9"/>
      <c r="R77" s="559"/>
      <c r="S77" s="559"/>
      <c r="T77" s="560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173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65"/>
      <c r="P78" s="561" t="s">
        <v>40</v>
      </c>
      <c r="Q78" s="562"/>
      <c r="R78" s="562"/>
      <c r="S78" s="562"/>
      <c r="T78" s="562"/>
      <c r="U78" s="562"/>
      <c r="V78" s="563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564"/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5"/>
      <c r="P79" s="561" t="s">
        <v>40</v>
      </c>
      <c r="Q79" s="562"/>
      <c r="R79" s="562"/>
      <c r="S79" s="562"/>
      <c r="T79" s="562"/>
      <c r="U79" s="562"/>
      <c r="V79" s="563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556" t="s">
        <v>174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66"/>
      <c r="AB80" s="66"/>
      <c r="AC80" s="80"/>
    </row>
    <row r="81" spans="1:68" ht="27" customHeight="1" x14ac:dyDescent="0.25">
      <c r="A81" s="63" t="s">
        <v>175</v>
      </c>
      <c r="B81" s="63" t="s">
        <v>176</v>
      </c>
      <c r="C81" s="36">
        <v>4301060455</v>
      </c>
      <c r="D81" s="557">
        <v>4680115881532</v>
      </c>
      <c r="E81" s="557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117</v>
      </c>
      <c r="L81" s="37" t="s">
        <v>45</v>
      </c>
      <c r="M81" s="38" t="s">
        <v>87</v>
      </c>
      <c r="N81" s="38"/>
      <c r="O81" s="37">
        <v>30</v>
      </c>
      <c r="P81" s="77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9"/>
      <c r="R81" s="559"/>
      <c r="S81" s="559"/>
      <c r="T81" s="560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177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178</v>
      </c>
      <c r="B82" s="63" t="s">
        <v>179</v>
      </c>
      <c r="C82" s="36">
        <v>4301060351</v>
      </c>
      <c r="D82" s="557">
        <v>4680115881464</v>
      </c>
      <c r="E82" s="557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120</v>
      </c>
      <c r="L82" s="37" t="s">
        <v>45</v>
      </c>
      <c r="M82" s="38" t="s">
        <v>92</v>
      </c>
      <c r="N82" s="38"/>
      <c r="O82" s="37">
        <v>30</v>
      </c>
      <c r="P82" s="77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9"/>
      <c r="R82" s="559"/>
      <c r="S82" s="559"/>
      <c r="T82" s="560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180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65"/>
      <c r="P83" s="561" t="s">
        <v>40</v>
      </c>
      <c r="Q83" s="562"/>
      <c r="R83" s="562"/>
      <c r="S83" s="562"/>
      <c r="T83" s="562"/>
      <c r="U83" s="562"/>
      <c r="V83" s="563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564"/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5"/>
      <c r="P84" s="561" t="s">
        <v>40</v>
      </c>
      <c r="Q84" s="562"/>
      <c r="R84" s="562"/>
      <c r="S84" s="562"/>
      <c r="T84" s="562"/>
      <c r="U84" s="562"/>
      <c r="V84" s="563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572" t="s">
        <v>181</v>
      </c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72"/>
      <c r="P85" s="572"/>
      <c r="Q85" s="572"/>
      <c r="R85" s="572"/>
      <c r="S85" s="572"/>
      <c r="T85" s="572"/>
      <c r="U85" s="572"/>
      <c r="V85" s="572"/>
      <c r="W85" s="572"/>
      <c r="X85" s="572"/>
      <c r="Y85" s="572"/>
      <c r="Z85" s="572"/>
      <c r="AA85" s="65"/>
      <c r="AB85" s="65"/>
      <c r="AC85" s="79"/>
    </row>
    <row r="86" spans="1:68" ht="14.25" customHeight="1" x14ac:dyDescent="0.25">
      <c r="A86" s="556" t="s">
        <v>112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66"/>
      <c r="AB86" s="66"/>
      <c r="AC86" s="80"/>
    </row>
    <row r="87" spans="1:68" ht="27" customHeight="1" x14ac:dyDescent="0.25">
      <c r="A87" s="63" t="s">
        <v>182</v>
      </c>
      <c r="B87" s="63" t="s">
        <v>183</v>
      </c>
      <c r="C87" s="36">
        <v>4301011468</v>
      </c>
      <c r="D87" s="557">
        <v>4680115881327</v>
      </c>
      <c r="E87" s="557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117</v>
      </c>
      <c r="L87" s="37" t="s">
        <v>45</v>
      </c>
      <c r="M87" s="38" t="s">
        <v>87</v>
      </c>
      <c r="N87" s="38"/>
      <c r="O87" s="37">
        <v>50</v>
      </c>
      <c r="P87" s="7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9"/>
      <c r="R87" s="559"/>
      <c r="S87" s="559"/>
      <c r="T87" s="560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184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185</v>
      </c>
      <c r="B88" s="63" t="s">
        <v>186</v>
      </c>
      <c r="C88" s="36">
        <v>4301011476</v>
      </c>
      <c r="D88" s="557">
        <v>4680115881518</v>
      </c>
      <c r="E88" s="557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120</v>
      </c>
      <c r="L88" s="37" t="s">
        <v>45</v>
      </c>
      <c r="M88" s="38" t="s">
        <v>92</v>
      </c>
      <c r="N88" s="38"/>
      <c r="O88" s="37">
        <v>50</v>
      </c>
      <c r="P88" s="7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9"/>
      <c r="R88" s="559"/>
      <c r="S88" s="559"/>
      <c r="T88" s="560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184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187</v>
      </c>
      <c r="B89" s="63" t="s">
        <v>188</v>
      </c>
      <c r="C89" s="36">
        <v>4301011443</v>
      </c>
      <c r="D89" s="557">
        <v>4680115881303</v>
      </c>
      <c r="E89" s="557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120</v>
      </c>
      <c r="L89" s="37" t="s">
        <v>45</v>
      </c>
      <c r="M89" s="38" t="s">
        <v>87</v>
      </c>
      <c r="N89" s="38"/>
      <c r="O89" s="37">
        <v>50</v>
      </c>
      <c r="P89" s="7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9"/>
      <c r="R89" s="559"/>
      <c r="S89" s="559"/>
      <c r="T89" s="560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184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65"/>
      <c r="P90" s="561" t="s">
        <v>40</v>
      </c>
      <c r="Q90" s="562"/>
      <c r="R90" s="562"/>
      <c r="S90" s="562"/>
      <c r="T90" s="562"/>
      <c r="U90" s="562"/>
      <c r="V90" s="563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564"/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5"/>
      <c r="P91" s="561" t="s">
        <v>40</v>
      </c>
      <c r="Q91" s="562"/>
      <c r="R91" s="562"/>
      <c r="S91" s="562"/>
      <c r="T91" s="562"/>
      <c r="U91" s="562"/>
      <c r="V91" s="563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556" t="s">
        <v>82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66"/>
      <c r="AB92" s="66"/>
      <c r="AC92" s="80"/>
    </row>
    <row r="93" spans="1:68" ht="16.5" customHeight="1" x14ac:dyDescent="0.25">
      <c r="A93" s="63" t="s">
        <v>189</v>
      </c>
      <c r="B93" s="63" t="s">
        <v>190</v>
      </c>
      <c r="C93" s="36">
        <v>4301051712</v>
      </c>
      <c r="D93" s="557">
        <v>4607091386967</v>
      </c>
      <c r="E93" s="557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117</v>
      </c>
      <c r="L93" s="37" t="s">
        <v>45</v>
      </c>
      <c r="M93" s="38" t="s">
        <v>87</v>
      </c>
      <c r="N93" s="38"/>
      <c r="O93" s="37">
        <v>45</v>
      </c>
      <c r="P93" s="766" t="s">
        <v>191</v>
      </c>
      <c r="Q93" s="559"/>
      <c r="R93" s="559"/>
      <c r="S93" s="559"/>
      <c r="T93" s="560"/>
      <c r="U93" s="39" t="s">
        <v>45</v>
      </c>
      <c r="V93" s="39" t="s">
        <v>45</v>
      </c>
      <c r="W93" s="40" t="s">
        <v>0</v>
      </c>
      <c r="X93" s="58">
        <v>64.8</v>
      </c>
      <c r="Y93" s="55">
        <f>IFERROR(IF(X93="",0,CEILING((X93/$H93),1)*$H93),"")</f>
        <v>64.8</v>
      </c>
      <c r="Z93" s="41">
        <f>IFERROR(IF(Y93=0,"",ROUNDUP(Y93/H93,0)*0.01898),"")</f>
        <v>0.15184</v>
      </c>
      <c r="AA93" s="68" t="s">
        <v>45</v>
      </c>
      <c r="AB93" s="69" t="s">
        <v>45</v>
      </c>
      <c r="AC93" s="154" t="s">
        <v>192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68.951999999999998</v>
      </c>
      <c r="BN93" s="78">
        <f>IFERROR(Y93*I93/H93,"0")</f>
        <v>68.951999999999998</v>
      </c>
      <c r="BO93" s="78">
        <f>IFERROR(1/J93*(X93/H93),"0")</f>
        <v>0.125</v>
      </c>
      <c r="BP93" s="78">
        <f>IFERROR(1/J93*(Y93/H93),"0")</f>
        <v>0.125</v>
      </c>
    </row>
    <row r="94" spans="1:68" ht="27" customHeight="1" x14ac:dyDescent="0.25">
      <c r="A94" s="63" t="s">
        <v>193</v>
      </c>
      <c r="B94" s="63" t="s">
        <v>194</v>
      </c>
      <c r="C94" s="36">
        <v>4301051788</v>
      </c>
      <c r="D94" s="557">
        <v>4680115884953</v>
      </c>
      <c r="E94" s="557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88</v>
      </c>
      <c r="L94" s="37" t="s">
        <v>45</v>
      </c>
      <c r="M94" s="38" t="s">
        <v>92</v>
      </c>
      <c r="N94" s="38"/>
      <c r="O94" s="37">
        <v>45</v>
      </c>
      <c r="P94" s="7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9"/>
      <c r="R94" s="559"/>
      <c r="S94" s="559"/>
      <c r="T94" s="560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195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196</v>
      </c>
      <c r="B95" s="63" t="s">
        <v>197</v>
      </c>
      <c r="C95" s="36">
        <v>4301051718</v>
      </c>
      <c r="D95" s="557">
        <v>4607091385731</v>
      </c>
      <c r="E95" s="557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88</v>
      </c>
      <c r="L95" s="37" t="s">
        <v>45</v>
      </c>
      <c r="M95" s="38" t="s">
        <v>87</v>
      </c>
      <c r="N95" s="38"/>
      <c r="O95" s="37">
        <v>45</v>
      </c>
      <c r="P95" s="7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9"/>
      <c r="R95" s="559"/>
      <c r="S95" s="559"/>
      <c r="T95" s="560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198</v>
      </c>
      <c r="B96" s="63" t="s">
        <v>199</v>
      </c>
      <c r="C96" s="36">
        <v>4301051438</v>
      </c>
      <c r="D96" s="557">
        <v>4680115880894</v>
      </c>
      <c r="E96" s="557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88</v>
      </c>
      <c r="L96" s="37" t="s">
        <v>45</v>
      </c>
      <c r="M96" s="38" t="s">
        <v>92</v>
      </c>
      <c r="N96" s="38"/>
      <c r="O96" s="37">
        <v>45</v>
      </c>
      <c r="P96" s="76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9"/>
      <c r="R96" s="559"/>
      <c r="S96" s="559"/>
      <c r="T96" s="560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65"/>
      <c r="P97" s="561" t="s">
        <v>40</v>
      </c>
      <c r="Q97" s="562"/>
      <c r="R97" s="562"/>
      <c r="S97" s="562"/>
      <c r="T97" s="562"/>
      <c r="U97" s="562"/>
      <c r="V97" s="563"/>
      <c r="W97" s="42" t="s">
        <v>39</v>
      </c>
      <c r="X97" s="43">
        <f>IFERROR(X93/H93,"0")+IFERROR(X94/H94,"0")+IFERROR(X95/H95,"0")+IFERROR(X96/H96,"0")</f>
        <v>8</v>
      </c>
      <c r="Y97" s="43">
        <f>IFERROR(Y93/H93,"0")+IFERROR(Y94/H94,"0")+IFERROR(Y95/H95,"0")+IFERROR(Y96/H96,"0")</f>
        <v>8</v>
      </c>
      <c r="Z97" s="43">
        <f>IFERROR(IF(Z93="",0,Z93),"0")+IFERROR(IF(Z94="",0,Z94),"0")+IFERROR(IF(Z95="",0,Z95),"0")+IFERROR(IF(Z96="",0,Z96),"0")</f>
        <v>0.15184</v>
      </c>
      <c r="AA97" s="67"/>
      <c r="AB97" s="67"/>
      <c r="AC97" s="67"/>
    </row>
    <row r="98" spans="1:68" x14ac:dyDescent="0.2">
      <c r="A98" s="564"/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5"/>
      <c r="P98" s="561" t="s">
        <v>40</v>
      </c>
      <c r="Q98" s="562"/>
      <c r="R98" s="562"/>
      <c r="S98" s="562"/>
      <c r="T98" s="562"/>
      <c r="U98" s="562"/>
      <c r="V98" s="563"/>
      <c r="W98" s="42" t="s">
        <v>0</v>
      </c>
      <c r="X98" s="43">
        <f>IFERROR(SUM(X93:X96),"0")</f>
        <v>64.8</v>
      </c>
      <c r="Y98" s="43">
        <f>IFERROR(SUM(Y93:Y96),"0")</f>
        <v>64.8</v>
      </c>
      <c r="Z98" s="42"/>
      <c r="AA98" s="67"/>
      <c r="AB98" s="67"/>
      <c r="AC98" s="67"/>
    </row>
    <row r="99" spans="1:68" ht="16.5" customHeight="1" x14ac:dyDescent="0.25">
      <c r="A99" s="572" t="s">
        <v>201</v>
      </c>
      <c r="B99" s="572"/>
      <c r="C99" s="572"/>
      <c r="D99" s="572"/>
      <c r="E99" s="572"/>
      <c r="F99" s="572"/>
      <c r="G99" s="572"/>
      <c r="H99" s="572"/>
      <c r="I99" s="572"/>
      <c r="J99" s="572"/>
      <c r="K99" s="572"/>
      <c r="L99" s="572"/>
      <c r="M99" s="572"/>
      <c r="N99" s="572"/>
      <c r="O99" s="572"/>
      <c r="P99" s="572"/>
      <c r="Q99" s="572"/>
      <c r="R99" s="572"/>
      <c r="S99" s="572"/>
      <c r="T99" s="572"/>
      <c r="U99" s="572"/>
      <c r="V99" s="572"/>
      <c r="W99" s="572"/>
      <c r="X99" s="572"/>
      <c r="Y99" s="572"/>
      <c r="Z99" s="572"/>
      <c r="AA99" s="65"/>
      <c r="AB99" s="65"/>
      <c r="AC99" s="79"/>
    </row>
    <row r="100" spans="1:68" ht="14.25" customHeight="1" x14ac:dyDescent="0.25">
      <c r="A100" s="556" t="s">
        <v>112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66"/>
      <c r="AB100" s="66"/>
      <c r="AC100" s="80"/>
    </row>
    <row r="101" spans="1:68" ht="27" customHeight="1" x14ac:dyDescent="0.25">
      <c r="A101" s="63" t="s">
        <v>202</v>
      </c>
      <c r="B101" s="63" t="s">
        <v>203</v>
      </c>
      <c r="C101" s="36">
        <v>4301011514</v>
      </c>
      <c r="D101" s="557">
        <v>4680115882133</v>
      </c>
      <c r="E101" s="557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117</v>
      </c>
      <c r="L101" s="37" t="s">
        <v>45</v>
      </c>
      <c r="M101" s="38" t="s">
        <v>116</v>
      </c>
      <c r="N101" s="38"/>
      <c r="O101" s="37">
        <v>50</v>
      </c>
      <c r="P101" s="76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9"/>
      <c r="R101" s="559"/>
      <c r="S101" s="559"/>
      <c r="T101" s="560"/>
      <c r="U101" s="39" t="s">
        <v>45</v>
      </c>
      <c r="V101" s="39" t="s">
        <v>45</v>
      </c>
      <c r="W101" s="40" t="s">
        <v>0</v>
      </c>
      <c r="X101" s="58">
        <v>86.4</v>
      </c>
      <c r="Y101" s="55">
        <f>IFERROR(IF(X101="",0,CEILING((X101/$H101),1)*$H101),"")</f>
        <v>86.4</v>
      </c>
      <c r="Z101" s="41">
        <f>IFERROR(IF(Y101=0,"",ROUNDUP(Y101/H101,0)*0.01898),"")</f>
        <v>0.15184</v>
      </c>
      <c r="AA101" s="68" t="s">
        <v>45</v>
      </c>
      <c r="AB101" s="69" t="s">
        <v>45</v>
      </c>
      <c r="AC101" s="162" t="s">
        <v>204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89.88</v>
      </c>
      <c r="BN101" s="78">
        <f>IFERROR(Y101*I101/H101,"0")</f>
        <v>89.88</v>
      </c>
      <c r="BO101" s="78">
        <f>IFERROR(1/J101*(X101/H101),"0")</f>
        <v>0.125</v>
      </c>
      <c r="BP101" s="78">
        <f>IFERROR(1/J101*(Y101/H101),"0")</f>
        <v>0.125</v>
      </c>
    </row>
    <row r="102" spans="1:68" ht="27" customHeight="1" x14ac:dyDescent="0.25">
      <c r="A102" s="63" t="s">
        <v>205</v>
      </c>
      <c r="B102" s="63" t="s">
        <v>206</v>
      </c>
      <c r="C102" s="36">
        <v>4301011417</v>
      </c>
      <c r="D102" s="557">
        <v>4680115880269</v>
      </c>
      <c r="E102" s="557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120</v>
      </c>
      <c r="L102" s="37" t="s">
        <v>45</v>
      </c>
      <c r="M102" s="38" t="s">
        <v>92</v>
      </c>
      <c r="N102" s="38"/>
      <c r="O102" s="37">
        <v>50</v>
      </c>
      <c r="P102" s="76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9"/>
      <c r="R102" s="559"/>
      <c r="S102" s="559"/>
      <c r="T102" s="560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204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207</v>
      </c>
      <c r="B103" s="63" t="s">
        <v>208</v>
      </c>
      <c r="C103" s="36">
        <v>4301011415</v>
      </c>
      <c r="D103" s="557">
        <v>4680115880429</v>
      </c>
      <c r="E103" s="557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92</v>
      </c>
      <c r="N103" s="38"/>
      <c r="O103" s="37">
        <v>50</v>
      </c>
      <c r="P103" s="76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9"/>
      <c r="R103" s="559"/>
      <c r="S103" s="559"/>
      <c r="T103" s="560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204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209</v>
      </c>
      <c r="B104" s="63" t="s">
        <v>210</v>
      </c>
      <c r="C104" s="36">
        <v>4301011462</v>
      </c>
      <c r="D104" s="557">
        <v>4680115881457</v>
      </c>
      <c r="E104" s="557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120</v>
      </c>
      <c r="L104" s="37" t="s">
        <v>45</v>
      </c>
      <c r="M104" s="38" t="s">
        <v>92</v>
      </c>
      <c r="N104" s="38"/>
      <c r="O104" s="37">
        <v>50</v>
      </c>
      <c r="P104" s="7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9"/>
      <c r="R104" s="559"/>
      <c r="S104" s="559"/>
      <c r="T104" s="560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204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65"/>
      <c r="P105" s="561" t="s">
        <v>40</v>
      </c>
      <c r="Q105" s="562"/>
      <c r="R105" s="562"/>
      <c r="S105" s="562"/>
      <c r="T105" s="562"/>
      <c r="U105" s="562"/>
      <c r="V105" s="563"/>
      <c r="W105" s="42" t="s">
        <v>39</v>
      </c>
      <c r="X105" s="43">
        <f>IFERROR(X101/H101,"0")+IFERROR(X102/H102,"0")+IFERROR(X103/H103,"0")+IFERROR(X104/H104,"0")</f>
        <v>8</v>
      </c>
      <c r="Y105" s="43">
        <f>IFERROR(Y101/H101,"0")+IFERROR(Y102/H102,"0")+IFERROR(Y103/H103,"0")+IFERROR(Y104/H104,"0")</f>
        <v>8</v>
      </c>
      <c r="Z105" s="43">
        <f>IFERROR(IF(Z101="",0,Z101),"0")+IFERROR(IF(Z102="",0,Z102),"0")+IFERROR(IF(Z103="",0,Z103),"0")+IFERROR(IF(Z104="",0,Z104),"0")</f>
        <v>0.15184</v>
      </c>
      <c r="AA105" s="67"/>
      <c r="AB105" s="67"/>
      <c r="AC105" s="67"/>
    </row>
    <row r="106" spans="1:68" x14ac:dyDescent="0.2">
      <c r="A106" s="564"/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5"/>
      <c r="P106" s="561" t="s">
        <v>40</v>
      </c>
      <c r="Q106" s="562"/>
      <c r="R106" s="562"/>
      <c r="S106" s="562"/>
      <c r="T106" s="562"/>
      <c r="U106" s="562"/>
      <c r="V106" s="563"/>
      <c r="W106" s="42" t="s">
        <v>0</v>
      </c>
      <c r="X106" s="43">
        <f>IFERROR(SUM(X101:X104),"0")</f>
        <v>86.4</v>
      </c>
      <c r="Y106" s="43">
        <f>IFERROR(SUM(Y101:Y104),"0")</f>
        <v>86.4</v>
      </c>
      <c r="Z106" s="42"/>
      <c r="AA106" s="67"/>
      <c r="AB106" s="67"/>
      <c r="AC106" s="67"/>
    </row>
    <row r="107" spans="1:68" ht="14.25" customHeight="1" x14ac:dyDescent="0.25">
      <c r="A107" s="556" t="s">
        <v>144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66"/>
      <c r="AB107" s="66"/>
      <c r="AC107" s="80"/>
    </row>
    <row r="108" spans="1:68" ht="16.5" customHeight="1" x14ac:dyDescent="0.25">
      <c r="A108" s="63" t="s">
        <v>211</v>
      </c>
      <c r="B108" s="63" t="s">
        <v>212</v>
      </c>
      <c r="C108" s="36">
        <v>4301020345</v>
      </c>
      <c r="D108" s="557">
        <v>4680115881488</v>
      </c>
      <c r="E108" s="557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117</v>
      </c>
      <c r="L108" s="37" t="s">
        <v>45</v>
      </c>
      <c r="M108" s="38" t="s">
        <v>116</v>
      </c>
      <c r="N108" s="38"/>
      <c r="O108" s="37">
        <v>55</v>
      </c>
      <c r="P108" s="7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9"/>
      <c r="R108" s="559"/>
      <c r="S108" s="559"/>
      <c r="T108" s="5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213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214</v>
      </c>
      <c r="B109" s="63" t="s">
        <v>215</v>
      </c>
      <c r="C109" s="36">
        <v>4301020346</v>
      </c>
      <c r="D109" s="557">
        <v>4680115882775</v>
      </c>
      <c r="E109" s="557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116</v>
      </c>
      <c r="N109" s="38"/>
      <c r="O109" s="37">
        <v>55</v>
      </c>
      <c r="P109" s="7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9"/>
      <c r="R109" s="559"/>
      <c r="S109" s="559"/>
      <c r="T109" s="5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213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216</v>
      </c>
      <c r="B110" s="63" t="s">
        <v>217</v>
      </c>
      <c r="C110" s="36">
        <v>4301020344</v>
      </c>
      <c r="D110" s="557">
        <v>4680115880658</v>
      </c>
      <c r="E110" s="557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88</v>
      </c>
      <c r="L110" s="37" t="s">
        <v>45</v>
      </c>
      <c r="M110" s="38" t="s">
        <v>116</v>
      </c>
      <c r="N110" s="38"/>
      <c r="O110" s="37">
        <v>55</v>
      </c>
      <c r="P110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9"/>
      <c r="R110" s="559"/>
      <c r="S110" s="559"/>
      <c r="T110" s="56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213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65"/>
      <c r="P111" s="561" t="s">
        <v>40</v>
      </c>
      <c r="Q111" s="562"/>
      <c r="R111" s="562"/>
      <c r="S111" s="562"/>
      <c r="T111" s="562"/>
      <c r="U111" s="562"/>
      <c r="V111" s="563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564"/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5"/>
      <c r="P112" s="561" t="s">
        <v>40</v>
      </c>
      <c r="Q112" s="562"/>
      <c r="R112" s="562"/>
      <c r="S112" s="562"/>
      <c r="T112" s="562"/>
      <c r="U112" s="562"/>
      <c r="V112" s="563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556" t="s">
        <v>82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66"/>
      <c r="AB113" s="66"/>
      <c r="AC113" s="80"/>
    </row>
    <row r="114" spans="1:68" ht="16.5" customHeight="1" x14ac:dyDescent="0.25">
      <c r="A114" s="63" t="s">
        <v>218</v>
      </c>
      <c r="B114" s="63" t="s">
        <v>219</v>
      </c>
      <c r="C114" s="36">
        <v>4301051724</v>
      </c>
      <c r="D114" s="557">
        <v>4607091385168</v>
      </c>
      <c r="E114" s="557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117</v>
      </c>
      <c r="L114" s="37" t="s">
        <v>45</v>
      </c>
      <c r="M114" s="38" t="s">
        <v>87</v>
      </c>
      <c r="N114" s="38"/>
      <c r="O114" s="37">
        <v>45</v>
      </c>
      <c r="P114" s="7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9"/>
      <c r="R114" s="559"/>
      <c r="S114" s="559"/>
      <c r="T114" s="560"/>
      <c r="U114" s="39" t="s">
        <v>45</v>
      </c>
      <c r="V114" s="39" t="s">
        <v>45</v>
      </c>
      <c r="W114" s="40" t="s">
        <v>0</v>
      </c>
      <c r="X114" s="58">
        <v>64.8</v>
      </c>
      <c r="Y114" s="55">
        <f>IFERROR(IF(X114="",0,CEILING((X114/$H114),1)*$H114),"")</f>
        <v>64.8</v>
      </c>
      <c r="Z114" s="41">
        <f>IFERROR(IF(Y114=0,"",ROUNDUP(Y114/H114,0)*0.01898),"")</f>
        <v>0.15184</v>
      </c>
      <c r="AA114" s="68" t="s">
        <v>45</v>
      </c>
      <c r="AB114" s="69" t="s">
        <v>45</v>
      </c>
      <c r="AC114" s="176" t="s">
        <v>220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68.903999999999996</v>
      </c>
      <c r="BN114" s="78">
        <f>IFERROR(Y114*I114/H114,"0")</f>
        <v>68.903999999999996</v>
      </c>
      <c r="BO114" s="78">
        <f>IFERROR(1/J114*(X114/H114),"0")</f>
        <v>0.125</v>
      </c>
      <c r="BP114" s="78">
        <f>IFERROR(1/J114*(Y114/H114),"0")</f>
        <v>0.125</v>
      </c>
    </row>
    <row r="115" spans="1:68" ht="27" customHeight="1" x14ac:dyDescent="0.25">
      <c r="A115" s="63" t="s">
        <v>221</v>
      </c>
      <c r="B115" s="63" t="s">
        <v>222</v>
      </c>
      <c r="C115" s="36">
        <v>4301051730</v>
      </c>
      <c r="D115" s="557">
        <v>4607091383256</v>
      </c>
      <c r="E115" s="557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88</v>
      </c>
      <c r="L115" s="37" t="s">
        <v>45</v>
      </c>
      <c r="M115" s="38" t="s">
        <v>87</v>
      </c>
      <c r="N115" s="38"/>
      <c r="O115" s="37">
        <v>45</v>
      </c>
      <c r="P115" s="7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9"/>
      <c r="R115" s="559"/>
      <c r="S115" s="559"/>
      <c r="T115" s="56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220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223</v>
      </c>
      <c r="B116" s="63" t="s">
        <v>224</v>
      </c>
      <c r="C116" s="36">
        <v>4301051721</v>
      </c>
      <c r="D116" s="557">
        <v>4607091385748</v>
      </c>
      <c r="E116" s="557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88</v>
      </c>
      <c r="L116" s="37" t="s">
        <v>45</v>
      </c>
      <c r="M116" s="38" t="s">
        <v>87</v>
      </c>
      <c r="N116" s="38"/>
      <c r="O116" s="37">
        <v>45</v>
      </c>
      <c r="P116" s="75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9"/>
      <c r="R116" s="559"/>
      <c r="S116" s="559"/>
      <c r="T116" s="560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220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225</v>
      </c>
      <c r="B117" s="63" t="s">
        <v>226</v>
      </c>
      <c r="C117" s="36">
        <v>4301051740</v>
      </c>
      <c r="D117" s="557">
        <v>4680115884533</v>
      </c>
      <c r="E117" s="557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88</v>
      </c>
      <c r="L117" s="37" t="s">
        <v>45</v>
      </c>
      <c r="M117" s="38" t="s">
        <v>92</v>
      </c>
      <c r="N117" s="38"/>
      <c r="O117" s="37">
        <v>45</v>
      </c>
      <c r="P117" s="7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9"/>
      <c r="R117" s="559"/>
      <c r="S117" s="559"/>
      <c r="T117" s="560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227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65"/>
      <c r="P118" s="561" t="s">
        <v>40</v>
      </c>
      <c r="Q118" s="562"/>
      <c r="R118" s="562"/>
      <c r="S118" s="562"/>
      <c r="T118" s="562"/>
      <c r="U118" s="562"/>
      <c r="V118" s="563"/>
      <c r="W118" s="42" t="s">
        <v>39</v>
      </c>
      <c r="X118" s="43">
        <f>IFERROR(X114/H114,"0")+IFERROR(X115/H115,"0")+IFERROR(X116/H116,"0")+IFERROR(X117/H117,"0")</f>
        <v>8</v>
      </c>
      <c r="Y118" s="43">
        <f>IFERROR(Y114/H114,"0")+IFERROR(Y115/H115,"0")+IFERROR(Y116/H116,"0")+IFERROR(Y117/H117,"0")</f>
        <v>8</v>
      </c>
      <c r="Z118" s="43">
        <f>IFERROR(IF(Z114="",0,Z114),"0")+IFERROR(IF(Z115="",0,Z115),"0")+IFERROR(IF(Z116="",0,Z116),"0")+IFERROR(IF(Z117="",0,Z117),"0")</f>
        <v>0.15184</v>
      </c>
      <c r="AA118" s="67"/>
      <c r="AB118" s="67"/>
      <c r="AC118" s="67"/>
    </row>
    <row r="119" spans="1:68" x14ac:dyDescent="0.2">
      <c r="A119" s="564"/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5"/>
      <c r="P119" s="561" t="s">
        <v>40</v>
      </c>
      <c r="Q119" s="562"/>
      <c r="R119" s="562"/>
      <c r="S119" s="562"/>
      <c r="T119" s="562"/>
      <c r="U119" s="562"/>
      <c r="V119" s="563"/>
      <c r="W119" s="42" t="s">
        <v>0</v>
      </c>
      <c r="X119" s="43">
        <f>IFERROR(SUM(X114:X117),"0")</f>
        <v>64.8</v>
      </c>
      <c r="Y119" s="43">
        <f>IFERROR(SUM(Y114:Y117),"0")</f>
        <v>64.8</v>
      </c>
      <c r="Z119" s="42"/>
      <c r="AA119" s="67"/>
      <c r="AB119" s="67"/>
      <c r="AC119" s="67"/>
    </row>
    <row r="120" spans="1:68" ht="14.25" customHeight="1" x14ac:dyDescent="0.25">
      <c r="A120" s="556" t="s">
        <v>174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66"/>
      <c r="AB120" s="66"/>
      <c r="AC120" s="80"/>
    </row>
    <row r="121" spans="1:68" ht="16.5" customHeight="1" x14ac:dyDescent="0.25">
      <c r="A121" s="63" t="s">
        <v>228</v>
      </c>
      <c r="B121" s="63" t="s">
        <v>229</v>
      </c>
      <c r="C121" s="36">
        <v>4301060317</v>
      </c>
      <c r="D121" s="557">
        <v>4680115880238</v>
      </c>
      <c r="E121" s="557"/>
      <c r="F121" s="62">
        <v>0.33</v>
      </c>
      <c r="G121" s="37">
        <v>6</v>
      </c>
      <c r="H121" s="62">
        <v>1.98</v>
      </c>
      <c r="I121" s="62">
        <v>2.238</v>
      </c>
      <c r="J121" s="37">
        <v>182</v>
      </c>
      <c r="K121" s="37" t="s">
        <v>88</v>
      </c>
      <c r="L121" s="37" t="s">
        <v>45</v>
      </c>
      <c r="M121" s="38" t="s">
        <v>92</v>
      </c>
      <c r="N121" s="38"/>
      <c r="O121" s="37">
        <v>40</v>
      </c>
      <c r="P121" s="75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59"/>
      <c r="R121" s="559"/>
      <c r="S121" s="559"/>
      <c r="T121" s="560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230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65"/>
      <c r="P122" s="561" t="s">
        <v>40</v>
      </c>
      <c r="Q122" s="562"/>
      <c r="R122" s="562"/>
      <c r="S122" s="562"/>
      <c r="T122" s="562"/>
      <c r="U122" s="562"/>
      <c r="V122" s="563"/>
      <c r="W122" s="42" t="s">
        <v>39</v>
      </c>
      <c r="X122" s="43">
        <f>IFERROR(X121/H121,"0")</f>
        <v>0</v>
      </c>
      <c r="Y122" s="43">
        <f>IFERROR(Y121/H121,"0")</f>
        <v>0</v>
      </c>
      <c r="Z122" s="43">
        <f>IFERROR(IF(Z121="",0,Z121),"0")</f>
        <v>0</v>
      </c>
      <c r="AA122" s="67"/>
      <c r="AB122" s="67"/>
      <c r="AC122" s="67"/>
    </row>
    <row r="123" spans="1:68" x14ac:dyDescent="0.2">
      <c r="A123" s="564"/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5"/>
      <c r="P123" s="561" t="s">
        <v>40</v>
      </c>
      <c r="Q123" s="562"/>
      <c r="R123" s="562"/>
      <c r="S123" s="562"/>
      <c r="T123" s="562"/>
      <c r="U123" s="562"/>
      <c r="V123" s="563"/>
      <c r="W123" s="42" t="s">
        <v>0</v>
      </c>
      <c r="X123" s="43">
        <f>IFERROR(SUM(X121:X121),"0")</f>
        <v>0</v>
      </c>
      <c r="Y123" s="43">
        <f>IFERROR(SUM(Y121:Y121),"0")</f>
        <v>0</v>
      </c>
      <c r="Z123" s="42"/>
      <c r="AA123" s="67"/>
      <c r="AB123" s="67"/>
      <c r="AC123" s="67"/>
    </row>
    <row r="124" spans="1:68" ht="16.5" customHeight="1" x14ac:dyDescent="0.25">
      <c r="A124" s="572" t="s">
        <v>231</v>
      </c>
      <c r="B124" s="572"/>
      <c r="C124" s="572"/>
      <c r="D124" s="572"/>
      <c r="E124" s="572"/>
      <c r="F124" s="572"/>
      <c r="G124" s="572"/>
      <c r="H124" s="572"/>
      <c r="I124" s="572"/>
      <c r="J124" s="572"/>
      <c r="K124" s="572"/>
      <c r="L124" s="572"/>
      <c r="M124" s="572"/>
      <c r="N124" s="572"/>
      <c r="O124" s="572"/>
      <c r="P124" s="572"/>
      <c r="Q124" s="572"/>
      <c r="R124" s="572"/>
      <c r="S124" s="572"/>
      <c r="T124" s="572"/>
      <c r="U124" s="572"/>
      <c r="V124" s="572"/>
      <c r="W124" s="572"/>
      <c r="X124" s="572"/>
      <c r="Y124" s="572"/>
      <c r="Z124" s="572"/>
      <c r="AA124" s="65"/>
      <c r="AB124" s="65"/>
      <c r="AC124" s="79"/>
    </row>
    <row r="125" spans="1:68" ht="14.25" customHeight="1" x14ac:dyDescent="0.25">
      <c r="A125" s="556" t="s">
        <v>112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66"/>
      <c r="AB125" s="66"/>
      <c r="AC125" s="80"/>
    </row>
    <row r="126" spans="1:68" ht="27" customHeight="1" x14ac:dyDescent="0.25">
      <c r="A126" s="63" t="s">
        <v>232</v>
      </c>
      <c r="B126" s="63" t="s">
        <v>233</v>
      </c>
      <c r="C126" s="36">
        <v>4301011562</v>
      </c>
      <c r="D126" s="557">
        <v>4680115882577</v>
      </c>
      <c r="E126" s="557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88</v>
      </c>
      <c r="L126" s="37" t="s">
        <v>45</v>
      </c>
      <c r="M126" s="38" t="s">
        <v>109</v>
      </c>
      <c r="N126" s="38"/>
      <c r="O126" s="37">
        <v>90</v>
      </c>
      <c r="P126" s="7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59"/>
      <c r="R126" s="559"/>
      <c r="S126" s="559"/>
      <c r="T126" s="56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234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232</v>
      </c>
      <c r="B127" s="63" t="s">
        <v>235</v>
      </c>
      <c r="C127" s="36">
        <v>4301011564</v>
      </c>
      <c r="D127" s="557">
        <v>4680115882577</v>
      </c>
      <c r="E127" s="557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88</v>
      </c>
      <c r="L127" s="37" t="s">
        <v>45</v>
      </c>
      <c r="M127" s="38" t="s">
        <v>109</v>
      </c>
      <c r="N127" s="38"/>
      <c r="O127" s="37">
        <v>90</v>
      </c>
      <c r="P127" s="7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9"/>
      <c r="R127" s="559"/>
      <c r="S127" s="559"/>
      <c r="T127" s="560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234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5"/>
      <c r="P128" s="561" t="s">
        <v>40</v>
      </c>
      <c r="Q128" s="562"/>
      <c r="R128" s="562"/>
      <c r="S128" s="562"/>
      <c r="T128" s="562"/>
      <c r="U128" s="562"/>
      <c r="V128" s="563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564"/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5"/>
      <c r="P129" s="561" t="s">
        <v>40</v>
      </c>
      <c r="Q129" s="562"/>
      <c r="R129" s="562"/>
      <c r="S129" s="562"/>
      <c r="T129" s="562"/>
      <c r="U129" s="562"/>
      <c r="V129" s="563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4.25" customHeight="1" x14ac:dyDescent="0.25">
      <c r="A130" s="556" t="s">
        <v>76</v>
      </c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56"/>
      <c r="P130" s="556"/>
      <c r="Q130" s="556"/>
      <c r="R130" s="556"/>
      <c r="S130" s="556"/>
      <c r="T130" s="556"/>
      <c r="U130" s="556"/>
      <c r="V130" s="556"/>
      <c r="W130" s="556"/>
      <c r="X130" s="556"/>
      <c r="Y130" s="556"/>
      <c r="Z130" s="556"/>
      <c r="AA130" s="66"/>
      <c r="AB130" s="66"/>
      <c r="AC130" s="80"/>
    </row>
    <row r="131" spans="1:68" ht="27" customHeight="1" x14ac:dyDescent="0.25">
      <c r="A131" s="63" t="s">
        <v>236</v>
      </c>
      <c r="B131" s="63" t="s">
        <v>237</v>
      </c>
      <c r="C131" s="36">
        <v>4301031235</v>
      </c>
      <c r="D131" s="557">
        <v>4680115883444</v>
      </c>
      <c r="E131" s="557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88</v>
      </c>
      <c r="L131" s="37" t="s">
        <v>45</v>
      </c>
      <c r="M131" s="38" t="s">
        <v>109</v>
      </c>
      <c r="N131" s="38"/>
      <c r="O131" s="37">
        <v>90</v>
      </c>
      <c r="P131" s="75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59"/>
      <c r="R131" s="559"/>
      <c r="S131" s="559"/>
      <c r="T131" s="560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238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236</v>
      </c>
      <c r="B132" s="63" t="s">
        <v>239</v>
      </c>
      <c r="C132" s="36">
        <v>4301031234</v>
      </c>
      <c r="D132" s="557">
        <v>4680115883444</v>
      </c>
      <c r="E132" s="557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88</v>
      </c>
      <c r="L132" s="37" t="s">
        <v>45</v>
      </c>
      <c r="M132" s="38" t="s">
        <v>109</v>
      </c>
      <c r="N132" s="38"/>
      <c r="O132" s="37">
        <v>90</v>
      </c>
      <c r="P132" s="7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9"/>
      <c r="R132" s="559"/>
      <c r="S132" s="559"/>
      <c r="T132" s="56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238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65"/>
      <c r="P133" s="561" t="s">
        <v>40</v>
      </c>
      <c r="Q133" s="562"/>
      <c r="R133" s="562"/>
      <c r="S133" s="562"/>
      <c r="T133" s="562"/>
      <c r="U133" s="562"/>
      <c r="V133" s="563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564"/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5"/>
      <c r="P134" s="561" t="s">
        <v>40</v>
      </c>
      <c r="Q134" s="562"/>
      <c r="R134" s="562"/>
      <c r="S134" s="562"/>
      <c r="T134" s="562"/>
      <c r="U134" s="562"/>
      <c r="V134" s="563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556" t="s">
        <v>82</v>
      </c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56"/>
      <c r="P135" s="556"/>
      <c r="Q135" s="556"/>
      <c r="R135" s="556"/>
      <c r="S135" s="556"/>
      <c r="T135" s="556"/>
      <c r="U135" s="556"/>
      <c r="V135" s="556"/>
      <c r="W135" s="556"/>
      <c r="X135" s="556"/>
      <c r="Y135" s="556"/>
      <c r="Z135" s="556"/>
      <c r="AA135" s="66"/>
      <c r="AB135" s="66"/>
      <c r="AC135" s="80"/>
    </row>
    <row r="136" spans="1:68" ht="16.5" customHeight="1" x14ac:dyDescent="0.25">
      <c r="A136" s="63" t="s">
        <v>240</v>
      </c>
      <c r="B136" s="63" t="s">
        <v>241</v>
      </c>
      <c r="C136" s="36">
        <v>4301051477</v>
      </c>
      <c r="D136" s="557">
        <v>4680115882584</v>
      </c>
      <c r="E136" s="557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88</v>
      </c>
      <c r="L136" s="37" t="s">
        <v>45</v>
      </c>
      <c r="M136" s="38" t="s">
        <v>109</v>
      </c>
      <c r="N136" s="38"/>
      <c r="O136" s="37">
        <v>60</v>
      </c>
      <c r="P136" s="74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59"/>
      <c r="R136" s="559"/>
      <c r="S136" s="559"/>
      <c r="T136" s="56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234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240</v>
      </c>
      <c r="B137" s="63" t="s">
        <v>242</v>
      </c>
      <c r="C137" s="36">
        <v>4301051476</v>
      </c>
      <c r="D137" s="557">
        <v>4680115882584</v>
      </c>
      <c r="E137" s="557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88</v>
      </c>
      <c r="L137" s="37" t="s">
        <v>45</v>
      </c>
      <c r="M137" s="38" t="s">
        <v>109</v>
      </c>
      <c r="N137" s="38"/>
      <c r="O137" s="37">
        <v>60</v>
      </c>
      <c r="P137" s="7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59"/>
      <c r="R137" s="559"/>
      <c r="S137" s="559"/>
      <c r="T137" s="560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234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65"/>
      <c r="P138" s="561" t="s">
        <v>40</v>
      </c>
      <c r="Q138" s="562"/>
      <c r="R138" s="562"/>
      <c r="S138" s="562"/>
      <c r="T138" s="562"/>
      <c r="U138" s="562"/>
      <c r="V138" s="563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564"/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5"/>
      <c r="P139" s="561" t="s">
        <v>40</v>
      </c>
      <c r="Q139" s="562"/>
      <c r="R139" s="562"/>
      <c r="S139" s="562"/>
      <c r="T139" s="562"/>
      <c r="U139" s="562"/>
      <c r="V139" s="563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572" t="s">
        <v>110</v>
      </c>
      <c r="B140" s="572"/>
      <c r="C140" s="572"/>
      <c r="D140" s="572"/>
      <c r="E140" s="572"/>
      <c r="F140" s="572"/>
      <c r="G140" s="572"/>
      <c r="H140" s="572"/>
      <c r="I140" s="572"/>
      <c r="J140" s="572"/>
      <c r="K140" s="572"/>
      <c r="L140" s="572"/>
      <c r="M140" s="572"/>
      <c r="N140" s="572"/>
      <c r="O140" s="572"/>
      <c r="P140" s="572"/>
      <c r="Q140" s="572"/>
      <c r="R140" s="572"/>
      <c r="S140" s="572"/>
      <c r="T140" s="572"/>
      <c r="U140" s="572"/>
      <c r="V140" s="572"/>
      <c r="W140" s="572"/>
      <c r="X140" s="572"/>
      <c r="Y140" s="572"/>
      <c r="Z140" s="572"/>
      <c r="AA140" s="65"/>
      <c r="AB140" s="65"/>
      <c r="AC140" s="79"/>
    </row>
    <row r="141" spans="1:68" ht="14.25" customHeight="1" x14ac:dyDescent="0.25">
      <c r="A141" s="556" t="s">
        <v>112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66"/>
      <c r="AB141" s="66"/>
      <c r="AC141" s="80"/>
    </row>
    <row r="142" spans="1:68" ht="27" customHeight="1" x14ac:dyDescent="0.25">
      <c r="A142" s="63" t="s">
        <v>243</v>
      </c>
      <c r="B142" s="63" t="s">
        <v>244</v>
      </c>
      <c r="C142" s="36">
        <v>4301011705</v>
      </c>
      <c r="D142" s="557">
        <v>4607091384604</v>
      </c>
      <c r="E142" s="557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120</v>
      </c>
      <c r="L142" s="37" t="s">
        <v>45</v>
      </c>
      <c r="M142" s="38" t="s">
        <v>116</v>
      </c>
      <c r="N142" s="38"/>
      <c r="O142" s="37">
        <v>50</v>
      </c>
      <c r="P142" s="7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9"/>
      <c r="R142" s="559"/>
      <c r="S142" s="559"/>
      <c r="T142" s="560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198" t="s">
        <v>245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246</v>
      </c>
      <c r="B143" s="63" t="s">
        <v>247</v>
      </c>
      <c r="C143" s="36">
        <v>4301012179</v>
      </c>
      <c r="D143" s="557">
        <v>4680115886810</v>
      </c>
      <c r="E143" s="557"/>
      <c r="F143" s="62">
        <v>0.3</v>
      </c>
      <c r="G143" s="37">
        <v>10</v>
      </c>
      <c r="H143" s="62">
        <v>3</v>
      </c>
      <c r="I143" s="62">
        <v>3.18</v>
      </c>
      <c r="J143" s="37">
        <v>182</v>
      </c>
      <c r="K143" s="37" t="s">
        <v>88</v>
      </c>
      <c r="L143" s="37" t="s">
        <v>45</v>
      </c>
      <c r="M143" s="38" t="s">
        <v>116</v>
      </c>
      <c r="N143" s="38"/>
      <c r="O143" s="37">
        <v>55</v>
      </c>
      <c r="P143" s="747" t="s">
        <v>248</v>
      </c>
      <c r="Q143" s="559"/>
      <c r="R143" s="559"/>
      <c r="S143" s="559"/>
      <c r="T143" s="560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0" t="s">
        <v>249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5"/>
      <c r="P144" s="561" t="s">
        <v>40</v>
      </c>
      <c r="Q144" s="562"/>
      <c r="R144" s="562"/>
      <c r="S144" s="562"/>
      <c r="T144" s="562"/>
      <c r="U144" s="562"/>
      <c r="V144" s="563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564"/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5"/>
      <c r="P145" s="561" t="s">
        <v>40</v>
      </c>
      <c r="Q145" s="562"/>
      <c r="R145" s="562"/>
      <c r="S145" s="562"/>
      <c r="T145" s="562"/>
      <c r="U145" s="562"/>
      <c r="V145" s="563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556" t="s">
        <v>76</v>
      </c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56"/>
      <c r="P146" s="556"/>
      <c r="Q146" s="556"/>
      <c r="R146" s="556"/>
      <c r="S146" s="556"/>
      <c r="T146" s="556"/>
      <c r="U146" s="556"/>
      <c r="V146" s="556"/>
      <c r="W146" s="556"/>
      <c r="X146" s="556"/>
      <c r="Y146" s="556"/>
      <c r="Z146" s="556"/>
      <c r="AA146" s="66"/>
      <c r="AB146" s="66"/>
      <c r="AC146" s="80"/>
    </row>
    <row r="147" spans="1:68" ht="16.5" customHeight="1" x14ac:dyDescent="0.25">
      <c r="A147" s="63" t="s">
        <v>250</v>
      </c>
      <c r="B147" s="63" t="s">
        <v>251</v>
      </c>
      <c r="C147" s="36">
        <v>4301030895</v>
      </c>
      <c r="D147" s="557">
        <v>4607091387667</v>
      </c>
      <c r="E147" s="557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117</v>
      </c>
      <c r="L147" s="37" t="s">
        <v>45</v>
      </c>
      <c r="M147" s="38" t="s">
        <v>116</v>
      </c>
      <c r="N147" s="38"/>
      <c r="O147" s="37">
        <v>40</v>
      </c>
      <c r="P147" s="7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9"/>
      <c r="R147" s="559"/>
      <c r="S147" s="559"/>
      <c r="T147" s="560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252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253</v>
      </c>
      <c r="B148" s="63" t="s">
        <v>254</v>
      </c>
      <c r="C148" s="36">
        <v>4301030961</v>
      </c>
      <c r="D148" s="557">
        <v>4607091387636</v>
      </c>
      <c r="E148" s="557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88</v>
      </c>
      <c r="L148" s="37" t="s">
        <v>45</v>
      </c>
      <c r="M148" s="38" t="s">
        <v>80</v>
      </c>
      <c r="N148" s="38"/>
      <c r="O148" s="37">
        <v>40</v>
      </c>
      <c r="P148" s="7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9"/>
      <c r="R148" s="559"/>
      <c r="S148" s="559"/>
      <c r="T148" s="56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255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256</v>
      </c>
      <c r="B149" s="63" t="s">
        <v>257</v>
      </c>
      <c r="C149" s="36">
        <v>4301030963</v>
      </c>
      <c r="D149" s="557">
        <v>4607091382426</v>
      </c>
      <c r="E149" s="557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117</v>
      </c>
      <c r="L149" s="37" t="s">
        <v>45</v>
      </c>
      <c r="M149" s="38" t="s">
        <v>80</v>
      </c>
      <c r="N149" s="38"/>
      <c r="O149" s="37">
        <v>40</v>
      </c>
      <c r="P149" s="7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9"/>
      <c r="R149" s="559"/>
      <c r="S149" s="559"/>
      <c r="T149" s="560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258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65"/>
      <c r="P150" s="561" t="s">
        <v>40</v>
      </c>
      <c r="Q150" s="562"/>
      <c r="R150" s="562"/>
      <c r="S150" s="562"/>
      <c r="T150" s="562"/>
      <c r="U150" s="562"/>
      <c r="V150" s="563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564"/>
      <c r="B151" s="564"/>
      <c r="C151" s="564"/>
      <c r="D151" s="564"/>
      <c r="E151" s="564"/>
      <c r="F151" s="564"/>
      <c r="G151" s="564"/>
      <c r="H151" s="564"/>
      <c r="I151" s="564"/>
      <c r="J151" s="564"/>
      <c r="K151" s="564"/>
      <c r="L151" s="564"/>
      <c r="M151" s="564"/>
      <c r="N151" s="564"/>
      <c r="O151" s="565"/>
      <c r="P151" s="561" t="s">
        <v>40</v>
      </c>
      <c r="Q151" s="562"/>
      <c r="R151" s="562"/>
      <c r="S151" s="562"/>
      <c r="T151" s="562"/>
      <c r="U151" s="562"/>
      <c r="V151" s="563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27.75" customHeight="1" x14ac:dyDescent="0.2">
      <c r="A152" s="580" t="s">
        <v>259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4"/>
      <c r="AB152" s="54"/>
      <c r="AC152" s="54"/>
    </row>
    <row r="153" spans="1:68" ht="16.5" customHeight="1" x14ac:dyDescent="0.25">
      <c r="A153" s="572" t="s">
        <v>260</v>
      </c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72"/>
      <c r="P153" s="572"/>
      <c r="Q153" s="572"/>
      <c r="R153" s="572"/>
      <c r="S153" s="572"/>
      <c r="T153" s="572"/>
      <c r="U153" s="572"/>
      <c r="V153" s="572"/>
      <c r="W153" s="572"/>
      <c r="X153" s="572"/>
      <c r="Y153" s="572"/>
      <c r="Z153" s="572"/>
      <c r="AA153" s="65"/>
      <c r="AB153" s="65"/>
      <c r="AC153" s="79"/>
    </row>
    <row r="154" spans="1:68" ht="14.25" customHeight="1" x14ac:dyDescent="0.25">
      <c r="A154" s="556" t="s">
        <v>144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66"/>
      <c r="AB154" s="66"/>
      <c r="AC154" s="80"/>
    </row>
    <row r="155" spans="1:68" ht="27" customHeight="1" x14ac:dyDescent="0.25">
      <c r="A155" s="63" t="s">
        <v>261</v>
      </c>
      <c r="B155" s="63" t="s">
        <v>262</v>
      </c>
      <c r="C155" s="36">
        <v>4301020323</v>
      </c>
      <c r="D155" s="557">
        <v>4680115886223</v>
      </c>
      <c r="E155" s="557"/>
      <c r="F155" s="62">
        <v>0.33</v>
      </c>
      <c r="G155" s="37">
        <v>6</v>
      </c>
      <c r="H155" s="62">
        <v>1.98</v>
      </c>
      <c r="I155" s="62">
        <v>2.08</v>
      </c>
      <c r="J155" s="37">
        <v>234</v>
      </c>
      <c r="K155" s="37" t="s">
        <v>81</v>
      </c>
      <c r="L155" s="37" t="s">
        <v>45</v>
      </c>
      <c r="M155" s="38" t="s">
        <v>80</v>
      </c>
      <c r="N155" s="38"/>
      <c r="O155" s="37">
        <v>40</v>
      </c>
      <c r="P155" s="74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9"/>
      <c r="R155" s="559"/>
      <c r="S155" s="559"/>
      <c r="T155" s="560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IFERROR(IF(Y155=0,"",ROUNDUP(Y155/H155,0)*0.00502),"")</f>
        <v/>
      </c>
      <c r="AA155" s="68" t="s">
        <v>45</v>
      </c>
      <c r="AB155" s="69" t="s">
        <v>45</v>
      </c>
      <c r="AC155" s="208" t="s">
        <v>263</v>
      </c>
      <c r="AG155" s="78"/>
      <c r="AJ155" s="84" t="s">
        <v>45</v>
      </c>
      <c r="AK155" s="84">
        <v>0</v>
      </c>
      <c r="BB155" s="20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5"/>
      <c r="P156" s="561" t="s">
        <v>40</v>
      </c>
      <c r="Q156" s="562"/>
      <c r="R156" s="562"/>
      <c r="S156" s="562"/>
      <c r="T156" s="562"/>
      <c r="U156" s="562"/>
      <c r="V156" s="563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564"/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5"/>
      <c r="P157" s="561" t="s">
        <v>40</v>
      </c>
      <c r="Q157" s="562"/>
      <c r="R157" s="562"/>
      <c r="S157" s="562"/>
      <c r="T157" s="562"/>
      <c r="U157" s="562"/>
      <c r="V157" s="563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customHeight="1" x14ac:dyDescent="0.25">
      <c r="A158" s="556" t="s">
        <v>76</v>
      </c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56"/>
      <c r="P158" s="556"/>
      <c r="Q158" s="556"/>
      <c r="R158" s="556"/>
      <c r="S158" s="556"/>
      <c r="T158" s="556"/>
      <c r="U158" s="556"/>
      <c r="V158" s="556"/>
      <c r="W158" s="556"/>
      <c r="X158" s="556"/>
      <c r="Y158" s="556"/>
      <c r="Z158" s="556"/>
      <c r="AA158" s="66"/>
      <c r="AB158" s="66"/>
      <c r="AC158" s="80"/>
    </row>
    <row r="159" spans="1:68" ht="27" customHeight="1" x14ac:dyDescent="0.25">
      <c r="A159" s="63" t="s">
        <v>264</v>
      </c>
      <c r="B159" s="63" t="s">
        <v>265</v>
      </c>
      <c r="C159" s="36">
        <v>4301031191</v>
      </c>
      <c r="D159" s="557">
        <v>4680115880993</v>
      </c>
      <c r="E159" s="557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120</v>
      </c>
      <c r="L159" s="37" t="s">
        <v>45</v>
      </c>
      <c r="M159" s="38" t="s">
        <v>80</v>
      </c>
      <c r="N159" s="38"/>
      <c r="O159" s="37">
        <v>40</v>
      </c>
      <c r="P159" s="7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9"/>
      <c r="R159" s="559"/>
      <c r="S159" s="559"/>
      <c r="T159" s="560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ref="Y159:Y167" si="11"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266</v>
      </c>
      <c r="AG159" s="78"/>
      <c r="AJ159" s="84" t="s">
        <v>45</v>
      </c>
      <c r="AK159" s="84">
        <v>0</v>
      </c>
      <c r="BB159" s="211" t="s">
        <v>66</v>
      </c>
      <c r="BM159" s="78">
        <f t="shared" ref="BM159:BM167" si="12">IFERROR(X159*I159/H159,"0")</f>
        <v>0</v>
      </c>
      <c r="BN159" s="78">
        <f t="shared" ref="BN159:BN167" si="13">IFERROR(Y159*I159/H159,"0")</f>
        <v>0</v>
      </c>
      <c r="BO159" s="78">
        <f t="shared" ref="BO159:BO167" si="14">IFERROR(1/J159*(X159/H159),"0")</f>
        <v>0</v>
      </c>
      <c r="BP159" s="78">
        <f t="shared" ref="BP159:BP167" si="15">IFERROR(1/J159*(Y159/H159),"0")</f>
        <v>0</v>
      </c>
    </row>
    <row r="160" spans="1:68" ht="27" customHeight="1" x14ac:dyDescent="0.25">
      <c r="A160" s="63" t="s">
        <v>267</v>
      </c>
      <c r="B160" s="63" t="s">
        <v>268</v>
      </c>
      <c r="C160" s="36">
        <v>4301031204</v>
      </c>
      <c r="D160" s="557">
        <v>4680115881761</v>
      </c>
      <c r="E160" s="557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120</v>
      </c>
      <c r="L160" s="37" t="s">
        <v>45</v>
      </c>
      <c r="M160" s="38" t="s">
        <v>80</v>
      </c>
      <c r="N160" s="38"/>
      <c r="O160" s="37">
        <v>40</v>
      </c>
      <c r="P160" s="73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9"/>
      <c r="R160" s="559"/>
      <c r="S160" s="559"/>
      <c r="T160" s="560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1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269</v>
      </c>
      <c r="AG160" s="78"/>
      <c r="AJ160" s="84" t="s">
        <v>45</v>
      </c>
      <c r="AK160" s="84">
        <v>0</v>
      </c>
      <c r="BB160" s="213" t="s">
        <v>66</v>
      </c>
      <c r="BM160" s="78">
        <f t="shared" si="12"/>
        <v>0</v>
      </c>
      <c r="BN160" s="78">
        <f t="shared" si="13"/>
        <v>0</v>
      </c>
      <c r="BO160" s="78">
        <f t="shared" si="14"/>
        <v>0</v>
      </c>
      <c r="BP160" s="78">
        <f t="shared" si="15"/>
        <v>0</v>
      </c>
    </row>
    <row r="161" spans="1:68" ht="27" customHeight="1" x14ac:dyDescent="0.25">
      <c r="A161" s="63" t="s">
        <v>270</v>
      </c>
      <c r="B161" s="63" t="s">
        <v>271</v>
      </c>
      <c r="C161" s="36">
        <v>4301031201</v>
      </c>
      <c r="D161" s="557">
        <v>4680115881563</v>
      </c>
      <c r="E161" s="557"/>
      <c r="F161" s="62">
        <v>0.7</v>
      </c>
      <c r="G161" s="37">
        <v>6</v>
      </c>
      <c r="H161" s="62">
        <v>4.2</v>
      </c>
      <c r="I161" s="62">
        <v>4.41</v>
      </c>
      <c r="J161" s="37">
        <v>132</v>
      </c>
      <c r="K161" s="37" t="s">
        <v>120</v>
      </c>
      <c r="L161" s="37" t="s">
        <v>45</v>
      </c>
      <c r="M161" s="38" t="s">
        <v>80</v>
      </c>
      <c r="N161" s="38"/>
      <c r="O161" s="37">
        <v>40</v>
      </c>
      <c r="P161" s="7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9"/>
      <c r="R161" s="559"/>
      <c r="S161" s="559"/>
      <c r="T161" s="560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272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273</v>
      </c>
      <c r="B162" s="63" t="s">
        <v>274</v>
      </c>
      <c r="C162" s="36">
        <v>4301031199</v>
      </c>
      <c r="D162" s="557">
        <v>4680115880986</v>
      </c>
      <c r="E162" s="557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81</v>
      </c>
      <c r="L162" s="37" t="s">
        <v>45</v>
      </c>
      <c r="M162" s="38" t="s">
        <v>80</v>
      </c>
      <c r="N162" s="38"/>
      <c r="O162" s="37">
        <v>40</v>
      </c>
      <c r="P162" s="7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9"/>
      <c r="R162" s="559"/>
      <c r="S162" s="559"/>
      <c r="T162" s="560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266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275</v>
      </c>
      <c r="B163" s="63" t="s">
        <v>276</v>
      </c>
      <c r="C163" s="36">
        <v>4301031205</v>
      </c>
      <c r="D163" s="557">
        <v>4680115881785</v>
      </c>
      <c r="E163" s="557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9"/>
      <c r="R163" s="559"/>
      <c r="S163" s="559"/>
      <c r="T163" s="560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269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277</v>
      </c>
      <c r="B164" s="63" t="s">
        <v>278</v>
      </c>
      <c r="C164" s="36">
        <v>4301031399</v>
      </c>
      <c r="D164" s="557">
        <v>4680115886537</v>
      </c>
      <c r="E164" s="557"/>
      <c r="F164" s="62">
        <v>0.3</v>
      </c>
      <c r="G164" s="37">
        <v>6</v>
      </c>
      <c r="H164" s="62">
        <v>1.8</v>
      </c>
      <c r="I164" s="62">
        <v>1.93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3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9"/>
      <c r="R164" s="559"/>
      <c r="S164" s="559"/>
      <c r="T164" s="560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279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37.5" customHeight="1" x14ac:dyDescent="0.25">
      <c r="A165" s="63" t="s">
        <v>280</v>
      </c>
      <c r="B165" s="63" t="s">
        <v>281</v>
      </c>
      <c r="C165" s="36">
        <v>4301031202</v>
      </c>
      <c r="D165" s="557">
        <v>4680115881679</v>
      </c>
      <c r="E165" s="557"/>
      <c r="F165" s="62">
        <v>0.35</v>
      </c>
      <c r="G165" s="37">
        <v>6</v>
      </c>
      <c r="H165" s="62">
        <v>2.1</v>
      </c>
      <c r="I165" s="62">
        <v>2.2000000000000002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7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9"/>
      <c r="R165" s="559"/>
      <c r="S165" s="559"/>
      <c r="T165" s="560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272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27" customHeight="1" x14ac:dyDescent="0.25">
      <c r="A166" s="63" t="s">
        <v>282</v>
      </c>
      <c r="B166" s="63" t="s">
        <v>283</v>
      </c>
      <c r="C166" s="36">
        <v>4301031158</v>
      </c>
      <c r="D166" s="557">
        <v>4680115880191</v>
      </c>
      <c r="E166" s="557"/>
      <c r="F166" s="62">
        <v>0.4</v>
      </c>
      <c r="G166" s="37">
        <v>6</v>
      </c>
      <c r="H166" s="62">
        <v>2.4</v>
      </c>
      <c r="I166" s="62">
        <v>2.58</v>
      </c>
      <c r="J166" s="37">
        <v>182</v>
      </c>
      <c r="K166" s="37" t="s">
        <v>88</v>
      </c>
      <c r="L166" s="37" t="s">
        <v>45</v>
      </c>
      <c r="M166" s="38" t="s">
        <v>80</v>
      </c>
      <c r="N166" s="38"/>
      <c r="O166" s="37">
        <v>40</v>
      </c>
      <c r="P166" s="7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9"/>
      <c r="R166" s="559"/>
      <c r="S166" s="559"/>
      <c r="T166" s="560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24" t="s">
        <v>272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284</v>
      </c>
      <c r="B167" s="63" t="s">
        <v>285</v>
      </c>
      <c r="C167" s="36">
        <v>4301031245</v>
      </c>
      <c r="D167" s="557">
        <v>4680115883963</v>
      </c>
      <c r="E167" s="557"/>
      <c r="F167" s="62">
        <v>0.28000000000000003</v>
      </c>
      <c r="G167" s="37">
        <v>6</v>
      </c>
      <c r="H167" s="62">
        <v>1.68</v>
      </c>
      <c r="I167" s="62">
        <v>1.78</v>
      </c>
      <c r="J167" s="37">
        <v>234</v>
      </c>
      <c r="K167" s="37" t="s">
        <v>81</v>
      </c>
      <c r="L167" s="37" t="s">
        <v>45</v>
      </c>
      <c r="M167" s="38" t="s">
        <v>80</v>
      </c>
      <c r="N167" s="38"/>
      <c r="O167" s="37">
        <v>40</v>
      </c>
      <c r="P167" s="7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9"/>
      <c r="R167" s="559"/>
      <c r="S167" s="559"/>
      <c r="T167" s="56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286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65"/>
      <c r="P168" s="561" t="s">
        <v>40</v>
      </c>
      <c r="Q168" s="562"/>
      <c r="R168" s="562"/>
      <c r="S168" s="562"/>
      <c r="T168" s="562"/>
      <c r="U168" s="562"/>
      <c r="V168" s="563"/>
      <c r="W168" s="42" t="s">
        <v>39</v>
      </c>
      <c r="X168" s="43">
        <f>IFERROR(X159/H159,"0")+IFERROR(X160/H160,"0")+IFERROR(X161/H161,"0")+IFERROR(X162/H162,"0")+IFERROR(X163/H163,"0")+IFERROR(X164/H164,"0")+IFERROR(X165/H165,"0")+IFERROR(X166/H166,"0")+IFERROR(X167/H167,"0")</f>
        <v>0</v>
      </c>
      <c r="Y168" s="43">
        <f>IFERROR(Y159/H159,"0")+IFERROR(Y160/H160,"0")+IFERROR(Y161/H161,"0")+IFERROR(Y162/H162,"0")+IFERROR(Y163/H163,"0")+IFERROR(Y164/H164,"0")+IFERROR(Y165/H165,"0")+IFERROR(Y166/H166,"0")+IFERROR(Y167/H167,"0")</f>
        <v>0</v>
      </c>
      <c r="Z168" s="4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564"/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5"/>
      <c r="P169" s="561" t="s">
        <v>40</v>
      </c>
      <c r="Q169" s="562"/>
      <c r="R169" s="562"/>
      <c r="S169" s="562"/>
      <c r="T169" s="562"/>
      <c r="U169" s="562"/>
      <c r="V169" s="563"/>
      <c r="W169" s="42" t="s">
        <v>0</v>
      </c>
      <c r="X169" s="43">
        <f>IFERROR(SUM(X159:X167),"0")</f>
        <v>0</v>
      </c>
      <c r="Y169" s="43">
        <f>IFERROR(SUM(Y159:Y167),"0")</f>
        <v>0</v>
      </c>
      <c r="Z169" s="42"/>
      <c r="AA169" s="67"/>
      <c r="AB169" s="67"/>
      <c r="AC169" s="67"/>
    </row>
    <row r="170" spans="1:68" ht="14.25" customHeight="1" x14ac:dyDescent="0.25">
      <c r="A170" s="556" t="s">
        <v>104</v>
      </c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56"/>
      <c r="P170" s="556"/>
      <c r="Q170" s="556"/>
      <c r="R170" s="556"/>
      <c r="S170" s="556"/>
      <c r="T170" s="556"/>
      <c r="U170" s="556"/>
      <c r="V170" s="556"/>
      <c r="W170" s="556"/>
      <c r="X170" s="556"/>
      <c r="Y170" s="556"/>
      <c r="Z170" s="556"/>
      <c r="AA170" s="66"/>
      <c r="AB170" s="66"/>
      <c r="AC170" s="80"/>
    </row>
    <row r="171" spans="1:68" ht="27" customHeight="1" x14ac:dyDescent="0.25">
      <c r="A171" s="63" t="s">
        <v>287</v>
      </c>
      <c r="B171" s="63" t="s">
        <v>288</v>
      </c>
      <c r="C171" s="36">
        <v>4301032053</v>
      </c>
      <c r="D171" s="557">
        <v>4680115886780</v>
      </c>
      <c r="E171" s="557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291</v>
      </c>
      <c r="L171" s="37" t="s">
        <v>45</v>
      </c>
      <c r="M171" s="38" t="s">
        <v>290</v>
      </c>
      <c r="N171" s="38"/>
      <c r="O171" s="37">
        <v>60</v>
      </c>
      <c r="P171" s="7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9"/>
      <c r="R171" s="559"/>
      <c r="S171" s="559"/>
      <c r="T171" s="560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289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292</v>
      </c>
      <c r="B172" s="63" t="s">
        <v>293</v>
      </c>
      <c r="C172" s="36">
        <v>4301032051</v>
      </c>
      <c r="D172" s="557">
        <v>4680115886742</v>
      </c>
      <c r="E172" s="557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291</v>
      </c>
      <c r="L172" s="37" t="s">
        <v>45</v>
      </c>
      <c r="M172" s="38" t="s">
        <v>290</v>
      </c>
      <c r="N172" s="38"/>
      <c r="O172" s="37">
        <v>90</v>
      </c>
      <c r="P172" s="73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9"/>
      <c r="R172" s="559"/>
      <c r="S172" s="559"/>
      <c r="T172" s="560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294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295</v>
      </c>
      <c r="B173" s="63" t="s">
        <v>296</v>
      </c>
      <c r="C173" s="36">
        <v>4301032052</v>
      </c>
      <c r="D173" s="557">
        <v>4680115886766</v>
      </c>
      <c r="E173" s="557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291</v>
      </c>
      <c r="L173" s="37" t="s">
        <v>45</v>
      </c>
      <c r="M173" s="38" t="s">
        <v>290</v>
      </c>
      <c r="N173" s="38"/>
      <c r="O173" s="37">
        <v>90</v>
      </c>
      <c r="P173" s="73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9"/>
      <c r="R173" s="559"/>
      <c r="S173" s="559"/>
      <c r="T173" s="560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294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65"/>
      <c r="P174" s="561" t="s">
        <v>40</v>
      </c>
      <c r="Q174" s="562"/>
      <c r="R174" s="562"/>
      <c r="S174" s="562"/>
      <c r="T174" s="562"/>
      <c r="U174" s="562"/>
      <c r="V174" s="563"/>
      <c r="W174" s="42" t="s">
        <v>39</v>
      </c>
      <c r="X174" s="43">
        <f>IFERROR(X171/H171,"0")+IFERROR(X172/H172,"0")+IFERROR(X173/H173,"0")</f>
        <v>0</v>
      </c>
      <c r="Y174" s="43">
        <f>IFERROR(Y171/H171,"0")+IFERROR(Y172/H172,"0")+IFERROR(Y173/H173,"0")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564"/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5"/>
      <c r="P175" s="561" t="s">
        <v>40</v>
      </c>
      <c r="Q175" s="562"/>
      <c r="R175" s="562"/>
      <c r="S175" s="562"/>
      <c r="T175" s="562"/>
      <c r="U175" s="562"/>
      <c r="V175" s="563"/>
      <c r="W175" s="42" t="s">
        <v>0</v>
      </c>
      <c r="X175" s="43">
        <f>IFERROR(SUM(X171:X173),"0")</f>
        <v>0</v>
      </c>
      <c r="Y175" s="43">
        <f>IFERROR(SUM(Y171:Y173),"0")</f>
        <v>0</v>
      </c>
      <c r="Z175" s="42"/>
      <c r="AA175" s="67"/>
      <c r="AB175" s="67"/>
      <c r="AC175" s="67"/>
    </row>
    <row r="176" spans="1:68" ht="14.25" customHeight="1" x14ac:dyDescent="0.25">
      <c r="A176" s="556" t="s">
        <v>297</v>
      </c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56"/>
      <c r="P176" s="556"/>
      <c r="Q176" s="556"/>
      <c r="R176" s="556"/>
      <c r="S176" s="556"/>
      <c r="T176" s="556"/>
      <c r="U176" s="556"/>
      <c r="V176" s="556"/>
      <c r="W176" s="556"/>
      <c r="X176" s="556"/>
      <c r="Y176" s="556"/>
      <c r="Z176" s="556"/>
      <c r="AA176" s="66"/>
      <c r="AB176" s="66"/>
      <c r="AC176" s="80"/>
    </row>
    <row r="177" spans="1:68" ht="27" customHeight="1" x14ac:dyDescent="0.25">
      <c r="A177" s="63" t="s">
        <v>298</v>
      </c>
      <c r="B177" s="63" t="s">
        <v>299</v>
      </c>
      <c r="C177" s="36">
        <v>4301170013</v>
      </c>
      <c r="D177" s="557">
        <v>4680115886797</v>
      </c>
      <c r="E177" s="557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291</v>
      </c>
      <c r="L177" s="37" t="s">
        <v>45</v>
      </c>
      <c r="M177" s="38" t="s">
        <v>290</v>
      </c>
      <c r="N177" s="38"/>
      <c r="O177" s="37">
        <v>90</v>
      </c>
      <c r="P177" s="7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9"/>
      <c r="R177" s="559"/>
      <c r="S177" s="559"/>
      <c r="T177" s="56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294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65"/>
      <c r="P178" s="561" t="s">
        <v>40</v>
      </c>
      <c r="Q178" s="562"/>
      <c r="R178" s="562"/>
      <c r="S178" s="562"/>
      <c r="T178" s="562"/>
      <c r="U178" s="562"/>
      <c r="V178" s="563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564"/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5"/>
      <c r="P179" s="561" t="s">
        <v>40</v>
      </c>
      <c r="Q179" s="562"/>
      <c r="R179" s="562"/>
      <c r="S179" s="562"/>
      <c r="T179" s="562"/>
      <c r="U179" s="562"/>
      <c r="V179" s="563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6.5" customHeight="1" x14ac:dyDescent="0.25">
      <c r="A180" s="572" t="s">
        <v>300</v>
      </c>
      <c r="B180" s="572"/>
      <c r="C180" s="572"/>
      <c r="D180" s="572"/>
      <c r="E180" s="572"/>
      <c r="F180" s="572"/>
      <c r="G180" s="572"/>
      <c r="H180" s="572"/>
      <c r="I180" s="572"/>
      <c r="J180" s="572"/>
      <c r="K180" s="572"/>
      <c r="L180" s="572"/>
      <c r="M180" s="572"/>
      <c r="N180" s="572"/>
      <c r="O180" s="572"/>
      <c r="P180" s="572"/>
      <c r="Q180" s="572"/>
      <c r="R180" s="572"/>
      <c r="S180" s="572"/>
      <c r="T180" s="572"/>
      <c r="U180" s="572"/>
      <c r="V180" s="572"/>
      <c r="W180" s="572"/>
      <c r="X180" s="572"/>
      <c r="Y180" s="572"/>
      <c r="Z180" s="572"/>
      <c r="AA180" s="65"/>
      <c r="AB180" s="65"/>
      <c r="AC180" s="79"/>
    </row>
    <row r="181" spans="1:68" ht="14.25" customHeight="1" x14ac:dyDescent="0.25">
      <c r="A181" s="556" t="s">
        <v>112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66"/>
      <c r="AB181" s="66"/>
      <c r="AC181" s="80"/>
    </row>
    <row r="182" spans="1:68" ht="16.5" customHeight="1" x14ac:dyDescent="0.25">
      <c r="A182" s="63" t="s">
        <v>301</v>
      </c>
      <c r="B182" s="63" t="s">
        <v>302</v>
      </c>
      <c r="C182" s="36">
        <v>4301011450</v>
      </c>
      <c r="D182" s="557">
        <v>4680115881402</v>
      </c>
      <c r="E182" s="557"/>
      <c r="F182" s="62">
        <v>1.35</v>
      </c>
      <c r="G182" s="37">
        <v>8</v>
      </c>
      <c r="H182" s="62">
        <v>10.8</v>
      </c>
      <c r="I182" s="62">
        <v>11.234999999999999</v>
      </c>
      <c r="J182" s="37">
        <v>64</v>
      </c>
      <c r="K182" s="37" t="s">
        <v>117</v>
      </c>
      <c r="L182" s="37" t="s">
        <v>45</v>
      </c>
      <c r="M182" s="38" t="s">
        <v>116</v>
      </c>
      <c r="N182" s="38"/>
      <c r="O182" s="37">
        <v>55</v>
      </c>
      <c r="P182" s="7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9"/>
      <c r="R182" s="559"/>
      <c r="S182" s="559"/>
      <c r="T182" s="56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IFERROR(IF(Y182=0,"",ROUNDUP(Y182/H182,0)*0.01898),"")</f>
        <v/>
      </c>
      <c r="AA182" s="68" t="s">
        <v>45</v>
      </c>
      <c r="AB182" s="69" t="s">
        <v>45</v>
      </c>
      <c r="AC182" s="236" t="s">
        <v>303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304</v>
      </c>
      <c r="B183" s="63" t="s">
        <v>305</v>
      </c>
      <c r="C183" s="36">
        <v>4301011768</v>
      </c>
      <c r="D183" s="557">
        <v>4680115881396</v>
      </c>
      <c r="E183" s="557"/>
      <c r="F183" s="62">
        <v>0.45</v>
      </c>
      <c r="G183" s="37">
        <v>6</v>
      </c>
      <c r="H183" s="62">
        <v>2.7</v>
      </c>
      <c r="I183" s="62">
        <v>2.88</v>
      </c>
      <c r="J183" s="37">
        <v>182</v>
      </c>
      <c r="K183" s="37" t="s">
        <v>88</v>
      </c>
      <c r="L183" s="37" t="s">
        <v>45</v>
      </c>
      <c r="M183" s="38" t="s">
        <v>116</v>
      </c>
      <c r="N183" s="38"/>
      <c r="O183" s="37">
        <v>55</v>
      </c>
      <c r="P183" s="7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9"/>
      <c r="R183" s="559"/>
      <c r="S183" s="559"/>
      <c r="T183" s="560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38" t="s">
        <v>303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5"/>
      <c r="P184" s="561" t="s">
        <v>40</v>
      </c>
      <c r="Q184" s="562"/>
      <c r="R184" s="562"/>
      <c r="S184" s="562"/>
      <c r="T184" s="562"/>
      <c r="U184" s="562"/>
      <c r="V184" s="563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564"/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5"/>
      <c r="P185" s="561" t="s">
        <v>40</v>
      </c>
      <c r="Q185" s="562"/>
      <c r="R185" s="562"/>
      <c r="S185" s="562"/>
      <c r="T185" s="562"/>
      <c r="U185" s="562"/>
      <c r="V185" s="563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14.25" customHeight="1" x14ac:dyDescent="0.25">
      <c r="A186" s="556" t="s">
        <v>144</v>
      </c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56"/>
      <c r="P186" s="556"/>
      <c r="Q186" s="556"/>
      <c r="R186" s="556"/>
      <c r="S186" s="556"/>
      <c r="T186" s="556"/>
      <c r="U186" s="556"/>
      <c r="V186" s="556"/>
      <c r="W186" s="556"/>
      <c r="X186" s="556"/>
      <c r="Y186" s="556"/>
      <c r="Z186" s="556"/>
      <c r="AA186" s="66"/>
      <c r="AB186" s="66"/>
      <c r="AC186" s="80"/>
    </row>
    <row r="187" spans="1:68" ht="16.5" customHeight="1" x14ac:dyDescent="0.25">
      <c r="A187" s="63" t="s">
        <v>306</v>
      </c>
      <c r="B187" s="63" t="s">
        <v>307</v>
      </c>
      <c r="C187" s="36">
        <v>4301020261</v>
      </c>
      <c r="D187" s="557">
        <v>4680115882935</v>
      </c>
      <c r="E187" s="557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117</v>
      </c>
      <c r="L187" s="37" t="s">
        <v>45</v>
      </c>
      <c r="M187" s="38" t="s">
        <v>116</v>
      </c>
      <c r="N187" s="38"/>
      <c r="O187" s="37">
        <v>50</v>
      </c>
      <c r="P187" s="7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9"/>
      <c r="R187" s="559"/>
      <c r="S187" s="559"/>
      <c r="T187" s="560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0" t="s">
        <v>308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customHeight="1" x14ac:dyDescent="0.25">
      <c r="A188" s="63" t="s">
        <v>309</v>
      </c>
      <c r="B188" s="63" t="s">
        <v>310</v>
      </c>
      <c r="C188" s="36">
        <v>4301020220</v>
      </c>
      <c r="D188" s="557">
        <v>4680115880764</v>
      </c>
      <c r="E188" s="557"/>
      <c r="F188" s="62">
        <v>0.35</v>
      </c>
      <c r="G188" s="37">
        <v>6</v>
      </c>
      <c r="H188" s="62">
        <v>2.1</v>
      </c>
      <c r="I188" s="62">
        <v>2.2799999999999998</v>
      </c>
      <c r="J188" s="37">
        <v>182</v>
      </c>
      <c r="K188" s="37" t="s">
        <v>88</v>
      </c>
      <c r="L188" s="37" t="s">
        <v>45</v>
      </c>
      <c r="M188" s="38" t="s">
        <v>116</v>
      </c>
      <c r="N188" s="38"/>
      <c r="O188" s="37">
        <v>50</v>
      </c>
      <c r="P188" s="7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9"/>
      <c r="R188" s="559"/>
      <c r="S188" s="559"/>
      <c r="T188" s="560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2" t="s">
        <v>308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5"/>
      <c r="P189" s="561" t="s">
        <v>40</v>
      </c>
      <c r="Q189" s="562"/>
      <c r="R189" s="562"/>
      <c r="S189" s="562"/>
      <c r="T189" s="562"/>
      <c r="U189" s="562"/>
      <c r="V189" s="563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564"/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5"/>
      <c r="P190" s="561" t="s">
        <v>40</v>
      </c>
      <c r="Q190" s="562"/>
      <c r="R190" s="562"/>
      <c r="S190" s="562"/>
      <c r="T190" s="562"/>
      <c r="U190" s="562"/>
      <c r="V190" s="563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556" t="s">
        <v>76</v>
      </c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56"/>
      <c r="P191" s="556"/>
      <c r="Q191" s="556"/>
      <c r="R191" s="556"/>
      <c r="S191" s="556"/>
      <c r="T191" s="556"/>
      <c r="U191" s="556"/>
      <c r="V191" s="556"/>
      <c r="W191" s="556"/>
      <c r="X191" s="556"/>
      <c r="Y191" s="556"/>
      <c r="Z191" s="556"/>
      <c r="AA191" s="66"/>
      <c r="AB191" s="66"/>
      <c r="AC191" s="80"/>
    </row>
    <row r="192" spans="1:68" ht="27" customHeight="1" x14ac:dyDescent="0.25">
      <c r="A192" s="63" t="s">
        <v>311</v>
      </c>
      <c r="B192" s="63" t="s">
        <v>312</v>
      </c>
      <c r="C192" s="36">
        <v>4301031224</v>
      </c>
      <c r="D192" s="557">
        <v>4680115882683</v>
      </c>
      <c r="E192" s="557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120</v>
      </c>
      <c r="L192" s="37" t="s">
        <v>45</v>
      </c>
      <c r="M192" s="38" t="s">
        <v>80</v>
      </c>
      <c r="N192" s="38"/>
      <c r="O192" s="37">
        <v>40</v>
      </c>
      <c r="P192" s="7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9"/>
      <c r="R192" s="559"/>
      <c r="S192" s="559"/>
      <c r="T192" s="560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ref="Y192:Y199" si="16">IFERROR(IF(X192="",0,CEILING((X192/$H192),1)*$H192),"")</f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313</v>
      </c>
      <c r="AG192" s="78"/>
      <c r="AJ192" s="84" t="s">
        <v>45</v>
      </c>
      <c r="AK192" s="84">
        <v>0</v>
      </c>
      <c r="BB192" s="245" t="s">
        <v>66</v>
      </c>
      <c r="BM192" s="78">
        <f t="shared" ref="BM192:BM199" si="17">IFERROR(X192*I192/H192,"0")</f>
        <v>0</v>
      </c>
      <c r="BN192" s="78">
        <f t="shared" ref="BN192:BN199" si="18">IFERROR(Y192*I192/H192,"0")</f>
        <v>0</v>
      </c>
      <c r="BO192" s="78">
        <f t="shared" ref="BO192:BO199" si="19">IFERROR(1/J192*(X192/H192),"0")</f>
        <v>0</v>
      </c>
      <c r="BP192" s="78">
        <f t="shared" ref="BP192:BP199" si="20">IFERROR(1/J192*(Y192/H192),"0")</f>
        <v>0</v>
      </c>
    </row>
    <row r="193" spans="1:68" ht="27" customHeight="1" x14ac:dyDescent="0.25">
      <c r="A193" s="63" t="s">
        <v>314</v>
      </c>
      <c r="B193" s="63" t="s">
        <v>315</v>
      </c>
      <c r="C193" s="36">
        <v>4301031230</v>
      </c>
      <c r="D193" s="557">
        <v>4680115882690</v>
      </c>
      <c r="E193" s="557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45</v>
      </c>
      <c r="M193" s="38" t="s">
        <v>80</v>
      </c>
      <c r="N193" s="38"/>
      <c r="O193" s="37">
        <v>40</v>
      </c>
      <c r="P193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9"/>
      <c r="R193" s="559"/>
      <c r="S193" s="559"/>
      <c r="T193" s="560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316</v>
      </c>
      <c r="AG193" s="78"/>
      <c r="AJ193" s="84" t="s">
        <v>45</v>
      </c>
      <c r="AK193" s="84">
        <v>0</v>
      </c>
      <c r="BB193" s="247" t="s">
        <v>66</v>
      </c>
      <c r="BM193" s="78">
        <f t="shared" si="17"/>
        <v>0</v>
      </c>
      <c r="BN193" s="78">
        <f t="shared" si="18"/>
        <v>0</v>
      </c>
      <c r="BO193" s="78">
        <f t="shared" si="19"/>
        <v>0</v>
      </c>
      <c r="BP193" s="78">
        <f t="shared" si="20"/>
        <v>0</v>
      </c>
    </row>
    <row r="194" spans="1:68" ht="27" customHeight="1" x14ac:dyDescent="0.25">
      <c r="A194" s="63" t="s">
        <v>317</v>
      </c>
      <c r="B194" s="63" t="s">
        <v>318</v>
      </c>
      <c r="C194" s="36">
        <v>4301031220</v>
      </c>
      <c r="D194" s="557">
        <v>4680115882669</v>
      </c>
      <c r="E194" s="557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45</v>
      </c>
      <c r="M194" s="38" t="s">
        <v>80</v>
      </c>
      <c r="N194" s="38"/>
      <c r="O194" s="37">
        <v>40</v>
      </c>
      <c r="P194" s="7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9"/>
      <c r="R194" s="559"/>
      <c r="S194" s="559"/>
      <c r="T194" s="560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319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320</v>
      </c>
      <c r="B195" s="63" t="s">
        <v>321</v>
      </c>
      <c r="C195" s="36">
        <v>4301031221</v>
      </c>
      <c r="D195" s="557">
        <v>4680115882676</v>
      </c>
      <c r="E195" s="557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120</v>
      </c>
      <c r="L195" s="37" t="s">
        <v>45</v>
      </c>
      <c r="M195" s="38" t="s">
        <v>80</v>
      </c>
      <c r="N195" s="38"/>
      <c r="O195" s="37">
        <v>40</v>
      </c>
      <c r="P195" s="7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9"/>
      <c r="R195" s="559"/>
      <c r="S195" s="559"/>
      <c r="T195" s="560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322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323</v>
      </c>
      <c r="B196" s="63" t="s">
        <v>324</v>
      </c>
      <c r="C196" s="36">
        <v>4301031223</v>
      </c>
      <c r="D196" s="557">
        <v>4680115884014</v>
      </c>
      <c r="E196" s="557"/>
      <c r="F196" s="62">
        <v>0.3</v>
      </c>
      <c r="G196" s="37">
        <v>6</v>
      </c>
      <c r="H196" s="62">
        <v>1.8</v>
      </c>
      <c r="I196" s="62">
        <v>1.93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71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9"/>
      <c r="R196" s="559"/>
      <c r="S196" s="559"/>
      <c r="T196" s="56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313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325</v>
      </c>
      <c r="B197" s="63" t="s">
        <v>326</v>
      </c>
      <c r="C197" s="36">
        <v>4301031222</v>
      </c>
      <c r="D197" s="557">
        <v>4680115884007</v>
      </c>
      <c r="E197" s="557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9"/>
      <c r="R197" s="559"/>
      <c r="S197" s="559"/>
      <c r="T197" s="56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316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327</v>
      </c>
      <c r="B198" s="63" t="s">
        <v>328</v>
      </c>
      <c r="C198" s="36">
        <v>4301031229</v>
      </c>
      <c r="D198" s="557">
        <v>4680115884038</v>
      </c>
      <c r="E198" s="557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9"/>
      <c r="R198" s="559"/>
      <c r="S198" s="559"/>
      <c r="T198" s="56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319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329</v>
      </c>
      <c r="B199" s="63" t="s">
        <v>330</v>
      </c>
      <c r="C199" s="36">
        <v>4301031225</v>
      </c>
      <c r="D199" s="557">
        <v>4680115884021</v>
      </c>
      <c r="E199" s="557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9"/>
      <c r="R199" s="559"/>
      <c r="S199" s="559"/>
      <c r="T199" s="56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322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65"/>
      <c r="P200" s="561" t="s">
        <v>40</v>
      </c>
      <c r="Q200" s="562"/>
      <c r="R200" s="562"/>
      <c r="S200" s="562"/>
      <c r="T200" s="562"/>
      <c r="U200" s="562"/>
      <c r="V200" s="563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0</v>
      </c>
      <c r="Y200" s="43">
        <f>IFERROR(Y192/H192,"0")+IFERROR(Y193/H193,"0")+IFERROR(Y194/H194,"0")+IFERROR(Y195/H195,"0")+IFERROR(Y196/H196,"0")+IFERROR(Y197/H197,"0")+IFERROR(Y198/H198,"0")+IFERROR(Y199/H199,"0")</f>
        <v>0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564"/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5"/>
      <c r="P201" s="561" t="s">
        <v>40</v>
      </c>
      <c r="Q201" s="562"/>
      <c r="R201" s="562"/>
      <c r="S201" s="562"/>
      <c r="T201" s="562"/>
      <c r="U201" s="562"/>
      <c r="V201" s="563"/>
      <c r="W201" s="42" t="s">
        <v>0</v>
      </c>
      <c r="X201" s="43">
        <f>IFERROR(SUM(X192:X199),"0")</f>
        <v>0</v>
      </c>
      <c r="Y201" s="43">
        <f>IFERROR(SUM(Y192:Y199),"0")</f>
        <v>0</v>
      </c>
      <c r="Z201" s="42"/>
      <c r="AA201" s="67"/>
      <c r="AB201" s="67"/>
      <c r="AC201" s="67"/>
    </row>
    <row r="202" spans="1:68" ht="14.25" customHeight="1" x14ac:dyDescent="0.25">
      <c r="A202" s="556" t="s">
        <v>82</v>
      </c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56"/>
      <c r="P202" s="556"/>
      <c r="Q202" s="556"/>
      <c r="R202" s="556"/>
      <c r="S202" s="556"/>
      <c r="T202" s="556"/>
      <c r="U202" s="556"/>
      <c r="V202" s="556"/>
      <c r="W202" s="556"/>
      <c r="X202" s="556"/>
      <c r="Y202" s="556"/>
      <c r="Z202" s="556"/>
      <c r="AA202" s="66"/>
      <c r="AB202" s="66"/>
      <c r="AC202" s="80"/>
    </row>
    <row r="203" spans="1:68" ht="27" customHeight="1" x14ac:dyDescent="0.25">
      <c r="A203" s="63" t="s">
        <v>331</v>
      </c>
      <c r="B203" s="63" t="s">
        <v>332</v>
      </c>
      <c r="C203" s="36">
        <v>4301051408</v>
      </c>
      <c r="D203" s="557">
        <v>4680115881594</v>
      </c>
      <c r="E203" s="557"/>
      <c r="F203" s="62">
        <v>1.35</v>
      </c>
      <c r="G203" s="37">
        <v>6</v>
      </c>
      <c r="H203" s="62">
        <v>8.1</v>
      </c>
      <c r="I203" s="62">
        <v>8.6189999999999998</v>
      </c>
      <c r="J203" s="37">
        <v>64</v>
      </c>
      <c r="K203" s="37" t="s">
        <v>117</v>
      </c>
      <c r="L203" s="37" t="s">
        <v>45</v>
      </c>
      <c r="M203" s="38" t="s">
        <v>92</v>
      </c>
      <c r="N203" s="38"/>
      <c r="O203" s="37">
        <v>40</v>
      </c>
      <c r="P203" s="7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9"/>
      <c r="R203" s="559"/>
      <c r="S203" s="559"/>
      <c r="T203" s="56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ref="Y203:Y211" si="21">IFERROR(IF(X203="",0,CEILING((X203/$H203),1)*$H203),"")</f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333</v>
      </c>
      <c r="AG203" s="78"/>
      <c r="AJ203" s="84" t="s">
        <v>45</v>
      </c>
      <c r="AK203" s="84">
        <v>0</v>
      </c>
      <c r="BB203" s="261" t="s">
        <v>66</v>
      </c>
      <c r="BM203" s="78">
        <f t="shared" ref="BM203:BM211" si="22">IFERROR(X203*I203/H203,"0")</f>
        <v>0</v>
      </c>
      <c r="BN203" s="78">
        <f t="shared" ref="BN203:BN211" si="23">IFERROR(Y203*I203/H203,"0")</f>
        <v>0</v>
      </c>
      <c r="BO203" s="78">
        <f t="shared" ref="BO203:BO211" si="24">IFERROR(1/J203*(X203/H203),"0")</f>
        <v>0</v>
      </c>
      <c r="BP203" s="78">
        <f t="shared" ref="BP203:BP211" si="25">IFERROR(1/J203*(Y203/H203),"0")</f>
        <v>0</v>
      </c>
    </row>
    <row r="204" spans="1:68" ht="27" customHeight="1" x14ac:dyDescent="0.25">
      <c r="A204" s="63" t="s">
        <v>334</v>
      </c>
      <c r="B204" s="63" t="s">
        <v>335</v>
      </c>
      <c r="C204" s="36">
        <v>4301051411</v>
      </c>
      <c r="D204" s="557">
        <v>4680115881617</v>
      </c>
      <c r="E204" s="557"/>
      <c r="F204" s="62">
        <v>1.35</v>
      </c>
      <c r="G204" s="37">
        <v>6</v>
      </c>
      <c r="H204" s="62">
        <v>8.1</v>
      </c>
      <c r="I204" s="62">
        <v>8.6010000000000009</v>
      </c>
      <c r="J204" s="37">
        <v>64</v>
      </c>
      <c r="K204" s="37" t="s">
        <v>117</v>
      </c>
      <c r="L204" s="37" t="s">
        <v>45</v>
      </c>
      <c r="M204" s="38" t="s">
        <v>92</v>
      </c>
      <c r="N204" s="38"/>
      <c r="O204" s="37">
        <v>40</v>
      </c>
      <c r="P204" s="7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9"/>
      <c r="R204" s="559"/>
      <c r="S204" s="559"/>
      <c r="T204" s="56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336</v>
      </c>
      <c r="AG204" s="78"/>
      <c r="AJ204" s="84" t="s">
        <v>45</v>
      </c>
      <c r="AK204" s="84">
        <v>0</v>
      </c>
      <c r="BB204" s="263" t="s">
        <v>66</v>
      </c>
      <c r="BM204" s="78">
        <f t="shared" si="22"/>
        <v>0</v>
      </c>
      <c r="BN204" s="78">
        <f t="shared" si="23"/>
        <v>0</v>
      </c>
      <c r="BO204" s="78">
        <f t="shared" si="24"/>
        <v>0</v>
      </c>
      <c r="BP204" s="78">
        <f t="shared" si="25"/>
        <v>0</v>
      </c>
    </row>
    <row r="205" spans="1:68" ht="16.5" customHeight="1" x14ac:dyDescent="0.25">
      <c r="A205" s="63" t="s">
        <v>337</v>
      </c>
      <c r="B205" s="63" t="s">
        <v>338</v>
      </c>
      <c r="C205" s="36">
        <v>4301051656</v>
      </c>
      <c r="D205" s="557">
        <v>4680115880573</v>
      </c>
      <c r="E205" s="557"/>
      <c r="F205" s="62">
        <v>1.45</v>
      </c>
      <c r="G205" s="37">
        <v>6</v>
      </c>
      <c r="H205" s="62">
        <v>8.6999999999999993</v>
      </c>
      <c r="I205" s="62">
        <v>9.2189999999999994</v>
      </c>
      <c r="J205" s="37">
        <v>64</v>
      </c>
      <c r="K205" s="37" t="s">
        <v>117</v>
      </c>
      <c r="L205" s="37" t="s">
        <v>45</v>
      </c>
      <c r="M205" s="38" t="s">
        <v>92</v>
      </c>
      <c r="N205" s="38"/>
      <c r="O205" s="37">
        <v>45</v>
      </c>
      <c r="P205" s="7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9"/>
      <c r="R205" s="559"/>
      <c r="S205" s="559"/>
      <c r="T205" s="56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339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27" customHeight="1" x14ac:dyDescent="0.25">
      <c r="A206" s="63" t="s">
        <v>340</v>
      </c>
      <c r="B206" s="63" t="s">
        <v>341</v>
      </c>
      <c r="C206" s="36">
        <v>4301051407</v>
      </c>
      <c r="D206" s="557">
        <v>4680115882195</v>
      </c>
      <c r="E206" s="557"/>
      <c r="F206" s="62">
        <v>0.4</v>
      </c>
      <c r="G206" s="37">
        <v>6</v>
      </c>
      <c r="H206" s="62">
        <v>2.4</v>
      </c>
      <c r="I206" s="62">
        <v>2.67</v>
      </c>
      <c r="J206" s="37">
        <v>182</v>
      </c>
      <c r="K206" s="37" t="s">
        <v>88</v>
      </c>
      <c r="L206" s="37" t="s">
        <v>45</v>
      </c>
      <c r="M206" s="38" t="s">
        <v>92</v>
      </c>
      <c r="N206" s="38"/>
      <c r="O206" s="37">
        <v>40</v>
      </c>
      <c r="P206" s="7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9"/>
      <c r="R206" s="559"/>
      <c r="S206" s="559"/>
      <c r="T206" s="56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 t="shared" ref="Z206:Z211" si="26">IFERROR(IF(Y206=0,"",ROUNDUP(Y206/H206,0)*0.00651),"")</f>
        <v/>
      </c>
      <c r="AA206" s="68" t="s">
        <v>45</v>
      </c>
      <c r="AB206" s="69" t="s">
        <v>45</v>
      </c>
      <c r="AC206" s="266" t="s">
        <v>333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342</v>
      </c>
      <c r="B207" s="63" t="s">
        <v>343</v>
      </c>
      <c r="C207" s="36">
        <v>4301051752</v>
      </c>
      <c r="D207" s="557">
        <v>4680115882607</v>
      </c>
      <c r="E207" s="557"/>
      <c r="F207" s="62">
        <v>0.3</v>
      </c>
      <c r="G207" s="37">
        <v>6</v>
      </c>
      <c r="H207" s="62">
        <v>1.8</v>
      </c>
      <c r="I207" s="62">
        <v>2.052</v>
      </c>
      <c r="J207" s="37">
        <v>182</v>
      </c>
      <c r="K207" s="37" t="s">
        <v>88</v>
      </c>
      <c r="L207" s="37" t="s">
        <v>45</v>
      </c>
      <c r="M207" s="38" t="s">
        <v>87</v>
      </c>
      <c r="N207" s="38"/>
      <c r="O207" s="37">
        <v>45</v>
      </c>
      <c r="P207" s="7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9"/>
      <c r="R207" s="559"/>
      <c r="S207" s="559"/>
      <c r="T207" s="56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si="26"/>
        <v/>
      </c>
      <c r="AA207" s="68" t="s">
        <v>45</v>
      </c>
      <c r="AB207" s="69" t="s">
        <v>45</v>
      </c>
      <c r="AC207" s="268" t="s">
        <v>344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345</v>
      </c>
      <c r="B208" s="63" t="s">
        <v>346</v>
      </c>
      <c r="C208" s="36">
        <v>4301051666</v>
      </c>
      <c r="D208" s="557">
        <v>4680115880092</v>
      </c>
      <c r="E208" s="557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88</v>
      </c>
      <c r="L208" s="37" t="s">
        <v>45</v>
      </c>
      <c r="M208" s="38" t="s">
        <v>92</v>
      </c>
      <c r="N208" s="38"/>
      <c r="O208" s="37">
        <v>45</v>
      </c>
      <c r="P208" s="7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9"/>
      <c r="R208" s="559"/>
      <c r="S208" s="559"/>
      <c r="T208" s="56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339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347</v>
      </c>
      <c r="B209" s="63" t="s">
        <v>348</v>
      </c>
      <c r="C209" s="36">
        <v>4301051668</v>
      </c>
      <c r="D209" s="557">
        <v>4680115880221</v>
      </c>
      <c r="E209" s="557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88</v>
      </c>
      <c r="L209" s="37" t="s">
        <v>45</v>
      </c>
      <c r="M209" s="38" t="s">
        <v>92</v>
      </c>
      <c r="N209" s="38"/>
      <c r="O209" s="37">
        <v>45</v>
      </c>
      <c r="P209" s="7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9"/>
      <c r="R209" s="559"/>
      <c r="S209" s="559"/>
      <c r="T209" s="56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339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349</v>
      </c>
      <c r="B210" s="63" t="s">
        <v>350</v>
      </c>
      <c r="C210" s="36">
        <v>4301051945</v>
      </c>
      <c r="D210" s="557">
        <v>4680115880504</v>
      </c>
      <c r="E210" s="557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88</v>
      </c>
      <c r="L210" s="37" t="s">
        <v>45</v>
      </c>
      <c r="M210" s="38" t="s">
        <v>87</v>
      </c>
      <c r="N210" s="38"/>
      <c r="O210" s="37">
        <v>40</v>
      </c>
      <c r="P210" s="7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9"/>
      <c r="R210" s="559"/>
      <c r="S210" s="559"/>
      <c r="T210" s="56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351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352</v>
      </c>
      <c r="B211" s="63" t="s">
        <v>353</v>
      </c>
      <c r="C211" s="36">
        <v>4301051410</v>
      </c>
      <c r="D211" s="557">
        <v>4680115882164</v>
      </c>
      <c r="E211" s="557"/>
      <c r="F211" s="62">
        <v>0.4</v>
      </c>
      <c r="G211" s="37">
        <v>6</v>
      </c>
      <c r="H211" s="62">
        <v>2.4</v>
      </c>
      <c r="I211" s="62">
        <v>2.6579999999999999</v>
      </c>
      <c r="J211" s="37">
        <v>182</v>
      </c>
      <c r="K211" s="37" t="s">
        <v>88</v>
      </c>
      <c r="L211" s="37" t="s">
        <v>45</v>
      </c>
      <c r="M211" s="38" t="s">
        <v>92</v>
      </c>
      <c r="N211" s="38"/>
      <c r="O211" s="37">
        <v>40</v>
      </c>
      <c r="P211" s="7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9"/>
      <c r="R211" s="559"/>
      <c r="S211" s="559"/>
      <c r="T211" s="56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336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65"/>
      <c r="P212" s="561" t="s">
        <v>40</v>
      </c>
      <c r="Q212" s="562"/>
      <c r="R212" s="562"/>
      <c r="S212" s="562"/>
      <c r="T212" s="562"/>
      <c r="U212" s="562"/>
      <c r="V212" s="563"/>
      <c r="W212" s="42" t="s">
        <v>39</v>
      </c>
      <c r="X212" s="43">
        <f>IFERROR(X203/H203,"0")+IFERROR(X204/H204,"0")+IFERROR(X205/H205,"0")+IFERROR(X206/H206,"0")+IFERROR(X207/H207,"0")+IFERROR(X208/H208,"0")+IFERROR(X209/H209,"0")+IFERROR(X210/H210,"0")+IFERROR(X211/H211,"0")</f>
        <v>0</v>
      </c>
      <c r="Y212" s="43">
        <f>IFERROR(Y203/H203,"0")+IFERROR(Y204/H204,"0")+IFERROR(Y205/H205,"0")+IFERROR(Y206/H206,"0")+IFERROR(Y207/H207,"0")+IFERROR(Y208/H208,"0")+IFERROR(Y209/H209,"0")+IFERROR(Y210/H210,"0")+IFERROR(Y211/H211,"0")</f>
        <v>0</v>
      </c>
      <c r="Z212" s="4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564"/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5"/>
      <c r="P213" s="561" t="s">
        <v>40</v>
      </c>
      <c r="Q213" s="562"/>
      <c r="R213" s="562"/>
      <c r="S213" s="562"/>
      <c r="T213" s="562"/>
      <c r="U213" s="562"/>
      <c r="V213" s="563"/>
      <c r="W213" s="42" t="s">
        <v>0</v>
      </c>
      <c r="X213" s="43">
        <f>IFERROR(SUM(X203:X211),"0")</f>
        <v>0</v>
      </c>
      <c r="Y213" s="43">
        <f>IFERROR(SUM(Y203:Y211),"0")</f>
        <v>0</v>
      </c>
      <c r="Z213" s="42"/>
      <c r="AA213" s="67"/>
      <c r="AB213" s="67"/>
      <c r="AC213" s="67"/>
    </row>
    <row r="214" spans="1:68" ht="14.25" customHeight="1" x14ac:dyDescent="0.25">
      <c r="A214" s="556" t="s">
        <v>174</v>
      </c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56"/>
      <c r="P214" s="556"/>
      <c r="Q214" s="556"/>
      <c r="R214" s="556"/>
      <c r="S214" s="556"/>
      <c r="T214" s="556"/>
      <c r="U214" s="556"/>
      <c r="V214" s="556"/>
      <c r="W214" s="556"/>
      <c r="X214" s="556"/>
      <c r="Y214" s="556"/>
      <c r="Z214" s="556"/>
      <c r="AA214" s="66"/>
      <c r="AB214" s="66"/>
      <c r="AC214" s="80"/>
    </row>
    <row r="215" spans="1:68" ht="27" customHeight="1" x14ac:dyDescent="0.25">
      <c r="A215" s="63" t="s">
        <v>354</v>
      </c>
      <c r="B215" s="63" t="s">
        <v>355</v>
      </c>
      <c r="C215" s="36">
        <v>4301060463</v>
      </c>
      <c r="D215" s="557">
        <v>4680115880818</v>
      </c>
      <c r="E215" s="557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88</v>
      </c>
      <c r="L215" s="37" t="s">
        <v>45</v>
      </c>
      <c r="M215" s="38" t="s">
        <v>87</v>
      </c>
      <c r="N215" s="38"/>
      <c r="O215" s="37">
        <v>40</v>
      </c>
      <c r="P215" s="70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9"/>
      <c r="R215" s="559"/>
      <c r="S215" s="559"/>
      <c r="T215" s="560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356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t="27" customHeight="1" x14ac:dyDescent="0.25">
      <c r="A216" s="63" t="s">
        <v>357</v>
      </c>
      <c r="B216" s="63" t="s">
        <v>358</v>
      </c>
      <c r="C216" s="36">
        <v>4301060389</v>
      </c>
      <c r="D216" s="557">
        <v>4680115880801</v>
      </c>
      <c r="E216" s="557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88</v>
      </c>
      <c r="L216" s="37" t="s">
        <v>45</v>
      </c>
      <c r="M216" s="38" t="s">
        <v>92</v>
      </c>
      <c r="N216" s="38"/>
      <c r="O216" s="37">
        <v>40</v>
      </c>
      <c r="P216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9"/>
      <c r="R216" s="559"/>
      <c r="S216" s="559"/>
      <c r="T216" s="560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359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5"/>
      <c r="P217" s="561" t="s">
        <v>40</v>
      </c>
      <c r="Q217" s="562"/>
      <c r="R217" s="562"/>
      <c r="S217" s="562"/>
      <c r="T217" s="562"/>
      <c r="U217" s="562"/>
      <c r="V217" s="563"/>
      <c r="W217" s="42" t="s">
        <v>39</v>
      </c>
      <c r="X217" s="43">
        <f>IFERROR(X215/H215,"0")+IFERROR(X216/H216,"0")</f>
        <v>0</v>
      </c>
      <c r="Y217" s="43">
        <f>IFERROR(Y215/H215,"0")+IFERROR(Y216/H216,"0")</f>
        <v>0</v>
      </c>
      <c r="Z217" s="43">
        <f>IFERROR(IF(Z215="",0,Z215),"0")+IFERROR(IF(Z216="",0,Z216),"0")</f>
        <v>0</v>
      </c>
      <c r="AA217" s="67"/>
      <c r="AB217" s="67"/>
      <c r="AC217" s="67"/>
    </row>
    <row r="218" spans="1:68" x14ac:dyDescent="0.2">
      <c r="A218" s="564"/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5"/>
      <c r="P218" s="561" t="s">
        <v>40</v>
      </c>
      <c r="Q218" s="562"/>
      <c r="R218" s="562"/>
      <c r="S218" s="562"/>
      <c r="T218" s="562"/>
      <c r="U218" s="562"/>
      <c r="V218" s="563"/>
      <c r="W218" s="42" t="s">
        <v>0</v>
      </c>
      <c r="X218" s="43">
        <f>IFERROR(SUM(X215:X216),"0")</f>
        <v>0</v>
      </c>
      <c r="Y218" s="43">
        <f>IFERROR(SUM(Y215:Y216),"0")</f>
        <v>0</v>
      </c>
      <c r="Z218" s="42"/>
      <c r="AA218" s="67"/>
      <c r="AB218" s="67"/>
      <c r="AC218" s="67"/>
    </row>
    <row r="219" spans="1:68" ht="16.5" customHeight="1" x14ac:dyDescent="0.25">
      <c r="A219" s="572" t="s">
        <v>360</v>
      </c>
      <c r="B219" s="572"/>
      <c r="C219" s="572"/>
      <c r="D219" s="572"/>
      <c r="E219" s="572"/>
      <c r="F219" s="572"/>
      <c r="G219" s="572"/>
      <c r="H219" s="572"/>
      <c r="I219" s="572"/>
      <c r="J219" s="572"/>
      <c r="K219" s="572"/>
      <c r="L219" s="572"/>
      <c r="M219" s="572"/>
      <c r="N219" s="572"/>
      <c r="O219" s="572"/>
      <c r="P219" s="572"/>
      <c r="Q219" s="572"/>
      <c r="R219" s="572"/>
      <c r="S219" s="572"/>
      <c r="T219" s="572"/>
      <c r="U219" s="572"/>
      <c r="V219" s="572"/>
      <c r="W219" s="572"/>
      <c r="X219" s="572"/>
      <c r="Y219" s="572"/>
      <c r="Z219" s="572"/>
      <c r="AA219" s="65"/>
      <c r="AB219" s="65"/>
      <c r="AC219" s="79"/>
    </row>
    <row r="220" spans="1:68" ht="14.25" customHeight="1" x14ac:dyDescent="0.25">
      <c r="A220" s="556" t="s">
        <v>112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66"/>
      <c r="AB220" s="66"/>
      <c r="AC220" s="80"/>
    </row>
    <row r="221" spans="1:68" ht="27" customHeight="1" x14ac:dyDescent="0.25">
      <c r="A221" s="63" t="s">
        <v>361</v>
      </c>
      <c r="B221" s="63" t="s">
        <v>362</v>
      </c>
      <c r="C221" s="36">
        <v>4301011826</v>
      </c>
      <c r="D221" s="557">
        <v>4680115884137</v>
      </c>
      <c r="E221" s="557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117</v>
      </c>
      <c r="L221" s="37" t="s">
        <v>45</v>
      </c>
      <c r="M221" s="38" t="s">
        <v>116</v>
      </c>
      <c r="N221" s="38"/>
      <c r="O221" s="37">
        <v>55</v>
      </c>
      <c r="P221" s="7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9"/>
      <c r="R221" s="559"/>
      <c r="S221" s="559"/>
      <c r="T221" s="56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ref="Y221:Y229" si="27">IFERROR(IF(X221="",0,CEILING((X221/$H221),1)*$H221),"")</f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363</v>
      </c>
      <c r="AG221" s="78"/>
      <c r="AJ221" s="84" t="s">
        <v>45</v>
      </c>
      <c r="AK221" s="84">
        <v>0</v>
      </c>
      <c r="BB221" s="283" t="s">
        <v>66</v>
      </c>
      <c r="BM221" s="78">
        <f t="shared" ref="BM221:BM229" si="28">IFERROR(X221*I221/H221,"0")</f>
        <v>0</v>
      </c>
      <c r="BN221" s="78">
        <f t="shared" ref="BN221:BN229" si="29">IFERROR(Y221*I221/H221,"0")</f>
        <v>0</v>
      </c>
      <c r="BO221" s="78">
        <f t="shared" ref="BO221:BO229" si="30">IFERROR(1/J221*(X221/H221),"0")</f>
        <v>0</v>
      </c>
      <c r="BP221" s="78">
        <f t="shared" ref="BP221:BP229" si="31">IFERROR(1/J221*(Y221/H221),"0")</f>
        <v>0</v>
      </c>
    </row>
    <row r="222" spans="1:68" ht="27" customHeight="1" x14ac:dyDescent="0.25">
      <c r="A222" s="63" t="s">
        <v>364</v>
      </c>
      <c r="B222" s="63" t="s">
        <v>365</v>
      </c>
      <c r="C222" s="36">
        <v>4301011724</v>
      </c>
      <c r="D222" s="557">
        <v>4680115884236</v>
      </c>
      <c r="E222" s="557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9"/>
      <c r="R222" s="559"/>
      <c r="S222" s="559"/>
      <c r="T222" s="56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366</v>
      </c>
      <c r="AG222" s="78"/>
      <c r="AJ222" s="84" t="s">
        <v>45</v>
      </c>
      <c r="AK222" s="84">
        <v>0</v>
      </c>
      <c r="BB222" s="285" t="s">
        <v>66</v>
      </c>
      <c r="BM222" s="78">
        <f t="shared" si="28"/>
        <v>0</v>
      </c>
      <c r="BN222" s="78">
        <f t="shared" si="29"/>
        <v>0</v>
      </c>
      <c r="BO222" s="78">
        <f t="shared" si="30"/>
        <v>0</v>
      </c>
      <c r="BP222" s="78">
        <f t="shared" si="31"/>
        <v>0</v>
      </c>
    </row>
    <row r="223" spans="1:68" ht="27" customHeight="1" x14ac:dyDescent="0.25">
      <c r="A223" s="63" t="s">
        <v>367</v>
      </c>
      <c r="B223" s="63" t="s">
        <v>368</v>
      </c>
      <c r="C223" s="36">
        <v>4301011721</v>
      </c>
      <c r="D223" s="557">
        <v>4680115884175</v>
      </c>
      <c r="E223" s="557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117</v>
      </c>
      <c r="L223" s="37" t="s">
        <v>45</v>
      </c>
      <c r="M223" s="38" t="s">
        <v>116</v>
      </c>
      <c r="N223" s="38"/>
      <c r="O223" s="37">
        <v>55</v>
      </c>
      <c r="P223" s="69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9"/>
      <c r="R223" s="559"/>
      <c r="S223" s="559"/>
      <c r="T223" s="56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369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370</v>
      </c>
      <c r="B224" s="63" t="s">
        <v>371</v>
      </c>
      <c r="C224" s="36">
        <v>4301011824</v>
      </c>
      <c r="D224" s="557">
        <v>4680115884144</v>
      </c>
      <c r="E224" s="557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120</v>
      </c>
      <c r="L224" s="37" t="s">
        <v>45</v>
      </c>
      <c r="M224" s="38" t="s">
        <v>116</v>
      </c>
      <c r="N224" s="38"/>
      <c r="O224" s="37">
        <v>55</v>
      </c>
      <c r="P224" s="7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9"/>
      <c r="R224" s="559"/>
      <c r="S224" s="559"/>
      <c r="T224" s="56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 t="shared" ref="Z224:Z229" si="32">IFERROR(IF(Y224=0,"",ROUNDUP(Y224/H224,0)*0.00902),"")</f>
        <v/>
      </c>
      <c r="AA224" s="68" t="s">
        <v>45</v>
      </c>
      <c r="AB224" s="69" t="s">
        <v>45</v>
      </c>
      <c r="AC224" s="288" t="s">
        <v>363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370</v>
      </c>
      <c r="B225" s="63" t="s">
        <v>372</v>
      </c>
      <c r="C225" s="36">
        <v>4301012196</v>
      </c>
      <c r="D225" s="557">
        <v>4680115884144</v>
      </c>
      <c r="E225" s="557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116</v>
      </c>
      <c r="N225" s="38"/>
      <c r="O225" s="37">
        <v>55</v>
      </c>
      <c r="P225" s="701" t="s">
        <v>373</v>
      </c>
      <c r="Q225" s="559"/>
      <c r="R225" s="559"/>
      <c r="S225" s="559"/>
      <c r="T225" s="56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si="32"/>
        <v/>
      </c>
      <c r="AA225" s="68" t="s">
        <v>45</v>
      </c>
      <c r="AB225" s="69" t="s">
        <v>45</v>
      </c>
      <c r="AC225" s="290" t="s">
        <v>363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374</v>
      </c>
      <c r="B226" s="63" t="s">
        <v>375</v>
      </c>
      <c r="C226" s="36">
        <v>4301012149</v>
      </c>
      <c r="D226" s="557">
        <v>4680115886551</v>
      </c>
      <c r="E226" s="557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116</v>
      </c>
      <c r="N226" s="38"/>
      <c r="O226" s="37">
        <v>55</v>
      </c>
      <c r="P226" s="7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9"/>
      <c r="R226" s="559"/>
      <c r="S226" s="559"/>
      <c r="T226" s="56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376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377</v>
      </c>
      <c r="B227" s="63" t="s">
        <v>378</v>
      </c>
      <c r="C227" s="36">
        <v>4301011726</v>
      </c>
      <c r="D227" s="557">
        <v>4680115884182</v>
      </c>
      <c r="E227" s="557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120</v>
      </c>
      <c r="L227" s="37" t="s">
        <v>45</v>
      </c>
      <c r="M227" s="38" t="s">
        <v>116</v>
      </c>
      <c r="N227" s="38"/>
      <c r="O227" s="37">
        <v>55</v>
      </c>
      <c r="P227" s="70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9"/>
      <c r="R227" s="559"/>
      <c r="S227" s="559"/>
      <c r="T227" s="56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366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379</v>
      </c>
      <c r="B228" s="63" t="s">
        <v>380</v>
      </c>
      <c r="C228" s="36">
        <v>4301011722</v>
      </c>
      <c r="D228" s="557">
        <v>4680115884205</v>
      </c>
      <c r="E228" s="557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69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9"/>
      <c r="R228" s="559"/>
      <c r="S228" s="559"/>
      <c r="T228" s="56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369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379</v>
      </c>
      <c r="B229" s="63" t="s">
        <v>381</v>
      </c>
      <c r="C229" s="36">
        <v>4301012195</v>
      </c>
      <c r="D229" s="557">
        <v>4680115884205</v>
      </c>
      <c r="E229" s="557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697" t="s">
        <v>382</v>
      </c>
      <c r="Q229" s="559"/>
      <c r="R229" s="559"/>
      <c r="S229" s="559"/>
      <c r="T229" s="5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369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x14ac:dyDescent="0.2">
      <c r="A230" s="564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65"/>
      <c r="P230" s="561" t="s">
        <v>40</v>
      </c>
      <c r="Q230" s="562"/>
      <c r="R230" s="562"/>
      <c r="S230" s="562"/>
      <c r="T230" s="562"/>
      <c r="U230" s="562"/>
      <c r="V230" s="563"/>
      <c r="W230" s="42" t="s">
        <v>39</v>
      </c>
      <c r="X230" s="43">
        <f>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65"/>
      <c r="P231" s="561" t="s">
        <v>40</v>
      </c>
      <c r="Q231" s="562"/>
      <c r="R231" s="562"/>
      <c r="S231" s="562"/>
      <c r="T231" s="562"/>
      <c r="U231" s="562"/>
      <c r="V231" s="563"/>
      <c r="W231" s="42" t="s">
        <v>0</v>
      </c>
      <c r="X231" s="43">
        <f>IFERROR(SUM(X221:X229),"0")</f>
        <v>0</v>
      </c>
      <c r="Y231" s="43">
        <f>IFERROR(SUM(Y221:Y229),"0")</f>
        <v>0</v>
      </c>
      <c r="Z231" s="42"/>
      <c r="AA231" s="67"/>
      <c r="AB231" s="67"/>
      <c r="AC231" s="67"/>
    </row>
    <row r="232" spans="1:68" ht="14.25" customHeight="1" x14ac:dyDescent="0.25">
      <c r="A232" s="556" t="s">
        <v>144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66"/>
      <c r="AB232" s="66"/>
      <c r="AC232" s="80"/>
    </row>
    <row r="233" spans="1:68" ht="27" customHeight="1" x14ac:dyDescent="0.25">
      <c r="A233" s="63" t="s">
        <v>383</v>
      </c>
      <c r="B233" s="63" t="s">
        <v>384</v>
      </c>
      <c r="C233" s="36">
        <v>4301020377</v>
      </c>
      <c r="D233" s="557">
        <v>4680115885981</v>
      </c>
      <c r="E233" s="557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81</v>
      </c>
      <c r="L233" s="37" t="s">
        <v>45</v>
      </c>
      <c r="M233" s="38" t="s">
        <v>92</v>
      </c>
      <c r="N233" s="38"/>
      <c r="O233" s="37">
        <v>50</v>
      </c>
      <c r="P233" s="69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9"/>
      <c r="R233" s="559"/>
      <c r="S233" s="559"/>
      <c r="T233" s="560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385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564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65"/>
      <c r="P234" s="561" t="s">
        <v>40</v>
      </c>
      <c r="Q234" s="562"/>
      <c r="R234" s="562"/>
      <c r="S234" s="562"/>
      <c r="T234" s="562"/>
      <c r="U234" s="562"/>
      <c r="V234" s="563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65"/>
      <c r="P235" s="561" t="s">
        <v>40</v>
      </c>
      <c r="Q235" s="562"/>
      <c r="R235" s="562"/>
      <c r="S235" s="562"/>
      <c r="T235" s="562"/>
      <c r="U235" s="562"/>
      <c r="V235" s="563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556" t="s">
        <v>386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66"/>
      <c r="AB236" s="66"/>
      <c r="AC236" s="80"/>
    </row>
    <row r="237" spans="1:68" ht="27" customHeight="1" x14ac:dyDescent="0.25">
      <c r="A237" s="63" t="s">
        <v>387</v>
      </c>
      <c r="B237" s="63" t="s">
        <v>388</v>
      </c>
      <c r="C237" s="36">
        <v>4301040362</v>
      </c>
      <c r="D237" s="557">
        <v>4680115886803</v>
      </c>
      <c r="E237" s="557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291</v>
      </c>
      <c r="L237" s="37" t="s">
        <v>45</v>
      </c>
      <c r="M237" s="38" t="s">
        <v>290</v>
      </c>
      <c r="N237" s="38"/>
      <c r="O237" s="37">
        <v>45</v>
      </c>
      <c r="P237" s="695" t="s">
        <v>389</v>
      </c>
      <c r="Q237" s="559"/>
      <c r="R237" s="559"/>
      <c r="S237" s="559"/>
      <c r="T237" s="560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390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564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65"/>
      <c r="P238" s="561" t="s">
        <v>40</v>
      </c>
      <c r="Q238" s="562"/>
      <c r="R238" s="562"/>
      <c r="S238" s="562"/>
      <c r="T238" s="562"/>
      <c r="U238" s="562"/>
      <c r="V238" s="563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65"/>
      <c r="P239" s="561" t="s">
        <v>40</v>
      </c>
      <c r="Q239" s="562"/>
      <c r="R239" s="562"/>
      <c r="S239" s="562"/>
      <c r="T239" s="562"/>
      <c r="U239" s="562"/>
      <c r="V239" s="563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556" t="s">
        <v>391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66"/>
      <c r="AB240" s="66"/>
      <c r="AC240" s="80"/>
    </row>
    <row r="241" spans="1:68" ht="27" customHeight="1" x14ac:dyDescent="0.25">
      <c r="A241" s="63" t="s">
        <v>392</v>
      </c>
      <c r="B241" s="63" t="s">
        <v>393</v>
      </c>
      <c r="C241" s="36">
        <v>4301041004</v>
      </c>
      <c r="D241" s="557">
        <v>4680115886704</v>
      </c>
      <c r="E241" s="557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291</v>
      </c>
      <c r="L241" s="37" t="s">
        <v>45</v>
      </c>
      <c r="M241" s="38" t="s">
        <v>290</v>
      </c>
      <c r="N241" s="38"/>
      <c r="O241" s="37">
        <v>90</v>
      </c>
      <c r="P241" s="69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9"/>
      <c r="R241" s="559"/>
      <c r="S241" s="559"/>
      <c r="T241" s="560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394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395</v>
      </c>
      <c r="B242" s="63" t="s">
        <v>396</v>
      </c>
      <c r="C242" s="36">
        <v>4301041008</v>
      </c>
      <c r="D242" s="557">
        <v>4680115886681</v>
      </c>
      <c r="E242" s="557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291</v>
      </c>
      <c r="L242" s="37" t="s">
        <v>45</v>
      </c>
      <c r="M242" s="38" t="s">
        <v>290</v>
      </c>
      <c r="N242" s="38"/>
      <c r="O242" s="37">
        <v>90</v>
      </c>
      <c r="P242" s="692" t="s">
        <v>397</v>
      </c>
      <c r="Q242" s="559"/>
      <c r="R242" s="559"/>
      <c r="S242" s="559"/>
      <c r="T242" s="56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394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399</v>
      </c>
      <c r="B243" s="63" t="s">
        <v>400</v>
      </c>
      <c r="C243" s="36">
        <v>4301041007</v>
      </c>
      <c r="D243" s="557">
        <v>4680115886735</v>
      </c>
      <c r="E243" s="557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291</v>
      </c>
      <c r="L243" s="37" t="s">
        <v>45</v>
      </c>
      <c r="M243" s="38" t="s">
        <v>290</v>
      </c>
      <c r="N243" s="38"/>
      <c r="O243" s="37">
        <v>90</v>
      </c>
      <c r="P243" s="69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9"/>
      <c r="R243" s="559"/>
      <c r="S243" s="559"/>
      <c r="T243" s="560"/>
      <c r="U243" s="39" t="s">
        <v>398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394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401</v>
      </c>
      <c r="B244" s="63" t="s">
        <v>402</v>
      </c>
      <c r="C244" s="36">
        <v>4301041006</v>
      </c>
      <c r="D244" s="557">
        <v>4680115886728</v>
      </c>
      <c r="E244" s="557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291</v>
      </c>
      <c r="L244" s="37" t="s">
        <v>45</v>
      </c>
      <c r="M244" s="38" t="s">
        <v>290</v>
      </c>
      <c r="N244" s="38"/>
      <c r="O244" s="37">
        <v>90</v>
      </c>
      <c r="P244" s="6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9"/>
      <c r="R244" s="559"/>
      <c r="S244" s="559"/>
      <c r="T244" s="560"/>
      <c r="U244" s="39" t="s">
        <v>398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394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403</v>
      </c>
      <c r="B245" s="63" t="s">
        <v>404</v>
      </c>
      <c r="C245" s="36">
        <v>4301041005</v>
      </c>
      <c r="D245" s="557">
        <v>4680115886711</v>
      </c>
      <c r="E245" s="557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291</v>
      </c>
      <c r="L245" s="37" t="s">
        <v>45</v>
      </c>
      <c r="M245" s="38" t="s">
        <v>290</v>
      </c>
      <c r="N245" s="38"/>
      <c r="O245" s="37">
        <v>90</v>
      </c>
      <c r="P245" s="68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9"/>
      <c r="R245" s="559"/>
      <c r="S245" s="559"/>
      <c r="T245" s="560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394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564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65"/>
      <c r="P246" s="561" t="s">
        <v>40</v>
      </c>
      <c r="Q246" s="562"/>
      <c r="R246" s="562"/>
      <c r="S246" s="562"/>
      <c r="T246" s="562"/>
      <c r="U246" s="562"/>
      <c r="V246" s="563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65"/>
      <c r="P247" s="561" t="s">
        <v>40</v>
      </c>
      <c r="Q247" s="562"/>
      <c r="R247" s="562"/>
      <c r="S247" s="562"/>
      <c r="T247" s="562"/>
      <c r="U247" s="562"/>
      <c r="V247" s="563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572" t="s">
        <v>405</v>
      </c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72"/>
      <c r="P248" s="572"/>
      <c r="Q248" s="572"/>
      <c r="R248" s="572"/>
      <c r="S248" s="572"/>
      <c r="T248" s="572"/>
      <c r="U248" s="572"/>
      <c r="V248" s="572"/>
      <c r="W248" s="572"/>
      <c r="X248" s="572"/>
      <c r="Y248" s="572"/>
      <c r="Z248" s="572"/>
      <c r="AA248" s="65"/>
      <c r="AB248" s="65"/>
      <c r="AC248" s="79"/>
    </row>
    <row r="249" spans="1:68" ht="14.25" customHeight="1" x14ac:dyDescent="0.25">
      <c r="A249" s="556" t="s">
        <v>112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66"/>
      <c r="AB249" s="66"/>
      <c r="AC249" s="80"/>
    </row>
    <row r="250" spans="1:68" ht="27" customHeight="1" x14ac:dyDescent="0.25">
      <c r="A250" s="63" t="s">
        <v>406</v>
      </c>
      <c r="B250" s="63" t="s">
        <v>407</v>
      </c>
      <c r="C250" s="36">
        <v>4301011855</v>
      </c>
      <c r="D250" s="557">
        <v>4680115885837</v>
      </c>
      <c r="E250" s="557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117</v>
      </c>
      <c r="L250" s="37" t="s">
        <v>45</v>
      </c>
      <c r="M250" s="38" t="s">
        <v>116</v>
      </c>
      <c r="N250" s="38"/>
      <c r="O250" s="37">
        <v>55</v>
      </c>
      <c r="P250" s="6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9"/>
      <c r="R250" s="559"/>
      <c r="S250" s="559"/>
      <c r="T250" s="560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408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409</v>
      </c>
      <c r="B251" s="63" t="s">
        <v>410</v>
      </c>
      <c r="C251" s="36">
        <v>4301011853</v>
      </c>
      <c r="D251" s="557">
        <v>4680115885851</v>
      </c>
      <c r="E251" s="557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68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9"/>
      <c r="R251" s="559"/>
      <c r="S251" s="559"/>
      <c r="T251" s="56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411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412</v>
      </c>
      <c r="B252" s="63" t="s">
        <v>413</v>
      </c>
      <c r="C252" s="36">
        <v>4301011850</v>
      </c>
      <c r="D252" s="557">
        <v>4680115885806</v>
      </c>
      <c r="E252" s="557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68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9"/>
      <c r="R252" s="559"/>
      <c r="S252" s="559"/>
      <c r="T252" s="560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414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415</v>
      </c>
      <c r="B253" s="63" t="s">
        <v>416</v>
      </c>
      <c r="C253" s="36">
        <v>4301011852</v>
      </c>
      <c r="D253" s="557">
        <v>4680115885844</v>
      </c>
      <c r="E253" s="557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120</v>
      </c>
      <c r="L253" s="37" t="s">
        <v>45</v>
      </c>
      <c r="M253" s="38" t="s">
        <v>116</v>
      </c>
      <c r="N253" s="38"/>
      <c r="O253" s="37">
        <v>55</v>
      </c>
      <c r="P253" s="6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9"/>
      <c r="R253" s="559"/>
      <c r="S253" s="559"/>
      <c r="T253" s="560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417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418</v>
      </c>
      <c r="B254" s="63" t="s">
        <v>419</v>
      </c>
      <c r="C254" s="36">
        <v>4301011851</v>
      </c>
      <c r="D254" s="557">
        <v>4680115885820</v>
      </c>
      <c r="E254" s="557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116</v>
      </c>
      <c r="N254" s="38"/>
      <c r="O254" s="37">
        <v>55</v>
      </c>
      <c r="P254" s="68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9"/>
      <c r="R254" s="559"/>
      <c r="S254" s="559"/>
      <c r="T254" s="560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564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65"/>
      <c r="P255" s="561" t="s">
        <v>40</v>
      </c>
      <c r="Q255" s="562"/>
      <c r="R255" s="562"/>
      <c r="S255" s="562"/>
      <c r="T255" s="562"/>
      <c r="U255" s="562"/>
      <c r="V255" s="563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65"/>
      <c r="P256" s="561" t="s">
        <v>40</v>
      </c>
      <c r="Q256" s="562"/>
      <c r="R256" s="562"/>
      <c r="S256" s="562"/>
      <c r="T256" s="562"/>
      <c r="U256" s="562"/>
      <c r="V256" s="563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572" t="s">
        <v>421</v>
      </c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72"/>
      <c r="P257" s="572"/>
      <c r="Q257" s="572"/>
      <c r="R257" s="572"/>
      <c r="S257" s="572"/>
      <c r="T257" s="572"/>
      <c r="U257" s="572"/>
      <c r="V257" s="572"/>
      <c r="W257" s="572"/>
      <c r="X257" s="572"/>
      <c r="Y257" s="572"/>
      <c r="Z257" s="572"/>
      <c r="AA257" s="65"/>
      <c r="AB257" s="65"/>
      <c r="AC257" s="79"/>
    </row>
    <row r="258" spans="1:68" ht="14.25" customHeight="1" x14ac:dyDescent="0.25">
      <c r="A258" s="556" t="s">
        <v>112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66"/>
      <c r="AB258" s="66"/>
      <c r="AC258" s="80"/>
    </row>
    <row r="259" spans="1:68" ht="27" customHeight="1" x14ac:dyDescent="0.25">
      <c r="A259" s="63" t="s">
        <v>422</v>
      </c>
      <c r="B259" s="63" t="s">
        <v>423</v>
      </c>
      <c r="C259" s="36">
        <v>4301011223</v>
      </c>
      <c r="D259" s="557">
        <v>4607091383423</v>
      </c>
      <c r="E259" s="557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117</v>
      </c>
      <c r="L259" s="37" t="s">
        <v>45</v>
      </c>
      <c r="M259" s="38" t="s">
        <v>92</v>
      </c>
      <c r="N259" s="38"/>
      <c r="O259" s="37">
        <v>35</v>
      </c>
      <c r="P259" s="68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9"/>
      <c r="R259" s="559"/>
      <c r="S259" s="559"/>
      <c r="T259" s="56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115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424</v>
      </c>
      <c r="B260" s="63" t="s">
        <v>425</v>
      </c>
      <c r="C260" s="36">
        <v>4301012199</v>
      </c>
      <c r="D260" s="557">
        <v>4680115886957</v>
      </c>
      <c r="E260" s="557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117</v>
      </c>
      <c r="L260" s="37" t="s">
        <v>45</v>
      </c>
      <c r="M260" s="38" t="s">
        <v>92</v>
      </c>
      <c r="N260" s="38"/>
      <c r="O260" s="37">
        <v>30</v>
      </c>
      <c r="P260" s="682" t="s">
        <v>426</v>
      </c>
      <c r="Q260" s="559"/>
      <c r="R260" s="559"/>
      <c r="S260" s="559"/>
      <c r="T260" s="56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428</v>
      </c>
      <c r="B261" s="63" t="s">
        <v>429</v>
      </c>
      <c r="C261" s="36">
        <v>4301012098</v>
      </c>
      <c r="D261" s="557">
        <v>4680115885660</v>
      </c>
      <c r="E261" s="557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92</v>
      </c>
      <c r="N261" s="38"/>
      <c r="O261" s="37">
        <v>35</v>
      </c>
      <c r="P261" s="68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9"/>
      <c r="R261" s="559"/>
      <c r="S261" s="559"/>
      <c r="T261" s="560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430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431</v>
      </c>
      <c r="B262" s="63" t="s">
        <v>432</v>
      </c>
      <c r="C262" s="36">
        <v>4301012176</v>
      </c>
      <c r="D262" s="557">
        <v>4680115886773</v>
      </c>
      <c r="E262" s="557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117</v>
      </c>
      <c r="L262" s="37" t="s">
        <v>45</v>
      </c>
      <c r="M262" s="38" t="s">
        <v>116</v>
      </c>
      <c r="N262" s="38"/>
      <c r="O262" s="37">
        <v>31</v>
      </c>
      <c r="P262" s="684" t="s">
        <v>433</v>
      </c>
      <c r="Q262" s="559"/>
      <c r="R262" s="559"/>
      <c r="S262" s="559"/>
      <c r="T262" s="560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434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564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65"/>
      <c r="P263" s="561" t="s">
        <v>40</v>
      </c>
      <c r="Q263" s="562"/>
      <c r="R263" s="562"/>
      <c r="S263" s="562"/>
      <c r="T263" s="562"/>
      <c r="U263" s="562"/>
      <c r="V263" s="563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65"/>
      <c r="P264" s="561" t="s">
        <v>40</v>
      </c>
      <c r="Q264" s="562"/>
      <c r="R264" s="562"/>
      <c r="S264" s="562"/>
      <c r="T264" s="562"/>
      <c r="U264" s="562"/>
      <c r="V264" s="563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572" t="s">
        <v>435</v>
      </c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72"/>
      <c r="P265" s="572"/>
      <c r="Q265" s="572"/>
      <c r="R265" s="572"/>
      <c r="S265" s="572"/>
      <c r="T265" s="572"/>
      <c r="U265" s="572"/>
      <c r="V265" s="572"/>
      <c r="W265" s="572"/>
      <c r="X265" s="572"/>
      <c r="Y265" s="572"/>
      <c r="Z265" s="572"/>
      <c r="AA265" s="65"/>
      <c r="AB265" s="65"/>
      <c r="AC265" s="79"/>
    </row>
    <row r="266" spans="1:68" ht="14.25" customHeight="1" x14ac:dyDescent="0.25">
      <c r="A266" s="556" t="s">
        <v>82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66"/>
      <c r="AB266" s="66"/>
      <c r="AC266" s="80"/>
    </row>
    <row r="267" spans="1:68" ht="27" customHeight="1" x14ac:dyDescent="0.25">
      <c r="A267" s="63" t="s">
        <v>436</v>
      </c>
      <c r="B267" s="63" t="s">
        <v>437</v>
      </c>
      <c r="C267" s="36">
        <v>4301051893</v>
      </c>
      <c r="D267" s="557">
        <v>4680115886186</v>
      </c>
      <c r="E267" s="557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88</v>
      </c>
      <c r="L267" s="37" t="s">
        <v>45</v>
      </c>
      <c r="M267" s="38" t="s">
        <v>92</v>
      </c>
      <c r="N267" s="38"/>
      <c r="O267" s="37">
        <v>45</v>
      </c>
      <c r="P267" s="67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9"/>
      <c r="R267" s="559"/>
      <c r="S267" s="559"/>
      <c r="T267" s="56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438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439</v>
      </c>
      <c r="B268" s="63" t="s">
        <v>440</v>
      </c>
      <c r="C268" s="36">
        <v>4301051795</v>
      </c>
      <c r="D268" s="557">
        <v>4680115881228</v>
      </c>
      <c r="E268" s="557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88</v>
      </c>
      <c r="L268" s="37" t="s">
        <v>45</v>
      </c>
      <c r="M268" s="38" t="s">
        <v>87</v>
      </c>
      <c r="N268" s="38"/>
      <c r="O268" s="37">
        <v>40</v>
      </c>
      <c r="P268" s="6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9"/>
      <c r="R268" s="559"/>
      <c r="S268" s="559"/>
      <c r="T268" s="56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441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442</v>
      </c>
      <c r="B269" s="63" t="s">
        <v>443</v>
      </c>
      <c r="C269" s="36">
        <v>4301051388</v>
      </c>
      <c r="D269" s="557">
        <v>4680115881211</v>
      </c>
      <c r="E269" s="557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88</v>
      </c>
      <c r="L269" s="37" t="s">
        <v>45</v>
      </c>
      <c r="M269" s="38" t="s">
        <v>92</v>
      </c>
      <c r="N269" s="38"/>
      <c r="O269" s="37">
        <v>45</v>
      </c>
      <c r="P269" s="67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9"/>
      <c r="R269" s="559"/>
      <c r="S269" s="559"/>
      <c r="T269" s="560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444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564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65"/>
      <c r="P270" s="561" t="s">
        <v>40</v>
      </c>
      <c r="Q270" s="562"/>
      <c r="R270" s="562"/>
      <c r="S270" s="562"/>
      <c r="T270" s="562"/>
      <c r="U270" s="562"/>
      <c r="V270" s="563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65"/>
      <c r="P271" s="561" t="s">
        <v>40</v>
      </c>
      <c r="Q271" s="562"/>
      <c r="R271" s="562"/>
      <c r="S271" s="562"/>
      <c r="T271" s="562"/>
      <c r="U271" s="562"/>
      <c r="V271" s="563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572" t="s">
        <v>445</v>
      </c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72"/>
      <c r="P272" s="572"/>
      <c r="Q272" s="572"/>
      <c r="R272" s="572"/>
      <c r="S272" s="572"/>
      <c r="T272" s="572"/>
      <c r="U272" s="572"/>
      <c r="V272" s="572"/>
      <c r="W272" s="572"/>
      <c r="X272" s="572"/>
      <c r="Y272" s="572"/>
      <c r="Z272" s="572"/>
      <c r="AA272" s="65"/>
      <c r="AB272" s="65"/>
      <c r="AC272" s="79"/>
    </row>
    <row r="273" spans="1:68" ht="14.25" customHeight="1" x14ac:dyDescent="0.25">
      <c r="A273" s="556" t="s">
        <v>76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66"/>
      <c r="AB273" s="66"/>
      <c r="AC273" s="80"/>
    </row>
    <row r="274" spans="1:68" ht="27" customHeight="1" x14ac:dyDescent="0.25">
      <c r="A274" s="63" t="s">
        <v>446</v>
      </c>
      <c r="B274" s="63" t="s">
        <v>447</v>
      </c>
      <c r="C274" s="36">
        <v>4301031307</v>
      </c>
      <c r="D274" s="557">
        <v>4680115880344</v>
      </c>
      <c r="E274" s="557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81</v>
      </c>
      <c r="L274" s="37" t="s">
        <v>45</v>
      </c>
      <c r="M274" s="38" t="s">
        <v>80</v>
      </c>
      <c r="N274" s="38"/>
      <c r="O274" s="37">
        <v>40</v>
      </c>
      <c r="P274" s="6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9"/>
      <c r="R274" s="559"/>
      <c r="S274" s="559"/>
      <c r="T274" s="56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448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564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65"/>
      <c r="P275" s="561" t="s">
        <v>40</v>
      </c>
      <c r="Q275" s="562"/>
      <c r="R275" s="562"/>
      <c r="S275" s="562"/>
      <c r="T275" s="562"/>
      <c r="U275" s="562"/>
      <c r="V275" s="563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65"/>
      <c r="P276" s="561" t="s">
        <v>40</v>
      </c>
      <c r="Q276" s="562"/>
      <c r="R276" s="562"/>
      <c r="S276" s="562"/>
      <c r="T276" s="562"/>
      <c r="U276" s="562"/>
      <c r="V276" s="563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556" t="s">
        <v>82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66"/>
      <c r="AB277" s="66"/>
      <c r="AC277" s="80"/>
    </row>
    <row r="278" spans="1:68" ht="27" customHeight="1" x14ac:dyDescent="0.25">
      <c r="A278" s="63" t="s">
        <v>449</v>
      </c>
      <c r="B278" s="63" t="s">
        <v>450</v>
      </c>
      <c r="C278" s="36">
        <v>4301051782</v>
      </c>
      <c r="D278" s="557">
        <v>4680115884618</v>
      </c>
      <c r="E278" s="557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120</v>
      </c>
      <c r="L278" s="37" t="s">
        <v>45</v>
      </c>
      <c r="M278" s="38" t="s">
        <v>92</v>
      </c>
      <c r="N278" s="38"/>
      <c r="O278" s="37">
        <v>45</v>
      </c>
      <c r="P278" s="6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9"/>
      <c r="R278" s="559"/>
      <c r="S278" s="559"/>
      <c r="T278" s="560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451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564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65"/>
      <c r="P279" s="561" t="s">
        <v>40</v>
      </c>
      <c r="Q279" s="562"/>
      <c r="R279" s="562"/>
      <c r="S279" s="562"/>
      <c r="T279" s="562"/>
      <c r="U279" s="562"/>
      <c r="V279" s="563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65"/>
      <c r="P280" s="561" t="s">
        <v>40</v>
      </c>
      <c r="Q280" s="562"/>
      <c r="R280" s="562"/>
      <c r="S280" s="562"/>
      <c r="T280" s="562"/>
      <c r="U280" s="562"/>
      <c r="V280" s="563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572" t="s">
        <v>452</v>
      </c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72"/>
      <c r="P281" s="572"/>
      <c r="Q281" s="572"/>
      <c r="R281" s="572"/>
      <c r="S281" s="572"/>
      <c r="T281" s="572"/>
      <c r="U281" s="572"/>
      <c r="V281" s="572"/>
      <c r="W281" s="572"/>
      <c r="X281" s="572"/>
      <c r="Y281" s="572"/>
      <c r="Z281" s="572"/>
      <c r="AA281" s="65"/>
      <c r="AB281" s="65"/>
      <c r="AC281" s="79"/>
    </row>
    <row r="282" spans="1:68" ht="14.25" customHeight="1" x14ac:dyDescent="0.25">
      <c r="A282" s="556" t="s">
        <v>112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66"/>
      <c r="AB282" s="66"/>
      <c r="AC282" s="80"/>
    </row>
    <row r="283" spans="1:68" ht="27" customHeight="1" x14ac:dyDescent="0.25">
      <c r="A283" s="63" t="s">
        <v>453</v>
      </c>
      <c r="B283" s="63" t="s">
        <v>454</v>
      </c>
      <c r="C283" s="36">
        <v>4301011662</v>
      </c>
      <c r="D283" s="557">
        <v>4680115883703</v>
      </c>
      <c r="E283" s="557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117</v>
      </c>
      <c r="L283" s="37" t="s">
        <v>45</v>
      </c>
      <c r="M283" s="38" t="s">
        <v>116</v>
      </c>
      <c r="N283" s="38"/>
      <c r="O283" s="37">
        <v>55</v>
      </c>
      <c r="P283" s="67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9"/>
      <c r="R283" s="559"/>
      <c r="S283" s="559"/>
      <c r="T283" s="560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456</v>
      </c>
      <c r="AB283" s="69" t="s">
        <v>45</v>
      </c>
      <c r="AC283" s="342" t="s">
        <v>455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564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65"/>
      <c r="P284" s="561" t="s">
        <v>40</v>
      </c>
      <c r="Q284" s="562"/>
      <c r="R284" s="562"/>
      <c r="S284" s="562"/>
      <c r="T284" s="562"/>
      <c r="U284" s="562"/>
      <c r="V284" s="563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65"/>
      <c r="P285" s="561" t="s">
        <v>40</v>
      </c>
      <c r="Q285" s="562"/>
      <c r="R285" s="562"/>
      <c r="S285" s="562"/>
      <c r="T285" s="562"/>
      <c r="U285" s="562"/>
      <c r="V285" s="563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572" t="s">
        <v>457</v>
      </c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72"/>
      <c r="P286" s="572"/>
      <c r="Q286" s="572"/>
      <c r="R286" s="572"/>
      <c r="S286" s="572"/>
      <c r="T286" s="572"/>
      <c r="U286" s="572"/>
      <c r="V286" s="572"/>
      <c r="W286" s="572"/>
      <c r="X286" s="572"/>
      <c r="Y286" s="572"/>
      <c r="Z286" s="572"/>
      <c r="AA286" s="65"/>
      <c r="AB286" s="65"/>
      <c r="AC286" s="79"/>
    </row>
    <row r="287" spans="1:68" ht="14.25" customHeight="1" x14ac:dyDescent="0.25">
      <c r="A287" s="556" t="s">
        <v>112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66"/>
      <c r="AB287" s="66"/>
      <c r="AC287" s="80"/>
    </row>
    <row r="288" spans="1:68" ht="27" customHeight="1" x14ac:dyDescent="0.25">
      <c r="A288" s="63" t="s">
        <v>458</v>
      </c>
      <c r="B288" s="63" t="s">
        <v>459</v>
      </c>
      <c r="C288" s="36">
        <v>4301012024</v>
      </c>
      <c r="D288" s="557">
        <v>4680115885615</v>
      </c>
      <c r="E288" s="557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117</v>
      </c>
      <c r="L288" s="37" t="s">
        <v>45</v>
      </c>
      <c r="M288" s="38" t="s">
        <v>92</v>
      </c>
      <c r="N288" s="38"/>
      <c r="O288" s="37">
        <v>55</v>
      </c>
      <c r="P288" s="6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9"/>
      <c r="R288" s="559"/>
      <c r="S288" s="559"/>
      <c r="T288" s="560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460</v>
      </c>
      <c r="AG288" s="78"/>
      <c r="AJ288" s="84" t="s">
        <v>45</v>
      </c>
      <c r="AK288" s="84">
        <v>0</v>
      </c>
      <c r="BB288" s="34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37.5" customHeight="1" x14ac:dyDescent="0.25">
      <c r="A289" s="63" t="s">
        <v>461</v>
      </c>
      <c r="B289" s="63" t="s">
        <v>462</v>
      </c>
      <c r="C289" s="36">
        <v>4301011858</v>
      </c>
      <c r="D289" s="557">
        <v>4680115885646</v>
      </c>
      <c r="E289" s="55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116</v>
      </c>
      <c r="N289" s="38"/>
      <c r="O289" s="37">
        <v>55</v>
      </c>
      <c r="P289" s="6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9"/>
      <c r="R289" s="559"/>
      <c r="S289" s="559"/>
      <c r="T289" s="56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463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464</v>
      </c>
      <c r="B290" s="63" t="s">
        <v>465</v>
      </c>
      <c r="C290" s="36">
        <v>4301012016</v>
      </c>
      <c r="D290" s="557">
        <v>4680115885554</v>
      </c>
      <c r="E290" s="557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92</v>
      </c>
      <c r="N290" s="38"/>
      <c r="O290" s="37">
        <v>55</v>
      </c>
      <c r="P290" s="67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9"/>
      <c r="R290" s="559"/>
      <c r="S290" s="559"/>
      <c r="T290" s="560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466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467</v>
      </c>
      <c r="B291" s="63" t="s">
        <v>468</v>
      </c>
      <c r="C291" s="36">
        <v>4301011857</v>
      </c>
      <c r="D291" s="557">
        <v>4680115885622</v>
      </c>
      <c r="E291" s="557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120</v>
      </c>
      <c r="L291" s="37" t="s">
        <v>45</v>
      </c>
      <c r="M291" s="38" t="s">
        <v>116</v>
      </c>
      <c r="N291" s="38"/>
      <c r="O291" s="37">
        <v>55</v>
      </c>
      <c r="P291" s="6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9"/>
      <c r="R291" s="559"/>
      <c r="S291" s="559"/>
      <c r="T291" s="560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460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469</v>
      </c>
      <c r="B292" s="63" t="s">
        <v>470</v>
      </c>
      <c r="C292" s="36">
        <v>4301011859</v>
      </c>
      <c r="D292" s="557">
        <v>4680115885608</v>
      </c>
      <c r="E292" s="557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120</v>
      </c>
      <c r="L292" s="37" t="s">
        <v>45</v>
      </c>
      <c r="M292" s="38" t="s">
        <v>116</v>
      </c>
      <c r="N292" s="38"/>
      <c r="O292" s="37">
        <v>55</v>
      </c>
      <c r="P292" s="6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9"/>
      <c r="R292" s="559"/>
      <c r="S292" s="559"/>
      <c r="T292" s="560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471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564"/>
      <c r="B293" s="564"/>
      <c r="C293" s="564"/>
      <c r="D293" s="564"/>
      <c r="E293" s="564"/>
      <c r="F293" s="564"/>
      <c r="G293" s="564"/>
      <c r="H293" s="564"/>
      <c r="I293" s="564"/>
      <c r="J293" s="564"/>
      <c r="K293" s="564"/>
      <c r="L293" s="564"/>
      <c r="M293" s="564"/>
      <c r="N293" s="564"/>
      <c r="O293" s="565"/>
      <c r="P293" s="561" t="s">
        <v>40</v>
      </c>
      <c r="Q293" s="562"/>
      <c r="R293" s="562"/>
      <c r="S293" s="562"/>
      <c r="T293" s="562"/>
      <c r="U293" s="562"/>
      <c r="V293" s="563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65"/>
      <c r="P294" s="561" t="s">
        <v>40</v>
      </c>
      <c r="Q294" s="562"/>
      <c r="R294" s="562"/>
      <c r="S294" s="562"/>
      <c r="T294" s="562"/>
      <c r="U294" s="562"/>
      <c r="V294" s="563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4.25" customHeight="1" x14ac:dyDescent="0.25">
      <c r="A295" s="556" t="s">
        <v>76</v>
      </c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6"/>
      <c r="P295" s="556"/>
      <c r="Q295" s="556"/>
      <c r="R295" s="556"/>
      <c r="S295" s="556"/>
      <c r="T295" s="556"/>
      <c r="U295" s="556"/>
      <c r="V295" s="556"/>
      <c r="W295" s="556"/>
      <c r="X295" s="556"/>
      <c r="Y295" s="556"/>
      <c r="Z295" s="556"/>
      <c r="AA295" s="66"/>
      <c r="AB295" s="66"/>
      <c r="AC295" s="80"/>
    </row>
    <row r="296" spans="1:68" ht="27" customHeight="1" x14ac:dyDescent="0.25">
      <c r="A296" s="63" t="s">
        <v>472</v>
      </c>
      <c r="B296" s="63" t="s">
        <v>473</v>
      </c>
      <c r="C296" s="36">
        <v>4301030878</v>
      </c>
      <c r="D296" s="557">
        <v>4607091387193</v>
      </c>
      <c r="E296" s="557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120</v>
      </c>
      <c r="L296" s="37" t="s">
        <v>45</v>
      </c>
      <c r="M296" s="38" t="s">
        <v>80</v>
      </c>
      <c r="N296" s="38"/>
      <c r="O296" s="37">
        <v>35</v>
      </c>
      <c r="P296" s="6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9"/>
      <c r="R296" s="559"/>
      <c r="S296" s="559"/>
      <c r="T296" s="560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33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474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34">IFERROR(X296*I296/H296,"0")</f>
        <v>0</v>
      </c>
      <c r="BN296" s="78">
        <f t="shared" ref="BN296:BN302" si="35">IFERROR(Y296*I296/H296,"0")</f>
        <v>0</v>
      </c>
      <c r="BO296" s="78">
        <f t="shared" ref="BO296:BO302" si="36">IFERROR(1/J296*(X296/H296),"0")</f>
        <v>0</v>
      </c>
      <c r="BP296" s="78">
        <f t="shared" ref="BP296:BP302" si="37">IFERROR(1/J296*(Y296/H296),"0")</f>
        <v>0</v>
      </c>
    </row>
    <row r="297" spans="1:68" ht="27" customHeight="1" x14ac:dyDescent="0.25">
      <c r="A297" s="63" t="s">
        <v>475</v>
      </c>
      <c r="B297" s="63" t="s">
        <v>476</v>
      </c>
      <c r="C297" s="36">
        <v>4301031153</v>
      </c>
      <c r="D297" s="557">
        <v>4607091387230</v>
      </c>
      <c r="E297" s="557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120</v>
      </c>
      <c r="L297" s="37" t="s">
        <v>45</v>
      </c>
      <c r="M297" s="38" t="s">
        <v>80</v>
      </c>
      <c r="N297" s="38"/>
      <c r="O297" s="37">
        <v>40</v>
      </c>
      <c r="P297" s="6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9"/>
      <c r="R297" s="559"/>
      <c r="S297" s="559"/>
      <c r="T297" s="560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33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477</v>
      </c>
      <c r="AG297" s="78"/>
      <c r="AJ297" s="84" t="s">
        <v>45</v>
      </c>
      <c r="AK297" s="84">
        <v>0</v>
      </c>
      <c r="BB297" s="357" t="s">
        <v>66</v>
      </c>
      <c r="BM297" s="78">
        <f t="shared" si="34"/>
        <v>0</v>
      </c>
      <c r="BN297" s="78">
        <f t="shared" si="35"/>
        <v>0</v>
      </c>
      <c r="BO297" s="78">
        <f t="shared" si="36"/>
        <v>0</v>
      </c>
      <c r="BP297" s="78">
        <f t="shared" si="37"/>
        <v>0</v>
      </c>
    </row>
    <row r="298" spans="1:68" ht="27" customHeight="1" x14ac:dyDescent="0.25">
      <c r="A298" s="63" t="s">
        <v>478</v>
      </c>
      <c r="B298" s="63" t="s">
        <v>479</v>
      </c>
      <c r="C298" s="36">
        <v>4301031154</v>
      </c>
      <c r="D298" s="557">
        <v>4607091387292</v>
      </c>
      <c r="E298" s="557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120</v>
      </c>
      <c r="L298" s="37" t="s">
        <v>45</v>
      </c>
      <c r="M298" s="38" t="s">
        <v>80</v>
      </c>
      <c r="N298" s="38"/>
      <c r="O298" s="37">
        <v>45</v>
      </c>
      <c r="P298" s="66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9"/>
      <c r="R298" s="559"/>
      <c r="S298" s="559"/>
      <c r="T298" s="560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480</v>
      </c>
      <c r="AG298" s="78"/>
      <c r="AJ298" s="84" t="s">
        <v>45</v>
      </c>
      <c r="AK298" s="84">
        <v>0</v>
      </c>
      <c r="BB298" s="359" t="s">
        <v>66</v>
      </c>
      <c r="BM298" s="78">
        <f t="shared" si="34"/>
        <v>0</v>
      </c>
      <c r="BN298" s="78">
        <f t="shared" si="35"/>
        <v>0</v>
      </c>
      <c r="BO298" s="78">
        <f t="shared" si="36"/>
        <v>0</v>
      </c>
      <c r="BP298" s="78">
        <f t="shared" si="37"/>
        <v>0</v>
      </c>
    </row>
    <row r="299" spans="1:68" ht="27" customHeight="1" x14ac:dyDescent="0.25">
      <c r="A299" s="63" t="s">
        <v>481</v>
      </c>
      <c r="B299" s="63" t="s">
        <v>482</v>
      </c>
      <c r="C299" s="36">
        <v>4301031152</v>
      </c>
      <c r="D299" s="557">
        <v>4607091387285</v>
      </c>
      <c r="E299" s="557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81</v>
      </c>
      <c r="L299" s="37" t="s">
        <v>45</v>
      </c>
      <c r="M299" s="38" t="s">
        <v>80</v>
      </c>
      <c r="N299" s="38"/>
      <c r="O299" s="37">
        <v>40</v>
      </c>
      <c r="P299" s="6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9"/>
      <c r="R299" s="559"/>
      <c r="S299" s="559"/>
      <c r="T299" s="56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3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477</v>
      </c>
      <c r="AG299" s="78"/>
      <c r="AJ299" s="84" t="s">
        <v>45</v>
      </c>
      <c r="AK299" s="84">
        <v>0</v>
      </c>
      <c r="BB299" s="361" t="s">
        <v>66</v>
      </c>
      <c r="BM299" s="78">
        <f t="shared" si="34"/>
        <v>0</v>
      </c>
      <c r="BN299" s="78">
        <f t="shared" si="35"/>
        <v>0</v>
      </c>
      <c r="BO299" s="78">
        <f t="shared" si="36"/>
        <v>0</v>
      </c>
      <c r="BP299" s="78">
        <f t="shared" si="37"/>
        <v>0</v>
      </c>
    </row>
    <row r="300" spans="1:68" ht="27" customHeight="1" x14ac:dyDescent="0.25">
      <c r="A300" s="63" t="s">
        <v>483</v>
      </c>
      <c r="B300" s="63" t="s">
        <v>484</v>
      </c>
      <c r="C300" s="36">
        <v>4301031305</v>
      </c>
      <c r="D300" s="557">
        <v>4607091389845</v>
      </c>
      <c r="E300" s="557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6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9"/>
      <c r="R300" s="559"/>
      <c r="S300" s="559"/>
      <c r="T300" s="560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485</v>
      </c>
      <c r="AG300" s="78"/>
      <c r="AJ300" s="84" t="s">
        <v>45</v>
      </c>
      <c r="AK300" s="84">
        <v>0</v>
      </c>
      <c r="BB300" s="363" t="s">
        <v>66</v>
      </c>
      <c r="BM300" s="78">
        <f t="shared" si="34"/>
        <v>0</v>
      </c>
      <c r="BN300" s="78">
        <f t="shared" si="35"/>
        <v>0</v>
      </c>
      <c r="BO300" s="78">
        <f t="shared" si="36"/>
        <v>0</v>
      </c>
      <c r="BP300" s="78">
        <f t="shared" si="37"/>
        <v>0</v>
      </c>
    </row>
    <row r="301" spans="1:68" ht="27" customHeight="1" x14ac:dyDescent="0.25">
      <c r="A301" s="63" t="s">
        <v>486</v>
      </c>
      <c r="B301" s="63" t="s">
        <v>487</v>
      </c>
      <c r="C301" s="36">
        <v>4301031306</v>
      </c>
      <c r="D301" s="557">
        <v>4680115882881</v>
      </c>
      <c r="E301" s="557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66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9"/>
      <c r="R301" s="559"/>
      <c r="S301" s="559"/>
      <c r="T301" s="56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485</v>
      </c>
      <c r="AG301" s="78"/>
      <c r="AJ301" s="84" t="s">
        <v>45</v>
      </c>
      <c r="AK301" s="84">
        <v>0</v>
      </c>
      <c r="BB301" s="365" t="s">
        <v>66</v>
      </c>
      <c r="BM301" s="78">
        <f t="shared" si="34"/>
        <v>0</v>
      </c>
      <c r="BN301" s="78">
        <f t="shared" si="35"/>
        <v>0</v>
      </c>
      <c r="BO301" s="78">
        <f t="shared" si="36"/>
        <v>0</v>
      </c>
      <c r="BP301" s="78">
        <f t="shared" si="37"/>
        <v>0</v>
      </c>
    </row>
    <row r="302" spans="1:68" ht="27" customHeight="1" x14ac:dyDescent="0.25">
      <c r="A302" s="63" t="s">
        <v>488</v>
      </c>
      <c r="B302" s="63" t="s">
        <v>489</v>
      </c>
      <c r="C302" s="36">
        <v>4301031066</v>
      </c>
      <c r="D302" s="557">
        <v>4607091383836</v>
      </c>
      <c r="E302" s="557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88</v>
      </c>
      <c r="L302" s="37" t="s">
        <v>45</v>
      </c>
      <c r="M302" s="38" t="s">
        <v>80</v>
      </c>
      <c r="N302" s="38"/>
      <c r="O302" s="37">
        <v>40</v>
      </c>
      <c r="P302" s="66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9"/>
      <c r="R302" s="559"/>
      <c r="S302" s="559"/>
      <c r="T302" s="56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34"/>
        <v>0</v>
      </c>
      <c r="BN302" s="78">
        <f t="shared" si="35"/>
        <v>0</v>
      </c>
      <c r="BO302" s="78">
        <f t="shared" si="36"/>
        <v>0</v>
      </c>
      <c r="BP302" s="78">
        <f t="shared" si="37"/>
        <v>0</v>
      </c>
    </row>
    <row r="303" spans="1:68" x14ac:dyDescent="0.2">
      <c r="A303" s="564"/>
      <c r="B303" s="564"/>
      <c r="C303" s="564"/>
      <c r="D303" s="564"/>
      <c r="E303" s="564"/>
      <c r="F303" s="564"/>
      <c r="G303" s="564"/>
      <c r="H303" s="564"/>
      <c r="I303" s="564"/>
      <c r="J303" s="564"/>
      <c r="K303" s="564"/>
      <c r="L303" s="564"/>
      <c r="M303" s="564"/>
      <c r="N303" s="564"/>
      <c r="O303" s="565"/>
      <c r="P303" s="561" t="s">
        <v>40</v>
      </c>
      <c r="Q303" s="562"/>
      <c r="R303" s="562"/>
      <c r="S303" s="562"/>
      <c r="T303" s="562"/>
      <c r="U303" s="562"/>
      <c r="V303" s="563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65"/>
      <c r="P304" s="561" t="s">
        <v>40</v>
      </c>
      <c r="Q304" s="562"/>
      <c r="R304" s="562"/>
      <c r="S304" s="562"/>
      <c r="T304" s="562"/>
      <c r="U304" s="562"/>
      <c r="V304" s="563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556" t="s">
        <v>82</v>
      </c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6"/>
      <c r="P305" s="556"/>
      <c r="Q305" s="556"/>
      <c r="R305" s="556"/>
      <c r="S305" s="556"/>
      <c r="T305" s="556"/>
      <c r="U305" s="556"/>
      <c r="V305" s="556"/>
      <c r="W305" s="556"/>
      <c r="X305" s="556"/>
      <c r="Y305" s="556"/>
      <c r="Z305" s="556"/>
      <c r="AA305" s="66"/>
      <c r="AB305" s="66"/>
      <c r="AC305" s="80"/>
    </row>
    <row r="306" spans="1:68" ht="27" customHeight="1" x14ac:dyDescent="0.25">
      <c r="A306" s="63" t="s">
        <v>491</v>
      </c>
      <c r="B306" s="63" t="s">
        <v>492</v>
      </c>
      <c r="C306" s="36">
        <v>4301051100</v>
      </c>
      <c r="D306" s="557">
        <v>4607091387766</v>
      </c>
      <c r="E306" s="557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117</v>
      </c>
      <c r="L306" s="37" t="s">
        <v>45</v>
      </c>
      <c r="M306" s="38" t="s">
        <v>92</v>
      </c>
      <c r="N306" s="38"/>
      <c r="O306" s="37">
        <v>40</v>
      </c>
      <c r="P306" s="6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9"/>
      <c r="R306" s="559"/>
      <c r="S306" s="559"/>
      <c r="T306" s="560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493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494</v>
      </c>
      <c r="B307" s="63" t="s">
        <v>495</v>
      </c>
      <c r="C307" s="36">
        <v>4301051818</v>
      </c>
      <c r="D307" s="557">
        <v>4607091387957</v>
      </c>
      <c r="E307" s="557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117</v>
      </c>
      <c r="L307" s="37" t="s">
        <v>45</v>
      </c>
      <c r="M307" s="38" t="s">
        <v>92</v>
      </c>
      <c r="N307" s="38"/>
      <c r="O307" s="37">
        <v>40</v>
      </c>
      <c r="P307" s="6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9"/>
      <c r="R307" s="559"/>
      <c r="S307" s="559"/>
      <c r="T307" s="560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496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497</v>
      </c>
      <c r="B308" s="63" t="s">
        <v>498</v>
      </c>
      <c r="C308" s="36">
        <v>4301051819</v>
      </c>
      <c r="D308" s="557">
        <v>4607091387964</v>
      </c>
      <c r="E308" s="557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117</v>
      </c>
      <c r="L308" s="37" t="s">
        <v>45</v>
      </c>
      <c r="M308" s="38" t="s">
        <v>92</v>
      </c>
      <c r="N308" s="38"/>
      <c r="O308" s="37">
        <v>40</v>
      </c>
      <c r="P308" s="66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9"/>
      <c r="R308" s="559"/>
      <c r="S308" s="559"/>
      <c r="T308" s="560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499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500</v>
      </c>
      <c r="B309" s="63" t="s">
        <v>501</v>
      </c>
      <c r="C309" s="36">
        <v>4301051734</v>
      </c>
      <c r="D309" s="557">
        <v>4680115884588</v>
      </c>
      <c r="E309" s="557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88</v>
      </c>
      <c r="L309" s="37" t="s">
        <v>45</v>
      </c>
      <c r="M309" s="38" t="s">
        <v>92</v>
      </c>
      <c r="N309" s="38"/>
      <c r="O309" s="37">
        <v>40</v>
      </c>
      <c r="P309" s="6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9"/>
      <c r="R309" s="559"/>
      <c r="S309" s="559"/>
      <c r="T309" s="560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502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503</v>
      </c>
      <c r="B310" s="63" t="s">
        <v>504</v>
      </c>
      <c r="C310" s="36">
        <v>4301051578</v>
      </c>
      <c r="D310" s="557">
        <v>4607091387513</v>
      </c>
      <c r="E310" s="557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88</v>
      </c>
      <c r="L310" s="37" t="s">
        <v>45</v>
      </c>
      <c r="M310" s="38" t="s">
        <v>87</v>
      </c>
      <c r="N310" s="38"/>
      <c r="O310" s="37">
        <v>40</v>
      </c>
      <c r="P310" s="6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9"/>
      <c r="R310" s="559"/>
      <c r="S310" s="559"/>
      <c r="T310" s="560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505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564"/>
      <c r="B311" s="564"/>
      <c r="C311" s="564"/>
      <c r="D311" s="564"/>
      <c r="E311" s="564"/>
      <c r="F311" s="564"/>
      <c r="G311" s="564"/>
      <c r="H311" s="564"/>
      <c r="I311" s="564"/>
      <c r="J311" s="564"/>
      <c r="K311" s="564"/>
      <c r="L311" s="564"/>
      <c r="M311" s="564"/>
      <c r="N311" s="564"/>
      <c r="O311" s="565"/>
      <c r="P311" s="561" t="s">
        <v>40</v>
      </c>
      <c r="Q311" s="562"/>
      <c r="R311" s="562"/>
      <c r="S311" s="562"/>
      <c r="T311" s="562"/>
      <c r="U311" s="562"/>
      <c r="V311" s="563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65"/>
      <c r="P312" s="561" t="s">
        <v>40</v>
      </c>
      <c r="Q312" s="562"/>
      <c r="R312" s="562"/>
      <c r="S312" s="562"/>
      <c r="T312" s="562"/>
      <c r="U312" s="562"/>
      <c r="V312" s="563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556" t="s">
        <v>174</v>
      </c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6"/>
      <c r="P313" s="556"/>
      <c r="Q313" s="556"/>
      <c r="R313" s="556"/>
      <c r="S313" s="556"/>
      <c r="T313" s="556"/>
      <c r="U313" s="556"/>
      <c r="V313" s="556"/>
      <c r="W313" s="556"/>
      <c r="X313" s="556"/>
      <c r="Y313" s="556"/>
      <c r="Z313" s="556"/>
      <c r="AA313" s="66"/>
      <c r="AB313" s="66"/>
      <c r="AC313" s="80"/>
    </row>
    <row r="314" spans="1:68" ht="27" customHeight="1" x14ac:dyDescent="0.25">
      <c r="A314" s="63" t="s">
        <v>506</v>
      </c>
      <c r="B314" s="63" t="s">
        <v>507</v>
      </c>
      <c r="C314" s="36">
        <v>4301060387</v>
      </c>
      <c r="D314" s="557">
        <v>4607091380880</v>
      </c>
      <c r="E314" s="557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117</v>
      </c>
      <c r="L314" s="37" t="s">
        <v>45</v>
      </c>
      <c r="M314" s="38" t="s">
        <v>92</v>
      </c>
      <c r="N314" s="38"/>
      <c r="O314" s="37">
        <v>30</v>
      </c>
      <c r="P314" s="6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9"/>
      <c r="R314" s="559"/>
      <c r="S314" s="559"/>
      <c r="T314" s="560"/>
      <c r="U314" s="39" t="s">
        <v>45</v>
      </c>
      <c r="V314" s="39" t="s">
        <v>45</v>
      </c>
      <c r="W314" s="40" t="s">
        <v>0</v>
      </c>
      <c r="X314" s="58">
        <v>67.2</v>
      </c>
      <c r="Y314" s="55">
        <f>IFERROR(IF(X314="",0,CEILING((X314/$H314),1)*$H314),"")</f>
        <v>67.2</v>
      </c>
      <c r="Z314" s="41">
        <f>IFERROR(IF(Y314=0,"",ROUNDUP(Y314/H314,0)*0.01898),"")</f>
        <v>0.15184</v>
      </c>
      <c r="AA314" s="68" t="s">
        <v>45</v>
      </c>
      <c r="AB314" s="69" t="s">
        <v>45</v>
      </c>
      <c r="AC314" s="378" t="s">
        <v>508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71.352000000000004</v>
      </c>
      <c r="BN314" s="78">
        <f>IFERROR(Y314*I314/H314,"0")</f>
        <v>71.352000000000004</v>
      </c>
      <c r="BO314" s="78">
        <f>IFERROR(1/J314*(X314/H314),"0")</f>
        <v>0.125</v>
      </c>
      <c r="BP314" s="78">
        <f>IFERROR(1/J314*(Y314/H314),"0")</f>
        <v>0.125</v>
      </c>
    </row>
    <row r="315" spans="1:68" ht="27" customHeight="1" x14ac:dyDescent="0.25">
      <c r="A315" s="63" t="s">
        <v>509</v>
      </c>
      <c r="B315" s="63" t="s">
        <v>510</v>
      </c>
      <c r="C315" s="36">
        <v>4301060406</v>
      </c>
      <c r="D315" s="557">
        <v>4607091384482</v>
      </c>
      <c r="E315" s="557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117</v>
      </c>
      <c r="L315" s="37" t="s">
        <v>45</v>
      </c>
      <c r="M315" s="38" t="s">
        <v>92</v>
      </c>
      <c r="N315" s="38"/>
      <c r="O315" s="37">
        <v>30</v>
      </c>
      <c r="P315" s="6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9"/>
      <c r="R315" s="559"/>
      <c r="S315" s="559"/>
      <c r="T315" s="560"/>
      <c r="U315" s="39" t="s">
        <v>45</v>
      </c>
      <c r="V315" s="39" t="s">
        <v>45</v>
      </c>
      <c r="W315" s="40" t="s">
        <v>0</v>
      </c>
      <c r="X315" s="58">
        <v>187.2</v>
      </c>
      <c r="Y315" s="55">
        <f>IFERROR(IF(X315="",0,CEILING((X315/$H315),1)*$H315),"")</f>
        <v>187.2</v>
      </c>
      <c r="Z315" s="41">
        <f>IFERROR(IF(Y315=0,"",ROUNDUP(Y315/H315,0)*0.01898),"")</f>
        <v>0.45552000000000004</v>
      </c>
      <c r="AA315" s="68" t="s">
        <v>45</v>
      </c>
      <c r="AB315" s="69" t="s">
        <v>45</v>
      </c>
      <c r="AC315" s="380" t="s">
        <v>511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199.65600000000001</v>
      </c>
      <c r="BN315" s="78">
        <f>IFERROR(Y315*I315/H315,"0")</f>
        <v>199.65600000000001</v>
      </c>
      <c r="BO315" s="78">
        <f>IFERROR(1/J315*(X315/H315),"0")</f>
        <v>0.375</v>
      </c>
      <c r="BP315" s="78">
        <f>IFERROR(1/J315*(Y315/H315),"0")</f>
        <v>0.375</v>
      </c>
    </row>
    <row r="316" spans="1:68" ht="16.5" customHeight="1" x14ac:dyDescent="0.25">
      <c r="A316" s="63" t="s">
        <v>512</v>
      </c>
      <c r="B316" s="63" t="s">
        <v>513</v>
      </c>
      <c r="C316" s="36">
        <v>4301060484</v>
      </c>
      <c r="D316" s="557">
        <v>4607091380897</v>
      </c>
      <c r="E316" s="557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117</v>
      </c>
      <c r="L316" s="37" t="s">
        <v>45</v>
      </c>
      <c r="M316" s="38" t="s">
        <v>87</v>
      </c>
      <c r="N316" s="38"/>
      <c r="O316" s="37">
        <v>30</v>
      </c>
      <c r="P316" s="65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9"/>
      <c r="R316" s="559"/>
      <c r="S316" s="559"/>
      <c r="T316" s="56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514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564"/>
      <c r="B317" s="564"/>
      <c r="C317" s="564"/>
      <c r="D317" s="564"/>
      <c r="E317" s="564"/>
      <c r="F317" s="564"/>
      <c r="G317" s="564"/>
      <c r="H317" s="564"/>
      <c r="I317" s="564"/>
      <c r="J317" s="564"/>
      <c r="K317" s="564"/>
      <c r="L317" s="564"/>
      <c r="M317" s="564"/>
      <c r="N317" s="564"/>
      <c r="O317" s="565"/>
      <c r="P317" s="561" t="s">
        <v>40</v>
      </c>
      <c r="Q317" s="562"/>
      <c r="R317" s="562"/>
      <c r="S317" s="562"/>
      <c r="T317" s="562"/>
      <c r="U317" s="562"/>
      <c r="V317" s="563"/>
      <c r="W317" s="42" t="s">
        <v>39</v>
      </c>
      <c r="X317" s="43">
        <f>IFERROR(X314/H314,"0")+IFERROR(X315/H315,"0")+IFERROR(X316/H316,"0")</f>
        <v>32</v>
      </c>
      <c r="Y317" s="43">
        <f>IFERROR(Y314/H314,"0")+IFERROR(Y315/H315,"0")+IFERROR(Y316/H316,"0")</f>
        <v>32</v>
      </c>
      <c r="Z317" s="43">
        <f>IFERROR(IF(Z314="",0,Z314),"0")+IFERROR(IF(Z315="",0,Z315),"0")+IFERROR(IF(Z316="",0,Z316),"0")</f>
        <v>0.60736000000000001</v>
      </c>
      <c r="AA317" s="67"/>
      <c r="AB317" s="67"/>
      <c r="AC317" s="67"/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65"/>
      <c r="P318" s="561" t="s">
        <v>40</v>
      </c>
      <c r="Q318" s="562"/>
      <c r="R318" s="562"/>
      <c r="S318" s="562"/>
      <c r="T318" s="562"/>
      <c r="U318" s="562"/>
      <c r="V318" s="563"/>
      <c r="W318" s="42" t="s">
        <v>0</v>
      </c>
      <c r="X318" s="43">
        <f>IFERROR(SUM(X314:X316),"0")</f>
        <v>254.39999999999998</v>
      </c>
      <c r="Y318" s="43">
        <f>IFERROR(SUM(Y314:Y316),"0")</f>
        <v>254.39999999999998</v>
      </c>
      <c r="Z318" s="42"/>
      <c r="AA318" s="67"/>
      <c r="AB318" s="67"/>
      <c r="AC318" s="67"/>
    </row>
    <row r="319" spans="1:68" ht="14.25" customHeight="1" x14ac:dyDescent="0.25">
      <c r="A319" s="556" t="s">
        <v>104</v>
      </c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6"/>
      <c r="P319" s="556"/>
      <c r="Q319" s="556"/>
      <c r="R319" s="556"/>
      <c r="S319" s="556"/>
      <c r="T319" s="556"/>
      <c r="U319" s="556"/>
      <c r="V319" s="556"/>
      <c r="W319" s="556"/>
      <c r="X319" s="556"/>
      <c r="Y319" s="556"/>
      <c r="Z319" s="556"/>
      <c r="AA319" s="66"/>
      <c r="AB319" s="66"/>
      <c r="AC319" s="80"/>
    </row>
    <row r="320" spans="1:68" ht="27" customHeight="1" x14ac:dyDescent="0.25">
      <c r="A320" s="63" t="s">
        <v>515</v>
      </c>
      <c r="B320" s="63" t="s">
        <v>516</v>
      </c>
      <c r="C320" s="36">
        <v>4301030235</v>
      </c>
      <c r="D320" s="557">
        <v>4607091388381</v>
      </c>
      <c r="E320" s="557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120</v>
      </c>
      <c r="L320" s="37" t="s">
        <v>45</v>
      </c>
      <c r="M320" s="38" t="s">
        <v>109</v>
      </c>
      <c r="N320" s="38"/>
      <c r="O320" s="37">
        <v>180</v>
      </c>
      <c r="P320" s="654" t="s">
        <v>517</v>
      </c>
      <c r="Q320" s="559"/>
      <c r="R320" s="559"/>
      <c r="S320" s="559"/>
      <c r="T320" s="560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518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519</v>
      </c>
      <c r="B321" s="63" t="s">
        <v>520</v>
      </c>
      <c r="C321" s="36">
        <v>4301030232</v>
      </c>
      <c r="D321" s="557">
        <v>4607091388374</v>
      </c>
      <c r="E321" s="557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120</v>
      </c>
      <c r="L321" s="37" t="s">
        <v>45</v>
      </c>
      <c r="M321" s="38" t="s">
        <v>109</v>
      </c>
      <c r="N321" s="38"/>
      <c r="O321" s="37">
        <v>180</v>
      </c>
      <c r="P321" s="655" t="s">
        <v>521</v>
      </c>
      <c r="Q321" s="559"/>
      <c r="R321" s="559"/>
      <c r="S321" s="559"/>
      <c r="T321" s="56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518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522</v>
      </c>
      <c r="B322" s="63" t="s">
        <v>523</v>
      </c>
      <c r="C322" s="36">
        <v>4301032015</v>
      </c>
      <c r="D322" s="557">
        <v>4607091383102</v>
      </c>
      <c r="E322" s="557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88</v>
      </c>
      <c r="L322" s="37" t="s">
        <v>45</v>
      </c>
      <c r="M322" s="38" t="s">
        <v>109</v>
      </c>
      <c r="N322" s="38"/>
      <c r="O322" s="37">
        <v>180</v>
      </c>
      <c r="P322" s="6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9"/>
      <c r="R322" s="559"/>
      <c r="S322" s="559"/>
      <c r="T322" s="56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524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525</v>
      </c>
      <c r="B323" s="63" t="s">
        <v>526</v>
      </c>
      <c r="C323" s="36">
        <v>4301030233</v>
      </c>
      <c r="D323" s="557">
        <v>4607091388404</v>
      </c>
      <c r="E323" s="557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88</v>
      </c>
      <c r="L323" s="37" t="s">
        <v>45</v>
      </c>
      <c r="M323" s="38" t="s">
        <v>109</v>
      </c>
      <c r="N323" s="38"/>
      <c r="O323" s="37">
        <v>180</v>
      </c>
      <c r="P323" s="6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9"/>
      <c r="R323" s="559"/>
      <c r="S323" s="559"/>
      <c r="T323" s="56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518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564"/>
      <c r="B324" s="564"/>
      <c r="C324" s="564"/>
      <c r="D324" s="564"/>
      <c r="E324" s="564"/>
      <c r="F324" s="564"/>
      <c r="G324" s="564"/>
      <c r="H324" s="564"/>
      <c r="I324" s="564"/>
      <c r="J324" s="564"/>
      <c r="K324" s="564"/>
      <c r="L324" s="564"/>
      <c r="M324" s="564"/>
      <c r="N324" s="564"/>
      <c r="O324" s="565"/>
      <c r="P324" s="561" t="s">
        <v>40</v>
      </c>
      <c r="Q324" s="562"/>
      <c r="R324" s="562"/>
      <c r="S324" s="562"/>
      <c r="T324" s="562"/>
      <c r="U324" s="562"/>
      <c r="V324" s="563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65"/>
      <c r="P325" s="561" t="s">
        <v>40</v>
      </c>
      <c r="Q325" s="562"/>
      <c r="R325" s="562"/>
      <c r="S325" s="562"/>
      <c r="T325" s="562"/>
      <c r="U325" s="562"/>
      <c r="V325" s="563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556" t="s">
        <v>527</v>
      </c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6"/>
      <c r="P326" s="556"/>
      <c r="Q326" s="556"/>
      <c r="R326" s="556"/>
      <c r="S326" s="556"/>
      <c r="T326" s="556"/>
      <c r="U326" s="556"/>
      <c r="V326" s="556"/>
      <c r="W326" s="556"/>
      <c r="X326" s="556"/>
      <c r="Y326" s="556"/>
      <c r="Z326" s="556"/>
      <c r="AA326" s="66"/>
      <c r="AB326" s="66"/>
      <c r="AC326" s="80"/>
    </row>
    <row r="327" spans="1:68" ht="16.5" customHeight="1" x14ac:dyDescent="0.25">
      <c r="A327" s="63" t="s">
        <v>528</v>
      </c>
      <c r="B327" s="63" t="s">
        <v>529</v>
      </c>
      <c r="C327" s="36">
        <v>4301180007</v>
      </c>
      <c r="D327" s="557">
        <v>4680115881808</v>
      </c>
      <c r="E327" s="557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88</v>
      </c>
      <c r="L327" s="37" t="s">
        <v>45</v>
      </c>
      <c r="M327" s="38" t="s">
        <v>531</v>
      </c>
      <c r="N327" s="38"/>
      <c r="O327" s="37">
        <v>730</v>
      </c>
      <c r="P327" s="6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9"/>
      <c r="R327" s="559"/>
      <c r="S327" s="559"/>
      <c r="T327" s="560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530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532</v>
      </c>
      <c r="B328" s="63" t="s">
        <v>533</v>
      </c>
      <c r="C328" s="36">
        <v>4301180006</v>
      </c>
      <c r="D328" s="557">
        <v>4680115881822</v>
      </c>
      <c r="E328" s="557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88</v>
      </c>
      <c r="L328" s="37" t="s">
        <v>45</v>
      </c>
      <c r="M328" s="38" t="s">
        <v>531</v>
      </c>
      <c r="N328" s="38"/>
      <c r="O328" s="37">
        <v>730</v>
      </c>
      <c r="P328" s="6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9"/>
      <c r="R328" s="559"/>
      <c r="S328" s="559"/>
      <c r="T328" s="56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530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534</v>
      </c>
      <c r="B329" s="63" t="s">
        <v>535</v>
      </c>
      <c r="C329" s="36">
        <v>4301180001</v>
      </c>
      <c r="D329" s="557">
        <v>4680115880016</v>
      </c>
      <c r="E329" s="557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88</v>
      </c>
      <c r="L329" s="37" t="s">
        <v>45</v>
      </c>
      <c r="M329" s="38" t="s">
        <v>531</v>
      </c>
      <c r="N329" s="38"/>
      <c r="O329" s="37">
        <v>730</v>
      </c>
      <c r="P329" s="6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9"/>
      <c r="R329" s="559"/>
      <c r="S329" s="559"/>
      <c r="T329" s="56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530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564"/>
      <c r="B330" s="564"/>
      <c r="C330" s="564"/>
      <c r="D330" s="564"/>
      <c r="E330" s="564"/>
      <c r="F330" s="564"/>
      <c r="G330" s="564"/>
      <c r="H330" s="564"/>
      <c r="I330" s="564"/>
      <c r="J330" s="564"/>
      <c r="K330" s="564"/>
      <c r="L330" s="564"/>
      <c r="M330" s="564"/>
      <c r="N330" s="564"/>
      <c r="O330" s="565"/>
      <c r="P330" s="561" t="s">
        <v>40</v>
      </c>
      <c r="Q330" s="562"/>
      <c r="R330" s="562"/>
      <c r="S330" s="562"/>
      <c r="T330" s="562"/>
      <c r="U330" s="562"/>
      <c r="V330" s="563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65"/>
      <c r="P331" s="561" t="s">
        <v>40</v>
      </c>
      <c r="Q331" s="562"/>
      <c r="R331" s="562"/>
      <c r="S331" s="562"/>
      <c r="T331" s="562"/>
      <c r="U331" s="562"/>
      <c r="V331" s="563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572" t="s">
        <v>536</v>
      </c>
      <c r="B332" s="572"/>
      <c r="C332" s="572"/>
      <c r="D332" s="572"/>
      <c r="E332" s="572"/>
      <c r="F332" s="572"/>
      <c r="G332" s="572"/>
      <c r="H332" s="572"/>
      <c r="I332" s="572"/>
      <c r="J332" s="572"/>
      <c r="K332" s="572"/>
      <c r="L332" s="572"/>
      <c r="M332" s="572"/>
      <c r="N332" s="572"/>
      <c r="O332" s="572"/>
      <c r="P332" s="572"/>
      <c r="Q332" s="572"/>
      <c r="R332" s="572"/>
      <c r="S332" s="572"/>
      <c r="T332" s="572"/>
      <c r="U332" s="572"/>
      <c r="V332" s="572"/>
      <c r="W332" s="572"/>
      <c r="X332" s="572"/>
      <c r="Y332" s="572"/>
      <c r="Z332" s="572"/>
      <c r="AA332" s="65"/>
      <c r="AB332" s="65"/>
      <c r="AC332" s="79"/>
    </row>
    <row r="333" spans="1:68" ht="14.25" customHeight="1" x14ac:dyDescent="0.25">
      <c r="A333" s="556" t="s">
        <v>82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66"/>
      <c r="AB333" s="66"/>
      <c r="AC333" s="80"/>
    </row>
    <row r="334" spans="1:68" ht="27" customHeight="1" x14ac:dyDescent="0.25">
      <c r="A334" s="63" t="s">
        <v>537</v>
      </c>
      <c r="B334" s="63" t="s">
        <v>538</v>
      </c>
      <c r="C334" s="36">
        <v>4301051489</v>
      </c>
      <c r="D334" s="557">
        <v>4607091387919</v>
      </c>
      <c r="E334" s="557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117</v>
      </c>
      <c r="L334" s="37" t="s">
        <v>45</v>
      </c>
      <c r="M334" s="38" t="s">
        <v>87</v>
      </c>
      <c r="N334" s="38"/>
      <c r="O334" s="37">
        <v>45</v>
      </c>
      <c r="P334" s="6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9"/>
      <c r="R334" s="559"/>
      <c r="S334" s="559"/>
      <c r="T334" s="560"/>
      <c r="U334" s="39" t="s">
        <v>45</v>
      </c>
      <c r="V334" s="39" t="s">
        <v>45</v>
      </c>
      <c r="W334" s="40" t="s">
        <v>0</v>
      </c>
      <c r="X334" s="58">
        <v>64.8</v>
      </c>
      <c r="Y334" s="55">
        <f>IFERROR(IF(X334="",0,CEILING((X334/$H334),1)*$H334),"")</f>
        <v>64.8</v>
      </c>
      <c r="Z334" s="41">
        <f>IFERROR(IF(Y334=0,"",ROUNDUP(Y334/H334,0)*0.01898),"")</f>
        <v>0.15184</v>
      </c>
      <c r="AA334" s="68" t="s">
        <v>45</v>
      </c>
      <c r="AB334" s="69" t="s">
        <v>45</v>
      </c>
      <c r="AC334" s="398" t="s">
        <v>539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68.951999999999998</v>
      </c>
      <c r="BN334" s="78">
        <f>IFERROR(Y334*I334/H334,"0")</f>
        <v>68.951999999999998</v>
      </c>
      <c r="BO334" s="78">
        <f>IFERROR(1/J334*(X334/H334),"0")</f>
        <v>0.125</v>
      </c>
      <c r="BP334" s="78">
        <f>IFERROR(1/J334*(Y334/H334),"0")</f>
        <v>0.125</v>
      </c>
    </row>
    <row r="335" spans="1:68" ht="27" customHeight="1" x14ac:dyDescent="0.25">
      <c r="A335" s="63" t="s">
        <v>540</v>
      </c>
      <c r="B335" s="63" t="s">
        <v>541</v>
      </c>
      <c r="C335" s="36">
        <v>4301051461</v>
      </c>
      <c r="D335" s="557">
        <v>4680115883604</v>
      </c>
      <c r="E335" s="557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88</v>
      </c>
      <c r="L335" s="37" t="s">
        <v>45</v>
      </c>
      <c r="M335" s="38" t="s">
        <v>92</v>
      </c>
      <c r="N335" s="38"/>
      <c r="O335" s="37">
        <v>45</v>
      </c>
      <c r="P335" s="64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9"/>
      <c r="R335" s="559"/>
      <c r="S335" s="559"/>
      <c r="T335" s="56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542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543</v>
      </c>
      <c r="B336" s="63" t="s">
        <v>544</v>
      </c>
      <c r="C336" s="36">
        <v>4301051864</v>
      </c>
      <c r="D336" s="557">
        <v>4680115883567</v>
      </c>
      <c r="E336" s="557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88</v>
      </c>
      <c r="L336" s="37" t="s">
        <v>45</v>
      </c>
      <c r="M336" s="38" t="s">
        <v>87</v>
      </c>
      <c r="N336" s="38"/>
      <c r="O336" s="37">
        <v>40</v>
      </c>
      <c r="P336" s="6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9"/>
      <c r="R336" s="559"/>
      <c r="S336" s="559"/>
      <c r="T336" s="56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545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564"/>
      <c r="B337" s="564"/>
      <c r="C337" s="564"/>
      <c r="D337" s="564"/>
      <c r="E337" s="564"/>
      <c r="F337" s="564"/>
      <c r="G337" s="564"/>
      <c r="H337" s="564"/>
      <c r="I337" s="564"/>
      <c r="J337" s="564"/>
      <c r="K337" s="564"/>
      <c r="L337" s="564"/>
      <c r="M337" s="564"/>
      <c r="N337" s="564"/>
      <c r="O337" s="565"/>
      <c r="P337" s="561" t="s">
        <v>40</v>
      </c>
      <c r="Q337" s="562"/>
      <c r="R337" s="562"/>
      <c r="S337" s="562"/>
      <c r="T337" s="562"/>
      <c r="U337" s="562"/>
      <c r="V337" s="563"/>
      <c r="W337" s="42" t="s">
        <v>39</v>
      </c>
      <c r="X337" s="43">
        <f>IFERROR(X334/H334,"0")+IFERROR(X335/H335,"0")+IFERROR(X336/H336,"0")</f>
        <v>8</v>
      </c>
      <c r="Y337" s="43">
        <f>IFERROR(Y334/H334,"0")+IFERROR(Y335/H335,"0")+IFERROR(Y336/H336,"0")</f>
        <v>8</v>
      </c>
      <c r="Z337" s="43">
        <f>IFERROR(IF(Z334="",0,Z334),"0")+IFERROR(IF(Z335="",0,Z335),"0")+IFERROR(IF(Z336="",0,Z336),"0")</f>
        <v>0.15184</v>
      </c>
      <c r="AA337" s="67"/>
      <c r="AB337" s="67"/>
      <c r="AC337" s="67"/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65"/>
      <c r="P338" s="561" t="s">
        <v>40</v>
      </c>
      <c r="Q338" s="562"/>
      <c r="R338" s="562"/>
      <c r="S338" s="562"/>
      <c r="T338" s="562"/>
      <c r="U338" s="562"/>
      <c r="V338" s="563"/>
      <c r="W338" s="42" t="s">
        <v>0</v>
      </c>
      <c r="X338" s="43">
        <f>IFERROR(SUM(X334:X336),"0")</f>
        <v>64.8</v>
      </c>
      <c r="Y338" s="43">
        <f>IFERROR(SUM(Y334:Y336),"0")</f>
        <v>64.8</v>
      </c>
      <c r="Z338" s="42"/>
      <c r="AA338" s="67"/>
      <c r="AB338" s="67"/>
      <c r="AC338" s="67"/>
    </row>
    <row r="339" spans="1:68" ht="27.75" customHeight="1" x14ac:dyDescent="0.2">
      <c r="A339" s="580" t="s">
        <v>546</v>
      </c>
      <c r="B339" s="580"/>
      <c r="C339" s="580"/>
      <c r="D339" s="580"/>
      <c r="E339" s="580"/>
      <c r="F339" s="580"/>
      <c r="G339" s="580"/>
      <c r="H339" s="580"/>
      <c r="I339" s="580"/>
      <c r="J339" s="580"/>
      <c r="K339" s="580"/>
      <c r="L339" s="580"/>
      <c r="M339" s="580"/>
      <c r="N339" s="580"/>
      <c r="O339" s="580"/>
      <c r="P339" s="580"/>
      <c r="Q339" s="580"/>
      <c r="R339" s="580"/>
      <c r="S339" s="580"/>
      <c r="T339" s="580"/>
      <c r="U339" s="580"/>
      <c r="V339" s="580"/>
      <c r="W339" s="580"/>
      <c r="X339" s="580"/>
      <c r="Y339" s="580"/>
      <c r="Z339" s="580"/>
      <c r="AA339" s="54"/>
      <c r="AB339" s="54"/>
      <c r="AC339" s="54"/>
    </row>
    <row r="340" spans="1:68" ht="16.5" customHeight="1" x14ac:dyDescent="0.25">
      <c r="A340" s="572" t="s">
        <v>547</v>
      </c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72"/>
      <c r="P340" s="572"/>
      <c r="Q340" s="572"/>
      <c r="R340" s="572"/>
      <c r="S340" s="572"/>
      <c r="T340" s="572"/>
      <c r="U340" s="572"/>
      <c r="V340" s="572"/>
      <c r="W340" s="572"/>
      <c r="X340" s="572"/>
      <c r="Y340" s="572"/>
      <c r="Z340" s="572"/>
      <c r="AA340" s="65"/>
      <c r="AB340" s="65"/>
      <c r="AC340" s="79"/>
    </row>
    <row r="341" spans="1:68" ht="14.25" customHeight="1" x14ac:dyDescent="0.25">
      <c r="A341" s="556" t="s">
        <v>112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66"/>
      <c r="AB341" s="66"/>
      <c r="AC341" s="80"/>
    </row>
    <row r="342" spans="1:68" ht="37.5" customHeight="1" x14ac:dyDescent="0.25">
      <c r="A342" s="63" t="s">
        <v>548</v>
      </c>
      <c r="B342" s="63" t="s">
        <v>549</v>
      </c>
      <c r="C342" s="36">
        <v>4301011869</v>
      </c>
      <c r="D342" s="557">
        <v>4680115884847</v>
      </c>
      <c r="E342" s="557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117</v>
      </c>
      <c r="L342" s="37" t="s">
        <v>45</v>
      </c>
      <c r="M342" s="38" t="s">
        <v>80</v>
      </c>
      <c r="N342" s="38"/>
      <c r="O342" s="37">
        <v>60</v>
      </c>
      <c r="P342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9"/>
      <c r="R342" s="559"/>
      <c r="S342" s="559"/>
      <c r="T342" s="560"/>
      <c r="U342" s="39" t="s">
        <v>45</v>
      </c>
      <c r="V342" s="39" t="s">
        <v>45</v>
      </c>
      <c r="W342" s="40" t="s">
        <v>0</v>
      </c>
      <c r="X342" s="58">
        <v>120</v>
      </c>
      <c r="Y342" s="55">
        <f t="shared" ref="Y342:Y348" si="38">IFERROR(IF(X342="",0,CEILING((X342/$H342),1)*$H342),"")</f>
        <v>120</v>
      </c>
      <c r="Z342" s="41">
        <f>IFERROR(IF(Y342=0,"",ROUNDUP(Y342/H342,0)*0.02175),"")</f>
        <v>0.17399999999999999</v>
      </c>
      <c r="AA342" s="68" t="s">
        <v>45</v>
      </c>
      <c r="AB342" s="69" t="s">
        <v>45</v>
      </c>
      <c r="AC342" s="404" t="s">
        <v>550</v>
      </c>
      <c r="AG342" s="78"/>
      <c r="AJ342" s="84" t="s">
        <v>45</v>
      </c>
      <c r="AK342" s="84">
        <v>0</v>
      </c>
      <c r="BB342" s="405" t="s">
        <v>66</v>
      </c>
      <c r="BM342" s="78">
        <f t="shared" ref="BM342:BM348" si="39">IFERROR(X342*I342/H342,"0")</f>
        <v>123.84</v>
      </c>
      <c r="BN342" s="78">
        <f t="shared" ref="BN342:BN348" si="40">IFERROR(Y342*I342/H342,"0")</f>
        <v>123.84</v>
      </c>
      <c r="BO342" s="78">
        <f t="shared" ref="BO342:BO348" si="41">IFERROR(1/J342*(X342/H342),"0")</f>
        <v>0.16666666666666666</v>
      </c>
      <c r="BP342" s="78">
        <f t="shared" ref="BP342:BP348" si="42">IFERROR(1/J342*(Y342/H342),"0")</f>
        <v>0.16666666666666666</v>
      </c>
    </row>
    <row r="343" spans="1:68" ht="27" customHeight="1" x14ac:dyDescent="0.25">
      <c r="A343" s="63" t="s">
        <v>551</v>
      </c>
      <c r="B343" s="63" t="s">
        <v>552</v>
      </c>
      <c r="C343" s="36">
        <v>4301011870</v>
      </c>
      <c r="D343" s="557">
        <v>4680115884854</v>
      </c>
      <c r="E343" s="557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117</v>
      </c>
      <c r="L343" s="37" t="s">
        <v>45</v>
      </c>
      <c r="M343" s="38" t="s">
        <v>80</v>
      </c>
      <c r="N343" s="38"/>
      <c r="O343" s="37">
        <v>60</v>
      </c>
      <c r="P343" s="6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9"/>
      <c r="R343" s="559"/>
      <c r="S343" s="559"/>
      <c r="T343" s="560"/>
      <c r="U343" s="39" t="s">
        <v>45</v>
      </c>
      <c r="V343" s="39" t="s">
        <v>45</v>
      </c>
      <c r="W343" s="40" t="s">
        <v>0</v>
      </c>
      <c r="X343" s="58">
        <v>120</v>
      </c>
      <c r="Y343" s="55">
        <f t="shared" si="38"/>
        <v>120</v>
      </c>
      <c r="Z343" s="41">
        <f>IFERROR(IF(Y343=0,"",ROUNDUP(Y343/H343,0)*0.02175),"")</f>
        <v>0.17399999999999999</v>
      </c>
      <c r="AA343" s="68" t="s">
        <v>45</v>
      </c>
      <c r="AB343" s="69" t="s">
        <v>45</v>
      </c>
      <c r="AC343" s="406" t="s">
        <v>553</v>
      </c>
      <c r="AG343" s="78"/>
      <c r="AJ343" s="84" t="s">
        <v>45</v>
      </c>
      <c r="AK343" s="84">
        <v>0</v>
      </c>
      <c r="BB343" s="407" t="s">
        <v>66</v>
      </c>
      <c r="BM343" s="78">
        <f t="shared" si="39"/>
        <v>123.84</v>
      </c>
      <c r="BN343" s="78">
        <f t="shared" si="40"/>
        <v>123.84</v>
      </c>
      <c r="BO343" s="78">
        <f t="shared" si="41"/>
        <v>0.16666666666666666</v>
      </c>
      <c r="BP343" s="78">
        <f t="shared" si="42"/>
        <v>0.16666666666666666</v>
      </c>
    </row>
    <row r="344" spans="1:68" ht="37.5" customHeight="1" x14ac:dyDescent="0.25">
      <c r="A344" s="63" t="s">
        <v>554</v>
      </c>
      <c r="B344" s="63" t="s">
        <v>555</v>
      </c>
      <c r="C344" s="36">
        <v>4301011867</v>
      </c>
      <c r="D344" s="557">
        <v>4680115884830</v>
      </c>
      <c r="E344" s="557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80</v>
      </c>
      <c r="N344" s="38"/>
      <c r="O344" s="37">
        <v>60</v>
      </c>
      <c r="P344" s="6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9"/>
      <c r="R344" s="559"/>
      <c r="S344" s="559"/>
      <c r="T344" s="560"/>
      <c r="U344" s="39" t="s">
        <v>45</v>
      </c>
      <c r="V344" s="39" t="s">
        <v>45</v>
      </c>
      <c r="W344" s="40" t="s">
        <v>0</v>
      </c>
      <c r="X344" s="58">
        <v>120</v>
      </c>
      <c r="Y344" s="55">
        <f t="shared" si="38"/>
        <v>120</v>
      </c>
      <c r="Z344" s="41">
        <f>IFERROR(IF(Y344=0,"",ROUNDUP(Y344/H344,0)*0.02175),"")</f>
        <v>0.17399999999999999</v>
      </c>
      <c r="AA344" s="68" t="s">
        <v>45</v>
      </c>
      <c r="AB344" s="69" t="s">
        <v>45</v>
      </c>
      <c r="AC344" s="408" t="s">
        <v>556</v>
      </c>
      <c r="AG344" s="78"/>
      <c r="AJ344" s="84" t="s">
        <v>45</v>
      </c>
      <c r="AK344" s="84">
        <v>0</v>
      </c>
      <c r="BB344" s="409" t="s">
        <v>66</v>
      </c>
      <c r="BM344" s="78">
        <f t="shared" si="39"/>
        <v>123.84</v>
      </c>
      <c r="BN344" s="78">
        <f t="shared" si="40"/>
        <v>123.84</v>
      </c>
      <c r="BO344" s="78">
        <f t="shared" si="41"/>
        <v>0.16666666666666666</v>
      </c>
      <c r="BP344" s="78">
        <f t="shared" si="42"/>
        <v>0.16666666666666666</v>
      </c>
    </row>
    <row r="345" spans="1:68" ht="27" customHeight="1" x14ac:dyDescent="0.25">
      <c r="A345" s="63" t="s">
        <v>557</v>
      </c>
      <c r="B345" s="63" t="s">
        <v>558</v>
      </c>
      <c r="C345" s="36">
        <v>4301011832</v>
      </c>
      <c r="D345" s="557">
        <v>4607091383997</v>
      </c>
      <c r="E345" s="557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87</v>
      </c>
      <c r="N345" s="38"/>
      <c r="O345" s="37">
        <v>60</v>
      </c>
      <c r="P345" s="6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9"/>
      <c r="R345" s="559"/>
      <c r="S345" s="559"/>
      <c r="T345" s="560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559</v>
      </c>
      <c r="AG345" s="78"/>
      <c r="AJ345" s="84" t="s">
        <v>45</v>
      </c>
      <c r="AK345" s="84">
        <v>0</v>
      </c>
      <c r="BB345" s="411" t="s">
        <v>66</v>
      </c>
      <c r="BM345" s="78">
        <f t="shared" si="39"/>
        <v>0</v>
      </c>
      <c r="BN345" s="78">
        <f t="shared" si="40"/>
        <v>0</v>
      </c>
      <c r="BO345" s="78">
        <f t="shared" si="41"/>
        <v>0</v>
      </c>
      <c r="BP345" s="78">
        <f t="shared" si="42"/>
        <v>0</v>
      </c>
    </row>
    <row r="346" spans="1:68" ht="27" customHeight="1" x14ac:dyDescent="0.25">
      <c r="A346" s="63" t="s">
        <v>560</v>
      </c>
      <c r="B346" s="63" t="s">
        <v>561</v>
      </c>
      <c r="C346" s="36">
        <v>4301011433</v>
      </c>
      <c r="D346" s="557">
        <v>4680115882638</v>
      </c>
      <c r="E346" s="557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120</v>
      </c>
      <c r="L346" s="37" t="s">
        <v>45</v>
      </c>
      <c r="M346" s="38" t="s">
        <v>116</v>
      </c>
      <c r="N346" s="38"/>
      <c r="O346" s="37">
        <v>90</v>
      </c>
      <c r="P346" s="63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9"/>
      <c r="R346" s="559"/>
      <c r="S346" s="559"/>
      <c r="T346" s="560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562</v>
      </c>
      <c r="AG346" s="78"/>
      <c r="AJ346" s="84" t="s">
        <v>45</v>
      </c>
      <c r="AK346" s="84">
        <v>0</v>
      </c>
      <c r="BB346" s="413" t="s">
        <v>66</v>
      </c>
      <c r="BM346" s="78">
        <f t="shared" si="39"/>
        <v>0</v>
      </c>
      <c r="BN346" s="78">
        <f t="shared" si="40"/>
        <v>0</v>
      </c>
      <c r="BO346" s="78">
        <f t="shared" si="41"/>
        <v>0</v>
      </c>
      <c r="BP346" s="78">
        <f t="shared" si="42"/>
        <v>0</v>
      </c>
    </row>
    <row r="347" spans="1:68" ht="27" customHeight="1" x14ac:dyDescent="0.25">
      <c r="A347" s="63" t="s">
        <v>563</v>
      </c>
      <c r="B347" s="63" t="s">
        <v>564</v>
      </c>
      <c r="C347" s="36">
        <v>4301011952</v>
      </c>
      <c r="D347" s="557">
        <v>4680115884922</v>
      </c>
      <c r="E347" s="557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120</v>
      </c>
      <c r="L347" s="37" t="s">
        <v>45</v>
      </c>
      <c r="M347" s="38" t="s">
        <v>80</v>
      </c>
      <c r="N347" s="38"/>
      <c r="O347" s="37">
        <v>60</v>
      </c>
      <c r="P347" s="6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9"/>
      <c r="R347" s="559"/>
      <c r="S347" s="559"/>
      <c r="T347" s="56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553</v>
      </c>
      <c r="AG347" s="78"/>
      <c r="AJ347" s="84" t="s">
        <v>45</v>
      </c>
      <c r="AK347" s="84">
        <v>0</v>
      </c>
      <c r="BB347" s="415" t="s">
        <v>66</v>
      </c>
      <c r="BM347" s="78">
        <f t="shared" si="39"/>
        <v>0</v>
      </c>
      <c r="BN347" s="78">
        <f t="shared" si="40"/>
        <v>0</v>
      </c>
      <c r="BO347" s="78">
        <f t="shared" si="41"/>
        <v>0</v>
      </c>
      <c r="BP347" s="78">
        <f t="shared" si="42"/>
        <v>0</v>
      </c>
    </row>
    <row r="348" spans="1:68" ht="37.5" customHeight="1" x14ac:dyDescent="0.25">
      <c r="A348" s="63" t="s">
        <v>565</v>
      </c>
      <c r="B348" s="63" t="s">
        <v>566</v>
      </c>
      <c r="C348" s="36">
        <v>4301011868</v>
      </c>
      <c r="D348" s="557">
        <v>4680115884861</v>
      </c>
      <c r="E348" s="557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120</v>
      </c>
      <c r="L348" s="37" t="s">
        <v>45</v>
      </c>
      <c r="M348" s="38" t="s">
        <v>80</v>
      </c>
      <c r="N348" s="38"/>
      <c r="O348" s="37">
        <v>60</v>
      </c>
      <c r="P348" s="6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9"/>
      <c r="R348" s="559"/>
      <c r="S348" s="559"/>
      <c r="T348" s="560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556</v>
      </c>
      <c r="AG348" s="78"/>
      <c r="AJ348" s="84" t="s">
        <v>45</v>
      </c>
      <c r="AK348" s="84">
        <v>0</v>
      </c>
      <c r="BB348" s="417" t="s">
        <v>66</v>
      </c>
      <c r="BM348" s="78">
        <f t="shared" si="39"/>
        <v>0</v>
      </c>
      <c r="BN348" s="78">
        <f t="shared" si="40"/>
        <v>0</v>
      </c>
      <c r="BO348" s="78">
        <f t="shared" si="41"/>
        <v>0</v>
      </c>
      <c r="BP348" s="78">
        <f t="shared" si="42"/>
        <v>0</v>
      </c>
    </row>
    <row r="349" spans="1:68" x14ac:dyDescent="0.2">
      <c r="A349" s="564"/>
      <c r="B349" s="564"/>
      <c r="C349" s="564"/>
      <c r="D349" s="564"/>
      <c r="E349" s="564"/>
      <c r="F349" s="564"/>
      <c r="G349" s="564"/>
      <c r="H349" s="564"/>
      <c r="I349" s="564"/>
      <c r="J349" s="564"/>
      <c r="K349" s="564"/>
      <c r="L349" s="564"/>
      <c r="M349" s="564"/>
      <c r="N349" s="564"/>
      <c r="O349" s="565"/>
      <c r="P349" s="561" t="s">
        <v>40</v>
      </c>
      <c r="Q349" s="562"/>
      <c r="R349" s="562"/>
      <c r="S349" s="562"/>
      <c r="T349" s="562"/>
      <c r="U349" s="562"/>
      <c r="V349" s="563"/>
      <c r="W349" s="42" t="s">
        <v>39</v>
      </c>
      <c r="X349" s="43">
        <f>IFERROR(X342/H342,"0")+IFERROR(X343/H343,"0")+IFERROR(X344/H344,"0")+IFERROR(X345/H345,"0")+IFERROR(X346/H346,"0")+IFERROR(X347/H347,"0")+IFERROR(X348/H348,"0")</f>
        <v>24</v>
      </c>
      <c r="Y349" s="43">
        <f>IFERROR(Y342/H342,"0")+IFERROR(Y343/H343,"0")+IFERROR(Y344/H344,"0")+IFERROR(Y345/H345,"0")+IFERROR(Y346/H346,"0")+IFERROR(Y347/H347,"0")+IFERROR(Y348/H348,"0")</f>
        <v>24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0.52200000000000002</v>
      </c>
      <c r="AA349" s="67"/>
      <c r="AB349" s="67"/>
      <c r="AC349" s="67"/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65"/>
      <c r="P350" s="561" t="s">
        <v>40</v>
      </c>
      <c r="Q350" s="562"/>
      <c r="R350" s="562"/>
      <c r="S350" s="562"/>
      <c r="T350" s="562"/>
      <c r="U350" s="562"/>
      <c r="V350" s="563"/>
      <c r="W350" s="42" t="s">
        <v>0</v>
      </c>
      <c r="X350" s="43">
        <f>IFERROR(SUM(X342:X348),"0")</f>
        <v>360</v>
      </c>
      <c r="Y350" s="43">
        <f>IFERROR(SUM(Y342:Y348),"0")</f>
        <v>360</v>
      </c>
      <c r="Z350" s="42"/>
      <c r="AA350" s="67"/>
      <c r="AB350" s="67"/>
      <c r="AC350" s="67"/>
    </row>
    <row r="351" spans="1:68" ht="14.25" customHeight="1" x14ac:dyDescent="0.25">
      <c r="A351" s="556" t="s">
        <v>144</v>
      </c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6"/>
      <c r="P351" s="556"/>
      <c r="Q351" s="556"/>
      <c r="R351" s="556"/>
      <c r="S351" s="556"/>
      <c r="T351" s="556"/>
      <c r="U351" s="556"/>
      <c r="V351" s="556"/>
      <c r="W351" s="556"/>
      <c r="X351" s="556"/>
      <c r="Y351" s="556"/>
      <c r="Z351" s="556"/>
      <c r="AA351" s="66"/>
      <c r="AB351" s="66"/>
      <c r="AC351" s="80"/>
    </row>
    <row r="352" spans="1:68" ht="27" customHeight="1" x14ac:dyDescent="0.25">
      <c r="A352" s="63" t="s">
        <v>567</v>
      </c>
      <c r="B352" s="63" t="s">
        <v>568</v>
      </c>
      <c r="C352" s="36">
        <v>4301020178</v>
      </c>
      <c r="D352" s="557">
        <v>4607091383980</v>
      </c>
      <c r="E352" s="557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117</v>
      </c>
      <c r="L352" s="37" t="s">
        <v>45</v>
      </c>
      <c r="M352" s="38" t="s">
        <v>116</v>
      </c>
      <c r="N352" s="38"/>
      <c r="O352" s="37">
        <v>50</v>
      </c>
      <c r="P352" s="6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9"/>
      <c r="R352" s="559"/>
      <c r="S352" s="559"/>
      <c r="T352" s="560"/>
      <c r="U352" s="39" t="s">
        <v>45</v>
      </c>
      <c r="V352" s="39" t="s">
        <v>45</v>
      </c>
      <c r="W352" s="40" t="s">
        <v>0</v>
      </c>
      <c r="X352" s="58">
        <v>240</v>
      </c>
      <c r="Y352" s="55">
        <f>IFERROR(IF(X352="",0,CEILING((X352/$H352),1)*$H352),"")</f>
        <v>240</v>
      </c>
      <c r="Z352" s="41">
        <f>IFERROR(IF(Y352=0,"",ROUNDUP(Y352/H352,0)*0.02175),"")</f>
        <v>0.34799999999999998</v>
      </c>
      <c r="AA352" s="68" t="s">
        <v>45</v>
      </c>
      <c r="AB352" s="69" t="s">
        <v>45</v>
      </c>
      <c r="AC352" s="418" t="s">
        <v>569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247.68</v>
      </c>
      <c r="BN352" s="78">
        <f>IFERROR(Y352*I352/H352,"0")</f>
        <v>247.68</v>
      </c>
      <c r="BO352" s="78">
        <f>IFERROR(1/J352*(X352/H352),"0")</f>
        <v>0.33333333333333331</v>
      </c>
      <c r="BP352" s="78">
        <f>IFERROR(1/J352*(Y352/H352),"0")</f>
        <v>0.33333333333333331</v>
      </c>
    </row>
    <row r="353" spans="1:68" ht="16.5" customHeight="1" x14ac:dyDescent="0.25">
      <c r="A353" s="63" t="s">
        <v>570</v>
      </c>
      <c r="B353" s="63" t="s">
        <v>571</v>
      </c>
      <c r="C353" s="36">
        <v>4301020179</v>
      </c>
      <c r="D353" s="557">
        <v>4607091384178</v>
      </c>
      <c r="E353" s="557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120</v>
      </c>
      <c r="L353" s="37" t="s">
        <v>45</v>
      </c>
      <c r="M353" s="38" t="s">
        <v>116</v>
      </c>
      <c r="N353" s="38"/>
      <c r="O353" s="37">
        <v>50</v>
      </c>
      <c r="P353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9"/>
      <c r="R353" s="559"/>
      <c r="S353" s="559"/>
      <c r="T353" s="560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569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564"/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65"/>
      <c r="P354" s="561" t="s">
        <v>40</v>
      </c>
      <c r="Q354" s="562"/>
      <c r="R354" s="562"/>
      <c r="S354" s="562"/>
      <c r="T354" s="562"/>
      <c r="U354" s="562"/>
      <c r="V354" s="563"/>
      <c r="W354" s="42" t="s">
        <v>39</v>
      </c>
      <c r="X354" s="43">
        <f>IFERROR(X352/H352,"0")+IFERROR(X353/H353,"0")</f>
        <v>16</v>
      </c>
      <c r="Y354" s="43">
        <f>IFERROR(Y352/H352,"0")+IFERROR(Y353/H353,"0")</f>
        <v>16</v>
      </c>
      <c r="Z354" s="43">
        <f>IFERROR(IF(Z352="",0,Z352),"0")+IFERROR(IF(Z353="",0,Z353),"0")</f>
        <v>0.34799999999999998</v>
      </c>
      <c r="AA354" s="67"/>
      <c r="AB354" s="67"/>
      <c r="AC354" s="67"/>
    </row>
    <row r="355" spans="1:68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65"/>
      <c r="P355" s="561" t="s">
        <v>40</v>
      </c>
      <c r="Q355" s="562"/>
      <c r="R355" s="562"/>
      <c r="S355" s="562"/>
      <c r="T355" s="562"/>
      <c r="U355" s="562"/>
      <c r="V355" s="563"/>
      <c r="W355" s="42" t="s">
        <v>0</v>
      </c>
      <c r="X355" s="43">
        <f>IFERROR(SUM(X352:X353),"0")</f>
        <v>240</v>
      </c>
      <c r="Y355" s="43">
        <f>IFERROR(SUM(Y352:Y353),"0")</f>
        <v>240</v>
      </c>
      <c r="Z355" s="42"/>
      <c r="AA355" s="67"/>
      <c r="AB355" s="67"/>
      <c r="AC355" s="67"/>
    </row>
    <row r="356" spans="1:68" ht="14.25" customHeight="1" x14ac:dyDescent="0.25">
      <c r="A356" s="556" t="s">
        <v>82</v>
      </c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6"/>
      <c r="P356" s="556"/>
      <c r="Q356" s="556"/>
      <c r="R356" s="556"/>
      <c r="S356" s="556"/>
      <c r="T356" s="556"/>
      <c r="U356" s="556"/>
      <c r="V356" s="556"/>
      <c r="W356" s="556"/>
      <c r="X356" s="556"/>
      <c r="Y356" s="556"/>
      <c r="Z356" s="556"/>
      <c r="AA356" s="66"/>
      <c r="AB356" s="66"/>
      <c r="AC356" s="80"/>
    </row>
    <row r="357" spans="1:68" ht="27" customHeight="1" x14ac:dyDescent="0.25">
      <c r="A357" s="63" t="s">
        <v>572</v>
      </c>
      <c r="B357" s="63" t="s">
        <v>573</v>
      </c>
      <c r="C357" s="36">
        <v>4301051903</v>
      </c>
      <c r="D357" s="557">
        <v>4607091383928</v>
      </c>
      <c r="E357" s="557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117</v>
      </c>
      <c r="L357" s="37" t="s">
        <v>45</v>
      </c>
      <c r="M357" s="38" t="s">
        <v>92</v>
      </c>
      <c r="N357" s="38"/>
      <c r="O357" s="37">
        <v>40</v>
      </c>
      <c r="P357" s="63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9"/>
      <c r="R357" s="559"/>
      <c r="S357" s="559"/>
      <c r="T357" s="560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574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575</v>
      </c>
      <c r="B358" s="63" t="s">
        <v>576</v>
      </c>
      <c r="C358" s="36">
        <v>4301051897</v>
      </c>
      <c r="D358" s="557">
        <v>4607091384260</v>
      </c>
      <c r="E358" s="557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117</v>
      </c>
      <c r="L358" s="37" t="s">
        <v>45</v>
      </c>
      <c r="M358" s="38" t="s">
        <v>92</v>
      </c>
      <c r="N358" s="38"/>
      <c r="O358" s="37">
        <v>40</v>
      </c>
      <c r="P358" s="63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9"/>
      <c r="R358" s="559"/>
      <c r="S358" s="559"/>
      <c r="T358" s="560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577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564"/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65"/>
      <c r="P359" s="561" t="s">
        <v>40</v>
      </c>
      <c r="Q359" s="562"/>
      <c r="R359" s="562"/>
      <c r="S359" s="562"/>
      <c r="T359" s="562"/>
      <c r="U359" s="562"/>
      <c r="V359" s="563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65"/>
      <c r="P360" s="561" t="s">
        <v>40</v>
      </c>
      <c r="Q360" s="562"/>
      <c r="R360" s="562"/>
      <c r="S360" s="562"/>
      <c r="T360" s="562"/>
      <c r="U360" s="562"/>
      <c r="V360" s="563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556" t="s">
        <v>174</v>
      </c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6"/>
      <c r="P361" s="556"/>
      <c r="Q361" s="556"/>
      <c r="R361" s="556"/>
      <c r="S361" s="556"/>
      <c r="T361" s="556"/>
      <c r="U361" s="556"/>
      <c r="V361" s="556"/>
      <c r="W361" s="556"/>
      <c r="X361" s="556"/>
      <c r="Y361" s="556"/>
      <c r="Z361" s="556"/>
      <c r="AA361" s="66"/>
      <c r="AB361" s="66"/>
      <c r="AC361" s="80"/>
    </row>
    <row r="362" spans="1:68" ht="16.5" customHeight="1" x14ac:dyDescent="0.25">
      <c r="A362" s="63" t="s">
        <v>578</v>
      </c>
      <c r="B362" s="63" t="s">
        <v>579</v>
      </c>
      <c r="C362" s="36">
        <v>4301060524</v>
      </c>
      <c r="D362" s="557">
        <v>4607091384673</v>
      </c>
      <c r="E362" s="557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117</v>
      </c>
      <c r="L362" s="37" t="s">
        <v>45</v>
      </c>
      <c r="M362" s="38" t="s">
        <v>92</v>
      </c>
      <c r="N362" s="38"/>
      <c r="O362" s="37">
        <v>40</v>
      </c>
      <c r="P362" s="635" t="s">
        <v>580</v>
      </c>
      <c r="Q362" s="559"/>
      <c r="R362" s="559"/>
      <c r="S362" s="559"/>
      <c r="T362" s="560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26" t="s">
        <v>581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564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65"/>
      <c r="P363" s="561" t="s">
        <v>40</v>
      </c>
      <c r="Q363" s="562"/>
      <c r="R363" s="562"/>
      <c r="S363" s="562"/>
      <c r="T363" s="562"/>
      <c r="U363" s="562"/>
      <c r="V363" s="563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65"/>
      <c r="P364" s="561" t="s">
        <v>40</v>
      </c>
      <c r="Q364" s="562"/>
      <c r="R364" s="562"/>
      <c r="S364" s="562"/>
      <c r="T364" s="562"/>
      <c r="U364" s="562"/>
      <c r="V364" s="563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572" t="s">
        <v>582</v>
      </c>
      <c r="B365" s="572"/>
      <c r="C365" s="572"/>
      <c r="D365" s="572"/>
      <c r="E365" s="572"/>
      <c r="F365" s="572"/>
      <c r="G365" s="572"/>
      <c r="H365" s="572"/>
      <c r="I365" s="572"/>
      <c r="J365" s="572"/>
      <c r="K365" s="572"/>
      <c r="L365" s="572"/>
      <c r="M365" s="572"/>
      <c r="N365" s="572"/>
      <c r="O365" s="572"/>
      <c r="P365" s="572"/>
      <c r="Q365" s="572"/>
      <c r="R365" s="572"/>
      <c r="S365" s="572"/>
      <c r="T365" s="572"/>
      <c r="U365" s="572"/>
      <c r="V365" s="572"/>
      <c r="W365" s="572"/>
      <c r="X365" s="572"/>
      <c r="Y365" s="572"/>
      <c r="Z365" s="572"/>
      <c r="AA365" s="65"/>
      <c r="AB365" s="65"/>
      <c r="AC365" s="79"/>
    </row>
    <row r="366" spans="1:68" ht="14.25" customHeight="1" x14ac:dyDescent="0.25">
      <c r="A366" s="556" t="s">
        <v>112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66"/>
      <c r="AB366" s="66"/>
      <c r="AC366" s="80"/>
    </row>
    <row r="367" spans="1:68" ht="37.5" customHeight="1" x14ac:dyDescent="0.25">
      <c r="A367" s="63" t="s">
        <v>583</v>
      </c>
      <c r="B367" s="63" t="s">
        <v>584</v>
      </c>
      <c r="C367" s="36">
        <v>4301011873</v>
      </c>
      <c r="D367" s="557">
        <v>4680115881907</v>
      </c>
      <c r="E367" s="557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117</v>
      </c>
      <c r="L367" s="37" t="s">
        <v>45</v>
      </c>
      <c r="M367" s="38" t="s">
        <v>80</v>
      </c>
      <c r="N367" s="38"/>
      <c r="O367" s="37">
        <v>60</v>
      </c>
      <c r="P367" s="63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9"/>
      <c r="R367" s="559"/>
      <c r="S367" s="559"/>
      <c r="T367" s="560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585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586</v>
      </c>
      <c r="B368" s="63" t="s">
        <v>587</v>
      </c>
      <c r="C368" s="36">
        <v>4301011875</v>
      </c>
      <c r="D368" s="557">
        <v>4680115884885</v>
      </c>
      <c r="E368" s="557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117</v>
      </c>
      <c r="L368" s="37" t="s">
        <v>45</v>
      </c>
      <c r="M368" s="38" t="s">
        <v>80</v>
      </c>
      <c r="N368" s="38"/>
      <c r="O368" s="37">
        <v>60</v>
      </c>
      <c r="P368" s="6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9"/>
      <c r="R368" s="559"/>
      <c r="S368" s="559"/>
      <c r="T368" s="560"/>
      <c r="U368" s="39" t="s">
        <v>45</v>
      </c>
      <c r="V368" s="39" t="s">
        <v>45</v>
      </c>
      <c r="W368" s="40" t="s">
        <v>0</v>
      </c>
      <c r="X368" s="58">
        <v>96</v>
      </c>
      <c r="Y368" s="55">
        <f>IFERROR(IF(X368="",0,CEILING((X368/$H368),1)*$H368),"")</f>
        <v>96</v>
      </c>
      <c r="Z368" s="41">
        <f>IFERROR(IF(Y368=0,"",ROUNDUP(Y368/H368,0)*0.01898),"")</f>
        <v>0.15184</v>
      </c>
      <c r="AA368" s="68" t="s">
        <v>45</v>
      </c>
      <c r="AB368" s="69" t="s">
        <v>45</v>
      </c>
      <c r="AC368" s="430" t="s">
        <v>588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99.48</v>
      </c>
      <c r="BN368" s="78">
        <f>IFERROR(Y368*I368/H368,"0")</f>
        <v>99.48</v>
      </c>
      <c r="BO368" s="78">
        <f>IFERROR(1/J368*(X368/H368),"0")</f>
        <v>0.125</v>
      </c>
      <c r="BP368" s="78">
        <f>IFERROR(1/J368*(Y368/H368),"0")</f>
        <v>0.125</v>
      </c>
    </row>
    <row r="369" spans="1:68" ht="37.5" customHeight="1" x14ac:dyDescent="0.25">
      <c r="A369" s="63" t="s">
        <v>589</v>
      </c>
      <c r="B369" s="63" t="s">
        <v>590</v>
      </c>
      <c r="C369" s="36">
        <v>4301011871</v>
      </c>
      <c r="D369" s="557">
        <v>4680115884908</v>
      </c>
      <c r="E369" s="557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120</v>
      </c>
      <c r="L369" s="37" t="s">
        <v>45</v>
      </c>
      <c r="M369" s="38" t="s">
        <v>80</v>
      </c>
      <c r="N369" s="38"/>
      <c r="O369" s="37">
        <v>60</v>
      </c>
      <c r="P369" s="6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9"/>
      <c r="R369" s="559"/>
      <c r="S369" s="559"/>
      <c r="T369" s="56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588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564"/>
      <c r="B370" s="564"/>
      <c r="C370" s="564"/>
      <c r="D370" s="564"/>
      <c r="E370" s="564"/>
      <c r="F370" s="564"/>
      <c r="G370" s="564"/>
      <c r="H370" s="564"/>
      <c r="I370" s="564"/>
      <c r="J370" s="564"/>
      <c r="K370" s="564"/>
      <c r="L370" s="564"/>
      <c r="M370" s="564"/>
      <c r="N370" s="564"/>
      <c r="O370" s="565"/>
      <c r="P370" s="561" t="s">
        <v>40</v>
      </c>
      <c r="Q370" s="562"/>
      <c r="R370" s="562"/>
      <c r="S370" s="562"/>
      <c r="T370" s="562"/>
      <c r="U370" s="562"/>
      <c r="V370" s="563"/>
      <c r="W370" s="42" t="s">
        <v>39</v>
      </c>
      <c r="X370" s="43">
        <f>IFERROR(X367/H367,"0")+IFERROR(X368/H368,"0")+IFERROR(X369/H369,"0")</f>
        <v>8</v>
      </c>
      <c r="Y370" s="43">
        <f>IFERROR(Y367/H367,"0")+IFERROR(Y368/H368,"0")+IFERROR(Y369/H369,"0")</f>
        <v>8</v>
      </c>
      <c r="Z370" s="43">
        <f>IFERROR(IF(Z367="",0,Z367),"0")+IFERROR(IF(Z368="",0,Z368),"0")+IFERROR(IF(Z369="",0,Z369),"0")</f>
        <v>0.15184</v>
      </c>
      <c r="AA370" s="67"/>
      <c r="AB370" s="67"/>
      <c r="AC370" s="67"/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65"/>
      <c r="P371" s="561" t="s">
        <v>40</v>
      </c>
      <c r="Q371" s="562"/>
      <c r="R371" s="562"/>
      <c r="S371" s="562"/>
      <c r="T371" s="562"/>
      <c r="U371" s="562"/>
      <c r="V371" s="563"/>
      <c r="W371" s="42" t="s">
        <v>0</v>
      </c>
      <c r="X371" s="43">
        <f>IFERROR(SUM(X367:X369),"0")</f>
        <v>96</v>
      </c>
      <c r="Y371" s="43">
        <f>IFERROR(SUM(Y367:Y369),"0")</f>
        <v>96</v>
      </c>
      <c r="Z371" s="42"/>
      <c r="AA371" s="67"/>
      <c r="AB371" s="67"/>
      <c r="AC371" s="67"/>
    </row>
    <row r="372" spans="1:68" ht="14.25" customHeight="1" x14ac:dyDescent="0.25">
      <c r="A372" s="556" t="s">
        <v>76</v>
      </c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6"/>
      <c r="P372" s="556"/>
      <c r="Q372" s="556"/>
      <c r="R372" s="556"/>
      <c r="S372" s="556"/>
      <c r="T372" s="556"/>
      <c r="U372" s="556"/>
      <c r="V372" s="556"/>
      <c r="W372" s="556"/>
      <c r="X372" s="556"/>
      <c r="Y372" s="556"/>
      <c r="Z372" s="556"/>
      <c r="AA372" s="66"/>
      <c r="AB372" s="66"/>
      <c r="AC372" s="80"/>
    </row>
    <row r="373" spans="1:68" ht="27" customHeight="1" x14ac:dyDescent="0.25">
      <c r="A373" s="63" t="s">
        <v>591</v>
      </c>
      <c r="B373" s="63" t="s">
        <v>592</v>
      </c>
      <c r="C373" s="36">
        <v>4301031303</v>
      </c>
      <c r="D373" s="557">
        <v>4607091384802</v>
      </c>
      <c r="E373" s="557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120</v>
      </c>
      <c r="L373" s="37" t="s">
        <v>45</v>
      </c>
      <c r="M373" s="38" t="s">
        <v>80</v>
      </c>
      <c r="N373" s="38"/>
      <c r="O373" s="37">
        <v>35</v>
      </c>
      <c r="P373" s="63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9"/>
      <c r="R373" s="559"/>
      <c r="S373" s="559"/>
      <c r="T373" s="560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593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65"/>
      <c r="P374" s="561" t="s">
        <v>40</v>
      </c>
      <c r="Q374" s="562"/>
      <c r="R374" s="562"/>
      <c r="S374" s="562"/>
      <c r="T374" s="562"/>
      <c r="U374" s="562"/>
      <c r="V374" s="563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564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5"/>
      <c r="P375" s="561" t="s">
        <v>40</v>
      </c>
      <c r="Q375" s="562"/>
      <c r="R375" s="562"/>
      <c r="S375" s="562"/>
      <c r="T375" s="562"/>
      <c r="U375" s="562"/>
      <c r="V375" s="563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556" t="s">
        <v>82</v>
      </c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6"/>
      <c r="P376" s="556"/>
      <c r="Q376" s="556"/>
      <c r="R376" s="556"/>
      <c r="S376" s="556"/>
      <c r="T376" s="556"/>
      <c r="U376" s="556"/>
      <c r="V376" s="556"/>
      <c r="W376" s="556"/>
      <c r="X376" s="556"/>
      <c r="Y376" s="556"/>
      <c r="Z376" s="556"/>
      <c r="AA376" s="66"/>
      <c r="AB376" s="66"/>
      <c r="AC376" s="80"/>
    </row>
    <row r="377" spans="1:68" ht="27" customHeight="1" x14ac:dyDescent="0.25">
      <c r="A377" s="63" t="s">
        <v>594</v>
      </c>
      <c r="B377" s="63" t="s">
        <v>595</v>
      </c>
      <c r="C377" s="36">
        <v>4301051899</v>
      </c>
      <c r="D377" s="557">
        <v>4607091384246</v>
      </c>
      <c r="E377" s="557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117</v>
      </c>
      <c r="L377" s="37" t="s">
        <v>45</v>
      </c>
      <c r="M377" s="38" t="s">
        <v>92</v>
      </c>
      <c r="N377" s="38"/>
      <c r="O377" s="37">
        <v>40</v>
      </c>
      <c r="P377" s="62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9"/>
      <c r="R377" s="559"/>
      <c r="S377" s="559"/>
      <c r="T377" s="560"/>
      <c r="U377" s="39" t="s">
        <v>45</v>
      </c>
      <c r="V377" s="39" t="s">
        <v>45</v>
      </c>
      <c r="W377" s="40" t="s">
        <v>0</v>
      </c>
      <c r="X377" s="58">
        <v>216</v>
      </c>
      <c r="Y377" s="55">
        <f>IFERROR(IF(X377="",0,CEILING((X377/$H377),1)*$H377),"")</f>
        <v>216</v>
      </c>
      <c r="Z377" s="41">
        <f>IFERROR(IF(Y377=0,"",ROUNDUP(Y377/H377,0)*0.01898),"")</f>
        <v>0.45552000000000004</v>
      </c>
      <c r="AA377" s="68" t="s">
        <v>45</v>
      </c>
      <c r="AB377" s="69" t="s">
        <v>45</v>
      </c>
      <c r="AC377" s="436" t="s">
        <v>596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228.45599999999999</v>
      </c>
      <c r="BN377" s="78">
        <f>IFERROR(Y377*I377/H377,"0")</f>
        <v>228.45599999999999</v>
      </c>
      <c r="BO377" s="78">
        <f>IFERROR(1/J377*(X377/H377),"0")</f>
        <v>0.375</v>
      </c>
      <c r="BP377" s="78">
        <f>IFERROR(1/J377*(Y377/H377),"0")</f>
        <v>0.375</v>
      </c>
    </row>
    <row r="378" spans="1:68" ht="27" customHeight="1" x14ac:dyDescent="0.25">
      <c r="A378" s="63" t="s">
        <v>597</v>
      </c>
      <c r="B378" s="63" t="s">
        <v>598</v>
      </c>
      <c r="C378" s="36">
        <v>4301051660</v>
      </c>
      <c r="D378" s="557">
        <v>4607091384253</v>
      </c>
      <c r="E378" s="557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88</v>
      </c>
      <c r="L378" s="37" t="s">
        <v>45</v>
      </c>
      <c r="M378" s="38" t="s">
        <v>92</v>
      </c>
      <c r="N378" s="38"/>
      <c r="O378" s="37">
        <v>40</v>
      </c>
      <c r="P378" s="62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9"/>
      <c r="R378" s="559"/>
      <c r="S378" s="559"/>
      <c r="T378" s="560"/>
      <c r="U378" s="39" t="s">
        <v>45</v>
      </c>
      <c r="V378" s="39" t="s">
        <v>45</v>
      </c>
      <c r="W378" s="40" t="s">
        <v>0</v>
      </c>
      <c r="X378" s="58">
        <v>33.6</v>
      </c>
      <c r="Y378" s="55">
        <f>IFERROR(IF(X378="",0,CEILING((X378/$H378),1)*$H378),"")</f>
        <v>33.6</v>
      </c>
      <c r="Z378" s="41">
        <f>IFERROR(IF(Y378=0,"",ROUNDUP(Y378/H378,0)*0.00651),"")</f>
        <v>9.1139999999999999E-2</v>
      </c>
      <c r="AA378" s="68" t="s">
        <v>45</v>
      </c>
      <c r="AB378" s="69" t="s">
        <v>45</v>
      </c>
      <c r="AC378" s="438" t="s">
        <v>596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37.296000000000006</v>
      </c>
      <c r="BN378" s="78">
        <f>IFERROR(Y378*I378/H378,"0")</f>
        <v>37.296000000000006</v>
      </c>
      <c r="BO378" s="78">
        <f>IFERROR(1/J378*(X378/H378),"0")</f>
        <v>7.6923076923076941E-2</v>
      </c>
      <c r="BP378" s="78">
        <f>IFERROR(1/J378*(Y378/H378),"0")</f>
        <v>7.6923076923076941E-2</v>
      </c>
    </row>
    <row r="379" spans="1:68" x14ac:dyDescent="0.2">
      <c r="A379" s="564"/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5"/>
      <c r="P379" s="561" t="s">
        <v>40</v>
      </c>
      <c r="Q379" s="562"/>
      <c r="R379" s="562"/>
      <c r="S379" s="562"/>
      <c r="T379" s="562"/>
      <c r="U379" s="562"/>
      <c r="V379" s="563"/>
      <c r="W379" s="42" t="s">
        <v>39</v>
      </c>
      <c r="X379" s="43">
        <f>IFERROR(X377/H377,"0")+IFERROR(X378/H378,"0")</f>
        <v>38</v>
      </c>
      <c r="Y379" s="43">
        <f>IFERROR(Y377/H377,"0")+IFERROR(Y378/H378,"0")</f>
        <v>38</v>
      </c>
      <c r="Z379" s="43">
        <f>IFERROR(IF(Z377="",0,Z377),"0")+IFERROR(IF(Z378="",0,Z378),"0")</f>
        <v>0.54666000000000003</v>
      </c>
      <c r="AA379" s="67"/>
      <c r="AB379" s="67"/>
      <c r="AC379" s="67"/>
    </row>
    <row r="380" spans="1:68" x14ac:dyDescent="0.2">
      <c r="A380" s="564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65"/>
      <c r="P380" s="561" t="s">
        <v>40</v>
      </c>
      <c r="Q380" s="562"/>
      <c r="R380" s="562"/>
      <c r="S380" s="562"/>
      <c r="T380" s="562"/>
      <c r="U380" s="562"/>
      <c r="V380" s="563"/>
      <c r="W380" s="42" t="s">
        <v>0</v>
      </c>
      <c r="X380" s="43">
        <f>IFERROR(SUM(X377:X378),"0")</f>
        <v>249.6</v>
      </c>
      <c r="Y380" s="43">
        <f>IFERROR(SUM(Y377:Y378),"0")</f>
        <v>249.6</v>
      </c>
      <c r="Z380" s="42"/>
      <c r="AA380" s="67"/>
      <c r="AB380" s="67"/>
      <c r="AC380" s="67"/>
    </row>
    <row r="381" spans="1:68" ht="14.25" customHeight="1" x14ac:dyDescent="0.25">
      <c r="A381" s="556" t="s">
        <v>174</v>
      </c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6"/>
      <c r="P381" s="556"/>
      <c r="Q381" s="556"/>
      <c r="R381" s="556"/>
      <c r="S381" s="556"/>
      <c r="T381" s="556"/>
      <c r="U381" s="556"/>
      <c r="V381" s="556"/>
      <c r="W381" s="556"/>
      <c r="X381" s="556"/>
      <c r="Y381" s="556"/>
      <c r="Z381" s="556"/>
      <c r="AA381" s="66"/>
      <c r="AB381" s="66"/>
      <c r="AC381" s="80"/>
    </row>
    <row r="382" spans="1:68" ht="27" customHeight="1" x14ac:dyDescent="0.25">
      <c r="A382" s="63" t="s">
        <v>599</v>
      </c>
      <c r="B382" s="63" t="s">
        <v>600</v>
      </c>
      <c r="C382" s="36">
        <v>4301060441</v>
      </c>
      <c r="D382" s="557">
        <v>4607091389357</v>
      </c>
      <c r="E382" s="557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117</v>
      </c>
      <c r="L382" s="37" t="s">
        <v>45</v>
      </c>
      <c r="M382" s="38" t="s">
        <v>92</v>
      </c>
      <c r="N382" s="38"/>
      <c r="O382" s="37">
        <v>40</v>
      </c>
      <c r="P382" s="62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9"/>
      <c r="R382" s="559"/>
      <c r="S382" s="559"/>
      <c r="T382" s="56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0" t="s">
        <v>601</v>
      </c>
      <c r="AG382" s="78"/>
      <c r="AJ382" s="84" t="s">
        <v>45</v>
      </c>
      <c r="AK382" s="84">
        <v>0</v>
      </c>
      <c r="BB382" s="44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65"/>
      <c r="P383" s="561" t="s">
        <v>40</v>
      </c>
      <c r="Q383" s="562"/>
      <c r="R383" s="562"/>
      <c r="S383" s="562"/>
      <c r="T383" s="562"/>
      <c r="U383" s="562"/>
      <c r="V383" s="563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564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5"/>
      <c r="P384" s="561" t="s">
        <v>40</v>
      </c>
      <c r="Q384" s="562"/>
      <c r="R384" s="562"/>
      <c r="S384" s="562"/>
      <c r="T384" s="562"/>
      <c r="U384" s="562"/>
      <c r="V384" s="563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580" t="s">
        <v>602</v>
      </c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0"/>
      <c r="P385" s="580"/>
      <c r="Q385" s="580"/>
      <c r="R385" s="580"/>
      <c r="S385" s="580"/>
      <c r="T385" s="580"/>
      <c r="U385" s="580"/>
      <c r="V385" s="580"/>
      <c r="W385" s="580"/>
      <c r="X385" s="580"/>
      <c r="Y385" s="580"/>
      <c r="Z385" s="580"/>
      <c r="AA385" s="54"/>
      <c r="AB385" s="54"/>
      <c r="AC385" s="54"/>
    </row>
    <row r="386" spans="1:68" ht="16.5" customHeight="1" x14ac:dyDescent="0.25">
      <c r="A386" s="572" t="s">
        <v>603</v>
      </c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72"/>
      <c r="P386" s="572"/>
      <c r="Q386" s="572"/>
      <c r="R386" s="572"/>
      <c r="S386" s="572"/>
      <c r="T386" s="572"/>
      <c r="U386" s="572"/>
      <c r="V386" s="572"/>
      <c r="W386" s="572"/>
      <c r="X386" s="572"/>
      <c r="Y386" s="572"/>
      <c r="Z386" s="572"/>
      <c r="AA386" s="65"/>
      <c r="AB386" s="65"/>
      <c r="AC386" s="79"/>
    </row>
    <row r="387" spans="1:68" ht="14.25" customHeight="1" x14ac:dyDescent="0.25">
      <c r="A387" s="556" t="s">
        <v>76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66"/>
      <c r="AB387" s="66"/>
      <c r="AC387" s="80"/>
    </row>
    <row r="388" spans="1:68" ht="27" customHeight="1" x14ac:dyDescent="0.25">
      <c r="A388" s="63" t="s">
        <v>604</v>
      </c>
      <c r="B388" s="63" t="s">
        <v>605</v>
      </c>
      <c r="C388" s="36">
        <v>4301031405</v>
      </c>
      <c r="D388" s="557">
        <v>4680115886100</v>
      </c>
      <c r="E388" s="557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120</v>
      </c>
      <c r="L388" s="37" t="s">
        <v>45</v>
      </c>
      <c r="M388" s="38" t="s">
        <v>80</v>
      </c>
      <c r="N388" s="38"/>
      <c r="O388" s="37">
        <v>50</v>
      </c>
      <c r="P388" s="62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9"/>
      <c r="R388" s="559"/>
      <c r="S388" s="559"/>
      <c r="T388" s="560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43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2" t="s">
        <v>606</v>
      </c>
      <c r="AG388" s="78"/>
      <c r="AJ388" s="84" t="s">
        <v>45</v>
      </c>
      <c r="AK388" s="84">
        <v>0</v>
      </c>
      <c r="BB388" s="443" t="s">
        <v>66</v>
      </c>
      <c r="BM388" s="78">
        <f t="shared" ref="BM388:BM397" si="44">IFERROR(X388*I388/H388,"0")</f>
        <v>0</v>
      </c>
      <c r="BN388" s="78">
        <f t="shared" ref="BN388:BN397" si="45">IFERROR(Y388*I388/H388,"0")</f>
        <v>0</v>
      </c>
      <c r="BO388" s="78">
        <f t="shared" ref="BO388:BO397" si="46">IFERROR(1/J388*(X388/H388),"0")</f>
        <v>0</v>
      </c>
      <c r="BP388" s="78">
        <f t="shared" ref="BP388:BP397" si="47">IFERROR(1/J388*(Y388/H388),"0")</f>
        <v>0</v>
      </c>
    </row>
    <row r="389" spans="1:68" ht="27" customHeight="1" x14ac:dyDescent="0.25">
      <c r="A389" s="63" t="s">
        <v>607</v>
      </c>
      <c r="B389" s="63" t="s">
        <v>608</v>
      </c>
      <c r="C389" s="36">
        <v>4301031382</v>
      </c>
      <c r="D389" s="557">
        <v>4680115886117</v>
      </c>
      <c r="E389" s="557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120</v>
      </c>
      <c r="L389" s="37" t="s">
        <v>45</v>
      </c>
      <c r="M389" s="38" t="s">
        <v>80</v>
      </c>
      <c r="N389" s="38"/>
      <c r="O389" s="37">
        <v>50</v>
      </c>
      <c r="P389" s="62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9"/>
      <c r="R389" s="559"/>
      <c r="S389" s="559"/>
      <c r="T389" s="560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3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609</v>
      </c>
      <c r="AG389" s="78"/>
      <c r="AJ389" s="84" t="s">
        <v>45</v>
      </c>
      <c r="AK389" s="84">
        <v>0</v>
      </c>
      <c r="BB389" s="445" t="s">
        <v>66</v>
      </c>
      <c r="BM389" s="78">
        <f t="shared" si="44"/>
        <v>0</v>
      </c>
      <c r="BN389" s="78">
        <f t="shared" si="45"/>
        <v>0</v>
      </c>
      <c r="BO389" s="78">
        <f t="shared" si="46"/>
        <v>0</v>
      </c>
      <c r="BP389" s="78">
        <f t="shared" si="47"/>
        <v>0</v>
      </c>
    </row>
    <row r="390" spans="1:68" ht="27" customHeight="1" x14ac:dyDescent="0.25">
      <c r="A390" s="63" t="s">
        <v>607</v>
      </c>
      <c r="B390" s="63" t="s">
        <v>610</v>
      </c>
      <c r="C390" s="36">
        <v>4301031406</v>
      </c>
      <c r="D390" s="557">
        <v>4680115886117</v>
      </c>
      <c r="E390" s="557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80</v>
      </c>
      <c r="N390" s="38"/>
      <c r="O390" s="37">
        <v>50</v>
      </c>
      <c r="P390" s="6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9"/>
      <c r="R390" s="559"/>
      <c r="S390" s="559"/>
      <c r="T390" s="560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609</v>
      </c>
      <c r="AG390" s="78"/>
      <c r="AJ390" s="84" t="s">
        <v>45</v>
      </c>
      <c r="AK390" s="84">
        <v>0</v>
      </c>
      <c r="BB390" s="447" t="s">
        <v>66</v>
      </c>
      <c r="BM390" s="78">
        <f t="shared" si="44"/>
        <v>0</v>
      </c>
      <c r="BN390" s="78">
        <f t="shared" si="45"/>
        <v>0</v>
      </c>
      <c r="BO390" s="78">
        <f t="shared" si="46"/>
        <v>0</v>
      </c>
      <c r="BP390" s="78">
        <f t="shared" si="47"/>
        <v>0</v>
      </c>
    </row>
    <row r="391" spans="1:68" ht="27" customHeight="1" x14ac:dyDescent="0.25">
      <c r="A391" s="63" t="s">
        <v>611</v>
      </c>
      <c r="B391" s="63" t="s">
        <v>612</v>
      </c>
      <c r="C391" s="36">
        <v>4301031402</v>
      </c>
      <c r="D391" s="557">
        <v>4680115886124</v>
      </c>
      <c r="E391" s="557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80</v>
      </c>
      <c r="N391" s="38"/>
      <c r="O391" s="37">
        <v>50</v>
      </c>
      <c r="P391" s="6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9"/>
      <c r="R391" s="559"/>
      <c r="S391" s="559"/>
      <c r="T391" s="560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613</v>
      </c>
      <c r="AG391" s="78"/>
      <c r="AJ391" s="84" t="s">
        <v>45</v>
      </c>
      <c r="AK391" s="84">
        <v>0</v>
      </c>
      <c r="BB391" s="449" t="s">
        <v>66</v>
      </c>
      <c r="BM391" s="78">
        <f t="shared" si="44"/>
        <v>0</v>
      </c>
      <c r="BN391" s="78">
        <f t="shared" si="45"/>
        <v>0</v>
      </c>
      <c r="BO391" s="78">
        <f t="shared" si="46"/>
        <v>0</v>
      </c>
      <c r="BP391" s="78">
        <f t="shared" si="47"/>
        <v>0</v>
      </c>
    </row>
    <row r="392" spans="1:68" ht="27" customHeight="1" x14ac:dyDescent="0.25">
      <c r="A392" s="63" t="s">
        <v>614</v>
      </c>
      <c r="B392" s="63" t="s">
        <v>615</v>
      </c>
      <c r="C392" s="36">
        <v>4301031366</v>
      </c>
      <c r="D392" s="557">
        <v>4680115883147</v>
      </c>
      <c r="E392" s="557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81</v>
      </c>
      <c r="L392" s="37" t="s">
        <v>45</v>
      </c>
      <c r="M392" s="38" t="s">
        <v>80</v>
      </c>
      <c r="N392" s="38"/>
      <c r="O392" s="37">
        <v>50</v>
      </c>
      <c r="P392" s="62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9"/>
      <c r="R392" s="559"/>
      <c r="S392" s="559"/>
      <c r="T392" s="560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3"/>
        <v>0</v>
      </c>
      <c r="Z392" s="41" t="str">
        <f t="shared" ref="Z392:Z397" si="48">IFERROR(IF(Y392=0,"",ROUNDUP(Y392/H392,0)*0.00502),"")</f>
        <v/>
      </c>
      <c r="AA392" s="68" t="s">
        <v>45</v>
      </c>
      <c r="AB392" s="69" t="s">
        <v>45</v>
      </c>
      <c r="AC392" s="450" t="s">
        <v>606</v>
      </c>
      <c r="AG392" s="78"/>
      <c r="AJ392" s="84" t="s">
        <v>45</v>
      </c>
      <c r="AK392" s="84">
        <v>0</v>
      </c>
      <c r="BB392" s="451" t="s">
        <v>66</v>
      </c>
      <c r="BM392" s="78">
        <f t="shared" si="44"/>
        <v>0</v>
      </c>
      <c r="BN392" s="78">
        <f t="shared" si="45"/>
        <v>0</v>
      </c>
      <c r="BO392" s="78">
        <f t="shared" si="46"/>
        <v>0</v>
      </c>
      <c r="BP392" s="78">
        <f t="shared" si="47"/>
        <v>0</v>
      </c>
    </row>
    <row r="393" spans="1:68" ht="27" customHeight="1" x14ac:dyDescent="0.25">
      <c r="A393" s="63" t="s">
        <v>616</v>
      </c>
      <c r="B393" s="63" t="s">
        <v>617</v>
      </c>
      <c r="C393" s="36">
        <v>4301031362</v>
      </c>
      <c r="D393" s="557">
        <v>4607091384338</v>
      </c>
      <c r="E393" s="557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62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9"/>
      <c r="R393" s="559"/>
      <c r="S393" s="559"/>
      <c r="T393" s="560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3"/>
        <v>0</v>
      </c>
      <c r="Z393" s="41" t="str">
        <f t="shared" si="48"/>
        <v/>
      </c>
      <c r="AA393" s="68" t="s">
        <v>45</v>
      </c>
      <c r="AB393" s="69" t="s">
        <v>45</v>
      </c>
      <c r="AC393" s="452" t="s">
        <v>606</v>
      </c>
      <c r="AG393" s="78"/>
      <c r="AJ393" s="84" t="s">
        <v>45</v>
      </c>
      <c r="AK393" s="84">
        <v>0</v>
      </c>
      <c r="BB393" s="453" t="s">
        <v>66</v>
      </c>
      <c r="BM393" s="78">
        <f t="shared" si="44"/>
        <v>0</v>
      </c>
      <c r="BN393" s="78">
        <f t="shared" si="45"/>
        <v>0</v>
      </c>
      <c r="BO393" s="78">
        <f t="shared" si="46"/>
        <v>0</v>
      </c>
      <c r="BP393" s="78">
        <f t="shared" si="47"/>
        <v>0</v>
      </c>
    </row>
    <row r="394" spans="1:68" ht="37.5" customHeight="1" x14ac:dyDescent="0.25">
      <c r="A394" s="63" t="s">
        <v>618</v>
      </c>
      <c r="B394" s="63" t="s">
        <v>619</v>
      </c>
      <c r="C394" s="36">
        <v>4301031361</v>
      </c>
      <c r="D394" s="557">
        <v>4607091389524</v>
      </c>
      <c r="E394" s="557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9"/>
      <c r="R394" s="559"/>
      <c r="S394" s="559"/>
      <c r="T394" s="560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3"/>
        <v>0</v>
      </c>
      <c r="Z394" s="41" t="str">
        <f t="shared" si="48"/>
        <v/>
      </c>
      <c r="AA394" s="68" t="s">
        <v>45</v>
      </c>
      <c r="AB394" s="69" t="s">
        <v>45</v>
      </c>
      <c r="AC394" s="454" t="s">
        <v>620</v>
      </c>
      <c r="AG394" s="78"/>
      <c r="AJ394" s="84" t="s">
        <v>45</v>
      </c>
      <c r="AK394" s="84">
        <v>0</v>
      </c>
      <c r="BB394" s="455" t="s">
        <v>66</v>
      </c>
      <c r="BM394" s="78">
        <f t="shared" si="44"/>
        <v>0</v>
      </c>
      <c r="BN394" s="78">
        <f t="shared" si="45"/>
        <v>0</v>
      </c>
      <c r="BO394" s="78">
        <f t="shared" si="46"/>
        <v>0</v>
      </c>
      <c r="BP394" s="78">
        <f t="shared" si="47"/>
        <v>0</v>
      </c>
    </row>
    <row r="395" spans="1:68" ht="27" customHeight="1" x14ac:dyDescent="0.25">
      <c r="A395" s="63" t="s">
        <v>621</v>
      </c>
      <c r="B395" s="63" t="s">
        <v>622</v>
      </c>
      <c r="C395" s="36">
        <v>4301031364</v>
      </c>
      <c r="D395" s="557">
        <v>4680115883161</v>
      </c>
      <c r="E395" s="557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6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9"/>
      <c r="R395" s="559"/>
      <c r="S395" s="559"/>
      <c r="T395" s="560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3"/>
        <v>0</v>
      </c>
      <c r="Z395" s="41" t="str">
        <f t="shared" si="48"/>
        <v/>
      </c>
      <c r="AA395" s="68" t="s">
        <v>45</v>
      </c>
      <c r="AB395" s="69" t="s">
        <v>45</v>
      </c>
      <c r="AC395" s="456" t="s">
        <v>623</v>
      </c>
      <c r="AG395" s="78"/>
      <c r="AJ395" s="84" t="s">
        <v>45</v>
      </c>
      <c r="AK395" s="84">
        <v>0</v>
      </c>
      <c r="BB395" s="457" t="s">
        <v>66</v>
      </c>
      <c r="BM395" s="78">
        <f t="shared" si="44"/>
        <v>0</v>
      </c>
      <c r="BN395" s="78">
        <f t="shared" si="45"/>
        <v>0</v>
      </c>
      <c r="BO395" s="78">
        <f t="shared" si="46"/>
        <v>0</v>
      </c>
      <c r="BP395" s="78">
        <f t="shared" si="47"/>
        <v>0</v>
      </c>
    </row>
    <row r="396" spans="1:68" ht="27" customHeight="1" x14ac:dyDescent="0.25">
      <c r="A396" s="63" t="s">
        <v>624</v>
      </c>
      <c r="B396" s="63" t="s">
        <v>625</v>
      </c>
      <c r="C396" s="36">
        <v>4301031358</v>
      </c>
      <c r="D396" s="557">
        <v>4607091389531</v>
      </c>
      <c r="E396" s="557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61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9"/>
      <c r="R396" s="559"/>
      <c r="S396" s="559"/>
      <c r="T396" s="560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3"/>
        <v>0</v>
      </c>
      <c r="Z396" s="41" t="str">
        <f t="shared" si="48"/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si="44"/>
        <v>0</v>
      </c>
      <c r="BN396" s="78">
        <f t="shared" si="45"/>
        <v>0</v>
      </c>
      <c r="BO396" s="78">
        <f t="shared" si="46"/>
        <v>0</v>
      </c>
      <c r="BP396" s="78">
        <f t="shared" si="47"/>
        <v>0</v>
      </c>
    </row>
    <row r="397" spans="1:68" ht="37.5" customHeight="1" x14ac:dyDescent="0.25">
      <c r="A397" s="63" t="s">
        <v>627</v>
      </c>
      <c r="B397" s="63" t="s">
        <v>628</v>
      </c>
      <c r="C397" s="36">
        <v>4301031360</v>
      </c>
      <c r="D397" s="557">
        <v>4607091384345</v>
      </c>
      <c r="E397" s="557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61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9"/>
      <c r="R397" s="559"/>
      <c r="S397" s="559"/>
      <c r="T397" s="560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3"/>
        <v>0</v>
      </c>
      <c r="Z397" s="41" t="str">
        <f t="shared" si="48"/>
        <v/>
      </c>
      <c r="AA397" s="68" t="s">
        <v>45</v>
      </c>
      <c r="AB397" s="69" t="s">
        <v>45</v>
      </c>
      <c r="AC397" s="460" t="s">
        <v>623</v>
      </c>
      <c r="AG397" s="78"/>
      <c r="AJ397" s="84" t="s">
        <v>45</v>
      </c>
      <c r="AK397" s="84">
        <v>0</v>
      </c>
      <c r="BB397" s="461" t="s">
        <v>66</v>
      </c>
      <c r="BM397" s="78">
        <f t="shared" si="44"/>
        <v>0</v>
      </c>
      <c r="BN397" s="78">
        <f t="shared" si="45"/>
        <v>0</v>
      </c>
      <c r="BO397" s="78">
        <f t="shared" si="46"/>
        <v>0</v>
      </c>
      <c r="BP397" s="78">
        <f t="shared" si="47"/>
        <v>0</v>
      </c>
    </row>
    <row r="398" spans="1:68" x14ac:dyDescent="0.2">
      <c r="A398" s="564"/>
      <c r="B398" s="564"/>
      <c r="C398" s="564"/>
      <c r="D398" s="564"/>
      <c r="E398" s="564"/>
      <c r="F398" s="564"/>
      <c r="G398" s="564"/>
      <c r="H398" s="564"/>
      <c r="I398" s="564"/>
      <c r="J398" s="564"/>
      <c r="K398" s="564"/>
      <c r="L398" s="564"/>
      <c r="M398" s="564"/>
      <c r="N398" s="564"/>
      <c r="O398" s="565"/>
      <c r="P398" s="561" t="s">
        <v>40</v>
      </c>
      <c r="Q398" s="562"/>
      <c r="R398" s="562"/>
      <c r="S398" s="562"/>
      <c r="T398" s="562"/>
      <c r="U398" s="562"/>
      <c r="V398" s="563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564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65"/>
      <c r="P399" s="561" t="s">
        <v>40</v>
      </c>
      <c r="Q399" s="562"/>
      <c r="R399" s="562"/>
      <c r="S399" s="562"/>
      <c r="T399" s="562"/>
      <c r="U399" s="562"/>
      <c r="V399" s="563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 x14ac:dyDescent="0.25">
      <c r="A400" s="556" t="s">
        <v>82</v>
      </c>
      <c r="B400" s="556"/>
      <c r="C400" s="556"/>
      <c r="D400" s="556"/>
      <c r="E400" s="556"/>
      <c r="F400" s="556"/>
      <c r="G400" s="556"/>
      <c r="H400" s="556"/>
      <c r="I400" s="556"/>
      <c r="J400" s="556"/>
      <c r="K400" s="556"/>
      <c r="L400" s="556"/>
      <c r="M400" s="556"/>
      <c r="N400" s="556"/>
      <c r="O400" s="556"/>
      <c r="P400" s="556"/>
      <c r="Q400" s="556"/>
      <c r="R400" s="556"/>
      <c r="S400" s="556"/>
      <c r="T400" s="556"/>
      <c r="U400" s="556"/>
      <c r="V400" s="556"/>
      <c r="W400" s="556"/>
      <c r="X400" s="556"/>
      <c r="Y400" s="556"/>
      <c r="Z400" s="556"/>
      <c r="AA400" s="66"/>
      <c r="AB400" s="66"/>
      <c r="AC400" s="80"/>
    </row>
    <row r="401" spans="1:68" ht="27" customHeight="1" x14ac:dyDescent="0.25">
      <c r="A401" s="63" t="s">
        <v>629</v>
      </c>
      <c r="B401" s="63" t="s">
        <v>630</v>
      </c>
      <c r="C401" s="36">
        <v>4301051284</v>
      </c>
      <c r="D401" s="557">
        <v>4607091384352</v>
      </c>
      <c r="E401" s="557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120</v>
      </c>
      <c r="L401" s="37" t="s">
        <v>45</v>
      </c>
      <c r="M401" s="38" t="s">
        <v>92</v>
      </c>
      <c r="N401" s="38"/>
      <c r="O401" s="37">
        <v>45</v>
      </c>
      <c r="P401" s="6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9"/>
      <c r="R401" s="559"/>
      <c r="S401" s="559"/>
      <c r="T401" s="560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631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632</v>
      </c>
      <c r="B402" s="63" t="s">
        <v>633</v>
      </c>
      <c r="C402" s="36">
        <v>4301051431</v>
      </c>
      <c r="D402" s="557">
        <v>4607091389654</v>
      </c>
      <c r="E402" s="557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88</v>
      </c>
      <c r="L402" s="37" t="s">
        <v>45</v>
      </c>
      <c r="M402" s="38" t="s">
        <v>92</v>
      </c>
      <c r="N402" s="38"/>
      <c r="O402" s="37">
        <v>45</v>
      </c>
      <c r="P402" s="6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9"/>
      <c r="R402" s="559"/>
      <c r="S402" s="559"/>
      <c r="T402" s="560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634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564"/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5"/>
      <c r="P403" s="561" t="s">
        <v>40</v>
      </c>
      <c r="Q403" s="562"/>
      <c r="R403" s="562"/>
      <c r="S403" s="562"/>
      <c r="T403" s="562"/>
      <c r="U403" s="562"/>
      <c r="V403" s="563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564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65"/>
      <c r="P404" s="561" t="s">
        <v>40</v>
      </c>
      <c r="Q404" s="562"/>
      <c r="R404" s="562"/>
      <c r="S404" s="562"/>
      <c r="T404" s="562"/>
      <c r="U404" s="562"/>
      <c r="V404" s="563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572" t="s">
        <v>635</v>
      </c>
      <c r="B405" s="572"/>
      <c r="C405" s="572"/>
      <c r="D405" s="572"/>
      <c r="E405" s="572"/>
      <c r="F405" s="572"/>
      <c r="G405" s="572"/>
      <c r="H405" s="572"/>
      <c r="I405" s="572"/>
      <c r="J405" s="572"/>
      <c r="K405" s="572"/>
      <c r="L405" s="572"/>
      <c r="M405" s="572"/>
      <c r="N405" s="572"/>
      <c r="O405" s="572"/>
      <c r="P405" s="572"/>
      <c r="Q405" s="572"/>
      <c r="R405" s="572"/>
      <c r="S405" s="572"/>
      <c r="T405" s="572"/>
      <c r="U405" s="572"/>
      <c r="V405" s="572"/>
      <c r="W405" s="572"/>
      <c r="X405" s="572"/>
      <c r="Y405" s="572"/>
      <c r="Z405" s="572"/>
      <c r="AA405" s="65"/>
      <c r="AB405" s="65"/>
      <c r="AC405" s="79"/>
    </row>
    <row r="406" spans="1:68" ht="14.25" customHeight="1" x14ac:dyDescent="0.25">
      <c r="A406" s="556" t="s">
        <v>144</v>
      </c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6"/>
      <c r="P406" s="556"/>
      <c r="Q406" s="556"/>
      <c r="R406" s="556"/>
      <c r="S406" s="556"/>
      <c r="T406" s="556"/>
      <c r="U406" s="556"/>
      <c r="V406" s="556"/>
      <c r="W406" s="556"/>
      <c r="X406" s="556"/>
      <c r="Y406" s="556"/>
      <c r="Z406" s="556"/>
      <c r="AA406" s="66"/>
      <c r="AB406" s="66"/>
      <c r="AC406" s="80"/>
    </row>
    <row r="407" spans="1:68" ht="27" customHeight="1" x14ac:dyDescent="0.25">
      <c r="A407" s="63" t="s">
        <v>636</v>
      </c>
      <c r="B407" s="63" t="s">
        <v>637</v>
      </c>
      <c r="C407" s="36">
        <v>4301020319</v>
      </c>
      <c r="D407" s="557">
        <v>4680115885240</v>
      </c>
      <c r="E407" s="557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88</v>
      </c>
      <c r="L407" s="37" t="s">
        <v>45</v>
      </c>
      <c r="M407" s="38" t="s">
        <v>80</v>
      </c>
      <c r="N407" s="38"/>
      <c r="O407" s="37">
        <v>40</v>
      </c>
      <c r="P407" s="61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9"/>
      <c r="R407" s="559"/>
      <c r="S407" s="559"/>
      <c r="T407" s="560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638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564"/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5"/>
      <c r="P408" s="561" t="s">
        <v>40</v>
      </c>
      <c r="Q408" s="562"/>
      <c r="R408" s="562"/>
      <c r="S408" s="562"/>
      <c r="T408" s="562"/>
      <c r="U408" s="562"/>
      <c r="V408" s="563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564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5"/>
      <c r="P409" s="561" t="s">
        <v>40</v>
      </c>
      <c r="Q409" s="562"/>
      <c r="R409" s="562"/>
      <c r="S409" s="562"/>
      <c r="T409" s="562"/>
      <c r="U409" s="562"/>
      <c r="V409" s="563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556" t="s">
        <v>76</v>
      </c>
      <c r="B410" s="556"/>
      <c r="C410" s="556"/>
      <c r="D410" s="556"/>
      <c r="E410" s="556"/>
      <c r="F410" s="556"/>
      <c r="G410" s="556"/>
      <c r="H410" s="556"/>
      <c r="I410" s="556"/>
      <c r="J410" s="556"/>
      <c r="K410" s="556"/>
      <c r="L410" s="556"/>
      <c r="M410" s="556"/>
      <c r="N410" s="556"/>
      <c r="O410" s="556"/>
      <c r="P410" s="556"/>
      <c r="Q410" s="556"/>
      <c r="R410" s="556"/>
      <c r="S410" s="556"/>
      <c r="T410" s="556"/>
      <c r="U410" s="556"/>
      <c r="V410" s="556"/>
      <c r="W410" s="556"/>
      <c r="X410" s="556"/>
      <c r="Y410" s="556"/>
      <c r="Z410" s="556"/>
      <c r="AA410" s="66"/>
      <c r="AB410" s="66"/>
      <c r="AC410" s="80"/>
    </row>
    <row r="411" spans="1:68" ht="27" customHeight="1" x14ac:dyDescent="0.25">
      <c r="A411" s="63" t="s">
        <v>639</v>
      </c>
      <c r="B411" s="63" t="s">
        <v>640</v>
      </c>
      <c r="C411" s="36">
        <v>4301031403</v>
      </c>
      <c r="D411" s="557">
        <v>4680115886094</v>
      </c>
      <c r="E411" s="557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120</v>
      </c>
      <c r="L411" s="37" t="s">
        <v>45</v>
      </c>
      <c r="M411" s="38" t="s">
        <v>116</v>
      </c>
      <c r="N411" s="38"/>
      <c r="O411" s="37">
        <v>50</v>
      </c>
      <c r="P411" s="6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9"/>
      <c r="R411" s="559"/>
      <c r="S411" s="559"/>
      <c r="T411" s="56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68" t="s">
        <v>641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642</v>
      </c>
      <c r="B412" s="63" t="s">
        <v>643</v>
      </c>
      <c r="C412" s="36">
        <v>4301031363</v>
      </c>
      <c r="D412" s="557">
        <v>4607091389425</v>
      </c>
      <c r="E412" s="557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6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9"/>
      <c r="R412" s="559"/>
      <c r="S412" s="559"/>
      <c r="T412" s="560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644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645</v>
      </c>
      <c r="B413" s="63" t="s">
        <v>646</v>
      </c>
      <c r="C413" s="36">
        <v>4301031373</v>
      </c>
      <c r="D413" s="557">
        <v>4680115880771</v>
      </c>
      <c r="E413" s="557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61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9"/>
      <c r="R413" s="559"/>
      <c r="S413" s="559"/>
      <c r="T413" s="560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647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648</v>
      </c>
      <c r="B414" s="63" t="s">
        <v>649</v>
      </c>
      <c r="C414" s="36">
        <v>4301031359</v>
      </c>
      <c r="D414" s="557">
        <v>4607091389500</v>
      </c>
      <c r="E414" s="557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6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9"/>
      <c r="R414" s="559"/>
      <c r="S414" s="559"/>
      <c r="T414" s="56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647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564"/>
      <c r="B415" s="564"/>
      <c r="C415" s="564"/>
      <c r="D415" s="564"/>
      <c r="E415" s="564"/>
      <c r="F415" s="564"/>
      <c r="G415" s="564"/>
      <c r="H415" s="564"/>
      <c r="I415" s="564"/>
      <c r="J415" s="564"/>
      <c r="K415" s="564"/>
      <c r="L415" s="564"/>
      <c r="M415" s="564"/>
      <c r="N415" s="564"/>
      <c r="O415" s="565"/>
      <c r="P415" s="561" t="s">
        <v>40</v>
      </c>
      <c r="Q415" s="562"/>
      <c r="R415" s="562"/>
      <c r="S415" s="562"/>
      <c r="T415" s="562"/>
      <c r="U415" s="562"/>
      <c r="V415" s="563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564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65"/>
      <c r="P416" s="561" t="s">
        <v>40</v>
      </c>
      <c r="Q416" s="562"/>
      <c r="R416" s="562"/>
      <c r="S416" s="562"/>
      <c r="T416" s="562"/>
      <c r="U416" s="562"/>
      <c r="V416" s="563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572" t="s">
        <v>650</v>
      </c>
      <c r="B417" s="572"/>
      <c r="C417" s="572"/>
      <c r="D417" s="572"/>
      <c r="E417" s="572"/>
      <c r="F417" s="572"/>
      <c r="G417" s="572"/>
      <c r="H417" s="572"/>
      <c r="I417" s="572"/>
      <c r="J417" s="572"/>
      <c r="K417" s="572"/>
      <c r="L417" s="572"/>
      <c r="M417" s="572"/>
      <c r="N417" s="572"/>
      <c r="O417" s="572"/>
      <c r="P417" s="572"/>
      <c r="Q417" s="572"/>
      <c r="R417" s="572"/>
      <c r="S417" s="572"/>
      <c r="T417" s="572"/>
      <c r="U417" s="572"/>
      <c r="V417" s="572"/>
      <c r="W417" s="572"/>
      <c r="X417" s="572"/>
      <c r="Y417" s="572"/>
      <c r="Z417" s="572"/>
      <c r="AA417" s="65"/>
      <c r="AB417" s="65"/>
      <c r="AC417" s="79"/>
    </row>
    <row r="418" spans="1:68" ht="14.25" customHeight="1" x14ac:dyDescent="0.25">
      <c r="A418" s="556" t="s">
        <v>76</v>
      </c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6"/>
      <c r="P418" s="556"/>
      <c r="Q418" s="556"/>
      <c r="R418" s="556"/>
      <c r="S418" s="556"/>
      <c r="T418" s="556"/>
      <c r="U418" s="556"/>
      <c r="V418" s="556"/>
      <c r="W418" s="556"/>
      <c r="X418" s="556"/>
      <c r="Y418" s="556"/>
      <c r="Z418" s="556"/>
      <c r="AA418" s="66"/>
      <c r="AB418" s="66"/>
      <c r="AC418" s="80"/>
    </row>
    <row r="419" spans="1:68" ht="27" customHeight="1" x14ac:dyDescent="0.25">
      <c r="A419" s="63" t="s">
        <v>651</v>
      </c>
      <c r="B419" s="63" t="s">
        <v>652</v>
      </c>
      <c r="C419" s="36">
        <v>4301031347</v>
      </c>
      <c r="D419" s="557">
        <v>4680115885110</v>
      </c>
      <c r="E419" s="557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88</v>
      </c>
      <c r="L419" s="37" t="s">
        <v>45</v>
      </c>
      <c r="M419" s="38" t="s">
        <v>80</v>
      </c>
      <c r="N419" s="38"/>
      <c r="O419" s="37">
        <v>50</v>
      </c>
      <c r="P419" s="60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9"/>
      <c r="R419" s="559"/>
      <c r="S419" s="559"/>
      <c r="T419" s="560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653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564"/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5"/>
      <c r="P420" s="561" t="s">
        <v>40</v>
      </c>
      <c r="Q420" s="562"/>
      <c r="R420" s="562"/>
      <c r="S420" s="562"/>
      <c r="T420" s="562"/>
      <c r="U420" s="562"/>
      <c r="V420" s="563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564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5"/>
      <c r="P421" s="561" t="s">
        <v>40</v>
      </c>
      <c r="Q421" s="562"/>
      <c r="R421" s="562"/>
      <c r="S421" s="562"/>
      <c r="T421" s="562"/>
      <c r="U421" s="562"/>
      <c r="V421" s="563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572" t="s">
        <v>654</v>
      </c>
      <c r="B422" s="572"/>
      <c r="C422" s="572"/>
      <c r="D422" s="572"/>
      <c r="E422" s="572"/>
      <c r="F422" s="572"/>
      <c r="G422" s="572"/>
      <c r="H422" s="572"/>
      <c r="I422" s="572"/>
      <c r="J422" s="572"/>
      <c r="K422" s="572"/>
      <c r="L422" s="572"/>
      <c r="M422" s="572"/>
      <c r="N422" s="572"/>
      <c r="O422" s="572"/>
      <c r="P422" s="572"/>
      <c r="Q422" s="572"/>
      <c r="R422" s="572"/>
      <c r="S422" s="572"/>
      <c r="T422" s="572"/>
      <c r="U422" s="572"/>
      <c r="V422" s="572"/>
      <c r="W422" s="572"/>
      <c r="X422" s="572"/>
      <c r="Y422" s="572"/>
      <c r="Z422" s="572"/>
      <c r="AA422" s="65"/>
      <c r="AB422" s="65"/>
      <c r="AC422" s="79"/>
    </row>
    <row r="423" spans="1:68" ht="14.25" customHeight="1" x14ac:dyDescent="0.25">
      <c r="A423" s="556" t="s">
        <v>76</v>
      </c>
      <c r="B423" s="556"/>
      <c r="C423" s="556"/>
      <c r="D423" s="556"/>
      <c r="E423" s="556"/>
      <c r="F423" s="556"/>
      <c r="G423" s="556"/>
      <c r="H423" s="556"/>
      <c r="I423" s="556"/>
      <c r="J423" s="556"/>
      <c r="K423" s="556"/>
      <c r="L423" s="556"/>
      <c r="M423" s="556"/>
      <c r="N423" s="556"/>
      <c r="O423" s="556"/>
      <c r="P423" s="556"/>
      <c r="Q423" s="556"/>
      <c r="R423" s="556"/>
      <c r="S423" s="556"/>
      <c r="T423" s="556"/>
      <c r="U423" s="556"/>
      <c r="V423" s="556"/>
      <c r="W423" s="556"/>
      <c r="X423" s="556"/>
      <c r="Y423" s="556"/>
      <c r="Z423" s="556"/>
      <c r="AA423" s="66"/>
      <c r="AB423" s="66"/>
      <c r="AC423" s="80"/>
    </row>
    <row r="424" spans="1:68" ht="27" customHeight="1" x14ac:dyDescent="0.25">
      <c r="A424" s="63" t="s">
        <v>655</v>
      </c>
      <c r="B424" s="63" t="s">
        <v>656</v>
      </c>
      <c r="C424" s="36">
        <v>4301031261</v>
      </c>
      <c r="D424" s="557">
        <v>4680115885103</v>
      </c>
      <c r="E424" s="557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88</v>
      </c>
      <c r="L424" s="37" t="s">
        <v>45</v>
      </c>
      <c r="M424" s="38" t="s">
        <v>80</v>
      </c>
      <c r="N424" s="38"/>
      <c r="O424" s="37">
        <v>40</v>
      </c>
      <c r="P424" s="60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9"/>
      <c r="R424" s="559"/>
      <c r="S424" s="559"/>
      <c r="T424" s="56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657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564"/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5"/>
      <c r="P425" s="561" t="s">
        <v>40</v>
      </c>
      <c r="Q425" s="562"/>
      <c r="R425" s="562"/>
      <c r="S425" s="562"/>
      <c r="T425" s="562"/>
      <c r="U425" s="562"/>
      <c r="V425" s="563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564"/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5"/>
      <c r="P426" s="561" t="s">
        <v>40</v>
      </c>
      <c r="Q426" s="562"/>
      <c r="R426" s="562"/>
      <c r="S426" s="562"/>
      <c r="T426" s="562"/>
      <c r="U426" s="562"/>
      <c r="V426" s="563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580" t="s">
        <v>658</v>
      </c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0"/>
      <c r="P427" s="580"/>
      <c r="Q427" s="580"/>
      <c r="R427" s="580"/>
      <c r="S427" s="580"/>
      <c r="T427" s="580"/>
      <c r="U427" s="580"/>
      <c r="V427" s="580"/>
      <c r="W427" s="580"/>
      <c r="X427" s="580"/>
      <c r="Y427" s="580"/>
      <c r="Z427" s="580"/>
      <c r="AA427" s="54"/>
      <c r="AB427" s="54"/>
      <c r="AC427" s="54"/>
    </row>
    <row r="428" spans="1:68" ht="16.5" customHeight="1" x14ac:dyDescent="0.25">
      <c r="A428" s="572" t="s">
        <v>658</v>
      </c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72"/>
      <c r="P428" s="572"/>
      <c r="Q428" s="572"/>
      <c r="R428" s="572"/>
      <c r="S428" s="572"/>
      <c r="T428" s="572"/>
      <c r="U428" s="572"/>
      <c r="V428" s="572"/>
      <c r="W428" s="572"/>
      <c r="X428" s="572"/>
      <c r="Y428" s="572"/>
      <c r="Z428" s="572"/>
      <c r="AA428" s="65"/>
      <c r="AB428" s="65"/>
      <c r="AC428" s="79"/>
    </row>
    <row r="429" spans="1:68" ht="14.25" customHeight="1" x14ac:dyDescent="0.25">
      <c r="A429" s="556" t="s">
        <v>112</v>
      </c>
      <c r="B429" s="556"/>
      <c r="C429" s="556"/>
      <c r="D429" s="556"/>
      <c r="E429" s="556"/>
      <c r="F429" s="556"/>
      <c r="G429" s="556"/>
      <c r="H429" s="556"/>
      <c r="I429" s="556"/>
      <c r="J429" s="556"/>
      <c r="K429" s="556"/>
      <c r="L429" s="556"/>
      <c r="M429" s="556"/>
      <c r="N429" s="556"/>
      <c r="O429" s="556"/>
      <c r="P429" s="556"/>
      <c r="Q429" s="556"/>
      <c r="R429" s="556"/>
      <c r="S429" s="556"/>
      <c r="T429" s="556"/>
      <c r="U429" s="556"/>
      <c r="V429" s="556"/>
      <c r="W429" s="556"/>
      <c r="X429" s="556"/>
      <c r="Y429" s="556"/>
      <c r="Z429" s="556"/>
      <c r="AA429" s="66"/>
      <c r="AB429" s="66"/>
      <c r="AC429" s="80"/>
    </row>
    <row r="430" spans="1:68" ht="27" customHeight="1" x14ac:dyDescent="0.25">
      <c r="A430" s="63" t="s">
        <v>659</v>
      </c>
      <c r="B430" s="63" t="s">
        <v>660</v>
      </c>
      <c r="C430" s="36">
        <v>4301011795</v>
      </c>
      <c r="D430" s="557">
        <v>4607091389067</v>
      </c>
      <c r="E430" s="557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117</v>
      </c>
      <c r="L430" s="37" t="s">
        <v>45</v>
      </c>
      <c r="M430" s="38" t="s">
        <v>116</v>
      </c>
      <c r="N430" s="38"/>
      <c r="O430" s="37">
        <v>60</v>
      </c>
      <c r="P430" s="6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9"/>
      <c r="R430" s="559"/>
      <c r="S430" s="559"/>
      <c r="T430" s="560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0" si="49">IFERROR(IF(X430="",0,CEILING((X430/$H430),1)*$H430),"")</f>
        <v>0</v>
      </c>
      <c r="Z430" s="41" t="str">
        <f t="shared" ref="Z430:Z435" si="50">IFERROR(IF(Y430=0,"",ROUNDUP(Y430/H430,0)*0.01196),"")</f>
        <v/>
      </c>
      <c r="AA430" s="68" t="s">
        <v>45</v>
      </c>
      <c r="AB430" s="69" t="s">
        <v>45</v>
      </c>
      <c r="AC430" s="480" t="s">
        <v>661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0" si="51">IFERROR(X430*I430/H430,"0")</f>
        <v>0</v>
      </c>
      <c r="BN430" s="78">
        <f t="shared" ref="BN430:BN440" si="52">IFERROR(Y430*I430/H430,"0")</f>
        <v>0</v>
      </c>
      <c r="BO430" s="78">
        <f t="shared" ref="BO430:BO440" si="53">IFERROR(1/J430*(X430/H430),"0")</f>
        <v>0</v>
      </c>
      <c r="BP430" s="78">
        <f t="shared" ref="BP430:BP440" si="54">IFERROR(1/J430*(Y430/H430),"0")</f>
        <v>0</v>
      </c>
    </row>
    <row r="431" spans="1:68" ht="27" customHeight="1" x14ac:dyDescent="0.25">
      <c r="A431" s="63" t="s">
        <v>662</v>
      </c>
      <c r="B431" s="63" t="s">
        <v>663</v>
      </c>
      <c r="C431" s="36">
        <v>4301011961</v>
      </c>
      <c r="D431" s="557">
        <v>4680115885271</v>
      </c>
      <c r="E431" s="557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117</v>
      </c>
      <c r="L431" s="37" t="s">
        <v>45</v>
      </c>
      <c r="M431" s="38" t="s">
        <v>116</v>
      </c>
      <c r="N431" s="38"/>
      <c r="O431" s="37">
        <v>60</v>
      </c>
      <c r="P431" s="6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9"/>
      <c r="R431" s="559"/>
      <c r="S431" s="559"/>
      <c r="T431" s="560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9"/>
        <v>0</v>
      </c>
      <c r="Z431" s="41" t="str">
        <f t="shared" si="50"/>
        <v/>
      </c>
      <c r="AA431" s="68" t="s">
        <v>45</v>
      </c>
      <c r="AB431" s="69" t="s">
        <v>45</v>
      </c>
      <c r="AC431" s="482" t="s">
        <v>664</v>
      </c>
      <c r="AG431" s="78"/>
      <c r="AJ431" s="84" t="s">
        <v>45</v>
      </c>
      <c r="AK431" s="84">
        <v>0</v>
      </c>
      <c r="BB431" s="483" t="s">
        <v>66</v>
      </c>
      <c r="BM431" s="78">
        <f t="shared" si="51"/>
        <v>0</v>
      </c>
      <c r="BN431" s="78">
        <f t="shared" si="52"/>
        <v>0</v>
      </c>
      <c r="BO431" s="78">
        <f t="shared" si="53"/>
        <v>0</v>
      </c>
      <c r="BP431" s="78">
        <f t="shared" si="54"/>
        <v>0</v>
      </c>
    </row>
    <row r="432" spans="1:68" ht="27" customHeight="1" x14ac:dyDescent="0.25">
      <c r="A432" s="63" t="s">
        <v>665</v>
      </c>
      <c r="B432" s="63" t="s">
        <v>666</v>
      </c>
      <c r="C432" s="36">
        <v>4301012145</v>
      </c>
      <c r="D432" s="557">
        <v>4607091383522</v>
      </c>
      <c r="E432" s="557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45</v>
      </c>
      <c r="M432" s="38" t="s">
        <v>116</v>
      </c>
      <c r="N432" s="38"/>
      <c r="O432" s="37">
        <v>60</v>
      </c>
      <c r="P432" s="602" t="s">
        <v>667</v>
      </c>
      <c r="Q432" s="559"/>
      <c r="R432" s="559"/>
      <c r="S432" s="559"/>
      <c r="T432" s="560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9"/>
        <v>0</v>
      </c>
      <c r="Z432" s="41" t="str">
        <f t="shared" si="50"/>
        <v/>
      </c>
      <c r="AA432" s="68" t="s">
        <v>45</v>
      </c>
      <c r="AB432" s="69" t="s">
        <v>45</v>
      </c>
      <c r="AC432" s="484" t="s">
        <v>668</v>
      </c>
      <c r="AG432" s="78"/>
      <c r="AJ432" s="84" t="s">
        <v>45</v>
      </c>
      <c r="AK432" s="84">
        <v>0</v>
      </c>
      <c r="BB432" s="485" t="s">
        <v>66</v>
      </c>
      <c r="BM432" s="78">
        <f t="shared" si="51"/>
        <v>0</v>
      </c>
      <c r="BN432" s="78">
        <f t="shared" si="52"/>
        <v>0</v>
      </c>
      <c r="BO432" s="78">
        <f t="shared" si="53"/>
        <v>0</v>
      </c>
      <c r="BP432" s="78">
        <f t="shared" si="54"/>
        <v>0</v>
      </c>
    </row>
    <row r="433" spans="1:68" ht="27" customHeight="1" x14ac:dyDescent="0.25">
      <c r="A433" s="63" t="s">
        <v>669</v>
      </c>
      <c r="B433" s="63" t="s">
        <v>670</v>
      </c>
      <c r="C433" s="36">
        <v>4301011376</v>
      </c>
      <c r="D433" s="557">
        <v>4680115885226</v>
      </c>
      <c r="E433" s="557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92</v>
      </c>
      <c r="N433" s="38"/>
      <c r="O433" s="37">
        <v>60</v>
      </c>
      <c r="P433" s="6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9"/>
      <c r="R433" s="559"/>
      <c r="S433" s="559"/>
      <c r="T433" s="560"/>
      <c r="U433" s="39" t="s">
        <v>45</v>
      </c>
      <c r="V433" s="39" t="s">
        <v>45</v>
      </c>
      <c r="W433" s="40" t="s">
        <v>0</v>
      </c>
      <c r="X433" s="58">
        <v>84.48</v>
      </c>
      <c r="Y433" s="55">
        <f t="shared" si="49"/>
        <v>84.48</v>
      </c>
      <c r="Z433" s="41">
        <f t="shared" si="50"/>
        <v>0.19136</v>
      </c>
      <c r="AA433" s="68" t="s">
        <v>45</v>
      </c>
      <c r="AB433" s="69" t="s">
        <v>45</v>
      </c>
      <c r="AC433" s="486" t="s">
        <v>671</v>
      </c>
      <c r="AG433" s="78"/>
      <c r="AJ433" s="84" t="s">
        <v>45</v>
      </c>
      <c r="AK433" s="84">
        <v>0</v>
      </c>
      <c r="BB433" s="487" t="s">
        <v>66</v>
      </c>
      <c r="BM433" s="78">
        <f t="shared" si="51"/>
        <v>90.24</v>
      </c>
      <c r="BN433" s="78">
        <f t="shared" si="52"/>
        <v>90.24</v>
      </c>
      <c r="BO433" s="78">
        <f t="shared" si="53"/>
        <v>0.15384615384615385</v>
      </c>
      <c r="BP433" s="78">
        <f t="shared" si="54"/>
        <v>0.15384615384615385</v>
      </c>
    </row>
    <row r="434" spans="1:68" ht="16.5" customHeight="1" x14ac:dyDescent="0.25">
      <c r="A434" s="63" t="s">
        <v>672</v>
      </c>
      <c r="B434" s="63" t="s">
        <v>673</v>
      </c>
      <c r="C434" s="36">
        <v>4301011774</v>
      </c>
      <c r="D434" s="557">
        <v>4680115884502</v>
      </c>
      <c r="E434" s="557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117</v>
      </c>
      <c r="L434" s="37" t="s">
        <v>45</v>
      </c>
      <c r="M434" s="38" t="s">
        <v>116</v>
      </c>
      <c r="N434" s="38"/>
      <c r="O434" s="37">
        <v>60</v>
      </c>
      <c r="P434" s="6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9"/>
      <c r="R434" s="559"/>
      <c r="S434" s="559"/>
      <c r="T434" s="560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9"/>
        <v>0</v>
      </c>
      <c r="Z434" s="41" t="str">
        <f t="shared" si="50"/>
        <v/>
      </c>
      <c r="AA434" s="68" t="s">
        <v>45</v>
      </c>
      <c r="AB434" s="69" t="s">
        <v>45</v>
      </c>
      <c r="AC434" s="488" t="s">
        <v>674</v>
      </c>
      <c r="AG434" s="78"/>
      <c r="AJ434" s="84" t="s">
        <v>45</v>
      </c>
      <c r="AK434" s="84">
        <v>0</v>
      </c>
      <c r="BB434" s="489" t="s">
        <v>66</v>
      </c>
      <c r="BM434" s="78">
        <f t="shared" si="51"/>
        <v>0</v>
      </c>
      <c r="BN434" s="78">
        <f t="shared" si="52"/>
        <v>0</v>
      </c>
      <c r="BO434" s="78">
        <f t="shared" si="53"/>
        <v>0</v>
      </c>
      <c r="BP434" s="78">
        <f t="shared" si="54"/>
        <v>0</v>
      </c>
    </row>
    <row r="435" spans="1:68" ht="27" customHeight="1" x14ac:dyDescent="0.25">
      <c r="A435" s="63" t="s">
        <v>675</v>
      </c>
      <c r="B435" s="63" t="s">
        <v>676</v>
      </c>
      <c r="C435" s="36">
        <v>4301011771</v>
      </c>
      <c r="D435" s="557">
        <v>4607091389104</v>
      </c>
      <c r="E435" s="557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6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9"/>
      <c r="R435" s="559"/>
      <c r="S435" s="559"/>
      <c r="T435" s="560"/>
      <c r="U435" s="39" t="s">
        <v>45</v>
      </c>
      <c r="V435" s="39" t="s">
        <v>45</v>
      </c>
      <c r="W435" s="40" t="s">
        <v>0</v>
      </c>
      <c r="X435" s="58">
        <v>168.96</v>
      </c>
      <c r="Y435" s="55">
        <f t="shared" si="49"/>
        <v>168.96</v>
      </c>
      <c r="Z435" s="41">
        <f t="shared" si="50"/>
        <v>0.38272</v>
      </c>
      <c r="AA435" s="68" t="s">
        <v>45</v>
      </c>
      <c r="AB435" s="69" t="s">
        <v>45</v>
      </c>
      <c r="AC435" s="490" t="s">
        <v>677</v>
      </c>
      <c r="AG435" s="78"/>
      <c r="AJ435" s="84" t="s">
        <v>45</v>
      </c>
      <c r="AK435" s="84">
        <v>0</v>
      </c>
      <c r="BB435" s="491" t="s">
        <v>66</v>
      </c>
      <c r="BM435" s="78">
        <f t="shared" si="51"/>
        <v>180.48</v>
      </c>
      <c r="BN435" s="78">
        <f t="shared" si="52"/>
        <v>180.48</v>
      </c>
      <c r="BO435" s="78">
        <f t="shared" si="53"/>
        <v>0.30769230769230771</v>
      </c>
      <c r="BP435" s="78">
        <f t="shared" si="54"/>
        <v>0.30769230769230771</v>
      </c>
    </row>
    <row r="436" spans="1:68" ht="27" customHeight="1" x14ac:dyDescent="0.25">
      <c r="A436" s="63" t="s">
        <v>678</v>
      </c>
      <c r="B436" s="63" t="s">
        <v>679</v>
      </c>
      <c r="C436" s="36">
        <v>4301012125</v>
      </c>
      <c r="D436" s="557">
        <v>4680115886391</v>
      </c>
      <c r="E436" s="557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88</v>
      </c>
      <c r="L436" s="37" t="s">
        <v>45</v>
      </c>
      <c r="M436" s="38" t="s">
        <v>92</v>
      </c>
      <c r="N436" s="38"/>
      <c r="O436" s="37">
        <v>60</v>
      </c>
      <c r="P436" s="59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9"/>
      <c r="R436" s="559"/>
      <c r="S436" s="559"/>
      <c r="T436" s="56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9"/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492" t="s">
        <v>661</v>
      </c>
      <c r="AG436" s="78"/>
      <c r="AJ436" s="84" t="s">
        <v>45</v>
      </c>
      <c r="AK436" s="84">
        <v>0</v>
      </c>
      <c r="BB436" s="493" t="s">
        <v>66</v>
      </c>
      <c r="BM436" s="78">
        <f t="shared" si="51"/>
        <v>0</v>
      </c>
      <c r="BN436" s="78">
        <f t="shared" si="52"/>
        <v>0</v>
      </c>
      <c r="BO436" s="78">
        <f t="shared" si="53"/>
        <v>0</v>
      </c>
      <c r="BP436" s="78">
        <f t="shared" si="54"/>
        <v>0</v>
      </c>
    </row>
    <row r="437" spans="1:68" ht="27" customHeight="1" x14ac:dyDescent="0.25">
      <c r="A437" s="63" t="s">
        <v>680</v>
      </c>
      <c r="B437" s="63" t="s">
        <v>681</v>
      </c>
      <c r="C437" s="36">
        <v>4301012035</v>
      </c>
      <c r="D437" s="557">
        <v>4680115880603</v>
      </c>
      <c r="E437" s="557"/>
      <c r="F437" s="62">
        <v>0.6</v>
      </c>
      <c r="G437" s="37">
        <v>8</v>
      </c>
      <c r="H437" s="62">
        <v>4.8</v>
      </c>
      <c r="I437" s="62">
        <v>6.93</v>
      </c>
      <c r="J437" s="37">
        <v>132</v>
      </c>
      <c r="K437" s="37" t="s">
        <v>120</v>
      </c>
      <c r="L437" s="37" t="s">
        <v>45</v>
      </c>
      <c r="M437" s="38" t="s">
        <v>116</v>
      </c>
      <c r="N437" s="38"/>
      <c r="O437" s="37">
        <v>60</v>
      </c>
      <c r="P437" s="5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9"/>
      <c r="R437" s="559"/>
      <c r="S437" s="559"/>
      <c r="T437" s="56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9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494" t="s">
        <v>661</v>
      </c>
      <c r="AG437" s="78"/>
      <c r="AJ437" s="84" t="s">
        <v>45</v>
      </c>
      <c r="AK437" s="84">
        <v>0</v>
      </c>
      <c r="BB437" s="495" t="s">
        <v>66</v>
      </c>
      <c r="BM437" s="78">
        <f t="shared" si="51"/>
        <v>0</v>
      </c>
      <c r="BN437" s="78">
        <f t="shared" si="52"/>
        <v>0</v>
      </c>
      <c r="BO437" s="78">
        <f t="shared" si="53"/>
        <v>0</v>
      </c>
      <c r="BP437" s="78">
        <f t="shared" si="54"/>
        <v>0</v>
      </c>
    </row>
    <row r="438" spans="1:68" ht="27" customHeight="1" x14ac:dyDescent="0.25">
      <c r="A438" s="63" t="s">
        <v>682</v>
      </c>
      <c r="B438" s="63" t="s">
        <v>683</v>
      </c>
      <c r="C438" s="36">
        <v>4301012036</v>
      </c>
      <c r="D438" s="557">
        <v>4680115882782</v>
      </c>
      <c r="E438" s="557"/>
      <c r="F438" s="62">
        <v>0.6</v>
      </c>
      <c r="G438" s="37">
        <v>8</v>
      </c>
      <c r="H438" s="62">
        <v>4.8</v>
      </c>
      <c r="I438" s="62">
        <v>6.96</v>
      </c>
      <c r="J438" s="37">
        <v>120</v>
      </c>
      <c r="K438" s="37" t="s">
        <v>120</v>
      </c>
      <c r="L438" s="37" t="s">
        <v>45</v>
      </c>
      <c r="M438" s="38" t="s">
        <v>116</v>
      </c>
      <c r="N438" s="38"/>
      <c r="O438" s="37">
        <v>60</v>
      </c>
      <c r="P438" s="59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9"/>
      <c r="R438" s="559"/>
      <c r="S438" s="559"/>
      <c r="T438" s="56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9"/>
        <v>0</v>
      </c>
      <c r="Z438" s="41" t="str">
        <f>IFERROR(IF(Y438=0,"",ROUNDUP(Y438/H438,0)*0.00937),"")</f>
        <v/>
      </c>
      <c r="AA438" s="68" t="s">
        <v>45</v>
      </c>
      <c r="AB438" s="69" t="s">
        <v>45</v>
      </c>
      <c r="AC438" s="496" t="s">
        <v>664</v>
      </c>
      <c r="AG438" s="78"/>
      <c r="AJ438" s="84" t="s">
        <v>45</v>
      </c>
      <c r="AK438" s="84">
        <v>0</v>
      </c>
      <c r="BB438" s="497" t="s">
        <v>66</v>
      </c>
      <c r="BM438" s="78">
        <f t="shared" si="51"/>
        <v>0</v>
      </c>
      <c r="BN438" s="78">
        <f t="shared" si="52"/>
        <v>0</v>
      </c>
      <c r="BO438" s="78">
        <f t="shared" si="53"/>
        <v>0</v>
      </c>
      <c r="BP438" s="78">
        <f t="shared" si="54"/>
        <v>0</v>
      </c>
    </row>
    <row r="439" spans="1:68" ht="27" customHeight="1" x14ac:dyDescent="0.25">
      <c r="A439" s="63" t="s">
        <v>684</v>
      </c>
      <c r="B439" s="63" t="s">
        <v>685</v>
      </c>
      <c r="C439" s="36">
        <v>4301012050</v>
      </c>
      <c r="D439" s="557">
        <v>4680115885479</v>
      </c>
      <c r="E439" s="557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88</v>
      </c>
      <c r="L439" s="37" t="s">
        <v>45</v>
      </c>
      <c r="M439" s="38" t="s">
        <v>116</v>
      </c>
      <c r="N439" s="38"/>
      <c r="O439" s="37">
        <v>60</v>
      </c>
      <c r="P439" s="59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9"/>
      <c r="R439" s="559"/>
      <c r="S439" s="559"/>
      <c r="T439" s="56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49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677</v>
      </c>
      <c r="AG439" s="78"/>
      <c r="AJ439" s="84" t="s">
        <v>45</v>
      </c>
      <c r="AK439" s="84">
        <v>0</v>
      </c>
      <c r="BB439" s="499" t="s">
        <v>66</v>
      </c>
      <c r="BM439" s="78">
        <f t="shared" si="51"/>
        <v>0</v>
      </c>
      <c r="BN439" s="78">
        <f t="shared" si="52"/>
        <v>0</v>
      </c>
      <c r="BO439" s="78">
        <f t="shared" si="53"/>
        <v>0</v>
      </c>
      <c r="BP439" s="78">
        <f t="shared" si="54"/>
        <v>0</v>
      </c>
    </row>
    <row r="440" spans="1:68" ht="27" customHeight="1" x14ac:dyDescent="0.25">
      <c r="A440" s="63" t="s">
        <v>686</v>
      </c>
      <c r="B440" s="63" t="s">
        <v>687</v>
      </c>
      <c r="C440" s="36">
        <v>4301012034</v>
      </c>
      <c r="D440" s="557">
        <v>4607091389982</v>
      </c>
      <c r="E440" s="557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120</v>
      </c>
      <c r="L440" s="37" t="s">
        <v>45</v>
      </c>
      <c r="M440" s="38" t="s">
        <v>116</v>
      </c>
      <c r="N440" s="38"/>
      <c r="O440" s="37">
        <v>60</v>
      </c>
      <c r="P440" s="6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9"/>
      <c r="R440" s="559"/>
      <c r="S440" s="559"/>
      <c r="T440" s="56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49"/>
        <v>0</v>
      </c>
      <c r="Z440" s="41" t="str">
        <f>IFERROR(IF(Y440=0,"",ROUNDUP(Y440/H440,0)*0.00937),"")</f>
        <v/>
      </c>
      <c r="AA440" s="68" t="s">
        <v>45</v>
      </c>
      <c r="AB440" s="69" t="s">
        <v>45</v>
      </c>
      <c r="AC440" s="500" t="s">
        <v>677</v>
      </c>
      <c r="AG440" s="78"/>
      <c r="AJ440" s="84" t="s">
        <v>45</v>
      </c>
      <c r="AK440" s="84">
        <v>0</v>
      </c>
      <c r="BB440" s="501" t="s">
        <v>66</v>
      </c>
      <c r="BM440" s="78">
        <f t="shared" si="51"/>
        <v>0</v>
      </c>
      <c r="BN440" s="78">
        <f t="shared" si="52"/>
        <v>0</v>
      </c>
      <c r="BO440" s="78">
        <f t="shared" si="53"/>
        <v>0</v>
      </c>
      <c r="BP440" s="78">
        <f t="shared" si="54"/>
        <v>0</v>
      </c>
    </row>
    <row r="441" spans="1:68" x14ac:dyDescent="0.2">
      <c r="A441" s="564"/>
      <c r="B441" s="564"/>
      <c r="C441" s="564"/>
      <c r="D441" s="564"/>
      <c r="E441" s="564"/>
      <c r="F441" s="564"/>
      <c r="G441" s="564"/>
      <c r="H441" s="564"/>
      <c r="I441" s="564"/>
      <c r="J441" s="564"/>
      <c r="K441" s="564"/>
      <c r="L441" s="564"/>
      <c r="M441" s="564"/>
      <c r="N441" s="564"/>
      <c r="O441" s="565"/>
      <c r="P441" s="561" t="s">
        <v>40</v>
      </c>
      <c r="Q441" s="562"/>
      <c r="R441" s="562"/>
      <c r="S441" s="562"/>
      <c r="T441" s="562"/>
      <c r="U441" s="562"/>
      <c r="V441" s="563"/>
      <c r="W441" s="42" t="s">
        <v>39</v>
      </c>
      <c r="X441" s="43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48</v>
      </c>
      <c r="Y441" s="43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48</v>
      </c>
      <c r="Z441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0.57408000000000003</v>
      </c>
      <c r="AA441" s="67"/>
      <c r="AB441" s="67"/>
      <c r="AC441" s="67"/>
    </row>
    <row r="442" spans="1:68" x14ac:dyDescent="0.2">
      <c r="A442" s="564"/>
      <c r="B442" s="564"/>
      <c r="C442" s="564"/>
      <c r="D442" s="564"/>
      <c r="E442" s="564"/>
      <c r="F442" s="564"/>
      <c r="G442" s="564"/>
      <c r="H442" s="564"/>
      <c r="I442" s="564"/>
      <c r="J442" s="564"/>
      <c r="K442" s="564"/>
      <c r="L442" s="564"/>
      <c r="M442" s="564"/>
      <c r="N442" s="564"/>
      <c r="O442" s="565"/>
      <c r="P442" s="561" t="s">
        <v>40</v>
      </c>
      <c r="Q442" s="562"/>
      <c r="R442" s="562"/>
      <c r="S442" s="562"/>
      <c r="T442" s="562"/>
      <c r="U442" s="562"/>
      <c r="V442" s="563"/>
      <c r="W442" s="42" t="s">
        <v>0</v>
      </c>
      <c r="X442" s="43">
        <f>IFERROR(SUM(X430:X440),"0")</f>
        <v>253.44</v>
      </c>
      <c r="Y442" s="43">
        <f>IFERROR(SUM(Y430:Y440),"0")</f>
        <v>253.44</v>
      </c>
      <c r="Z442" s="42"/>
      <c r="AA442" s="67"/>
      <c r="AB442" s="67"/>
      <c r="AC442" s="67"/>
    </row>
    <row r="443" spans="1:68" ht="14.25" customHeight="1" x14ac:dyDescent="0.25">
      <c r="A443" s="556" t="s">
        <v>144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66"/>
      <c r="AB443" s="66"/>
      <c r="AC443" s="80"/>
    </row>
    <row r="444" spans="1:68" ht="16.5" customHeight="1" x14ac:dyDescent="0.25">
      <c r="A444" s="63" t="s">
        <v>688</v>
      </c>
      <c r="B444" s="63" t="s">
        <v>689</v>
      </c>
      <c r="C444" s="36">
        <v>4301020334</v>
      </c>
      <c r="D444" s="557">
        <v>4607091388930</v>
      </c>
      <c r="E444" s="55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117</v>
      </c>
      <c r="L444" s="37" t="s">
        <v>45</v>
      </c>
      <c r="M444" s="38" t="s">
        <v>92</v>
      </c>
      <c r="N444" s="38"/>
      <c r="O444" s="37">
        <v>70</v>
      </c>
      <c r="P444" s="5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9"/>
      <c r="R444" s="559"/>
      <c r="S444" s="559"/>
      <c r="T444" s="560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IFERROR(IF(Y444=0,"",ROUNDUP(Y444/H444,0)*0.01196),"")</f>
        <v/>
      </c>
      <c r="AA444" s="68" t="s">
        <v>45</v>
      </c>
      <c r="AB444" s="69" t="s">
        <v>45</v>
      </c>
      <c r="AC444" s="502" t="s">
        <v>690</v>
      </c>
      <c r="AG444" s="78"/>
      <c r="AJ444" s="84" t="s">
        <v>45</v>
      </c>
      <c r="AK444" s="84">
        <v>0</v>
      </c>
      <c r="BB444" s="503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ht="16.5" customHeight="1" x14ac:dyDescent="0.25">
      <c r="A445" s="63" t="s">
        <v>691</v>
      </c>
      <c r="B445" s="63" t="s">
        <v>692</v>
      </c>
      <c r="C445" s="36">
        <v>4301020384</v>
      </c>
      <c r="D445" s="557">
        <v>4680115886407</v>
      </c>
      <c r="E445" s="557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88</v>
      </c>
      <c r="L445" s="37" t="s">
        <v>45</v>
      </c>
      <c r="M445" s="38" t="s">
        <v>92</v>
      </c>
      <c r="N445" s="38"/>
      <c r="O445" s="37">
        <v>70</v>
      </c>
      <c r="P445" s="5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9"/>
      <c r="R445" s="559"/>
      <c r="S445" s="559"/>
      <c r="T445" s="560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04" t="s">
        <v>690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16.5" customHeight="1" x14ac:dyDescent="0.25">
      <c r="A446" s="63" t="s">
        <v>693</v>
      </c>
      <c r="B446" s="63" t="s">
        <v>694</v>
      </c>
      <c r="C446" s="36">
        <v>4301020385</v>
      </c>
      <c r="D446" s="557">
        <v>4680115880054</v>
      </c>
      <c r="E446" s="557"/>
      <c r="F446" s="62">
        <v>0.6</v>
      </c>
      <c r="G446" s="37">
        <v>8</v>
      </c>
      <c r="H446" s="62">
        <v>4.8</v>
      </c>
      <c r="I446" s="62">
        <v>6.93</v>
      </c>
      <c r="J446" s="37">
        <v>132</v>
      </c>
      <c r="K446" s="37" t="s">
        <v>120</v>
      </c>
      <c r="L446" s="37" t="s">
        <v>45</v>
      </c>
      <c r="M446" s="38" t="s">
        <v>116</v>
      </c>
      <c r="N446" s="38"/>
      <c r="O446" s="37">
        <v>70</v>
      </c>
      <c r="P446" s="5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9"/>
      <c r="R446" s="559"/>
      <c r="S446" s="559"/>
      <c r="T446" s="560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06" t="s">
        <v>690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564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65"/>
      <c r="P447" s="561" t="s">
        <v>40</v>
      </c>
      <c r="Q447" s="562"/>
      <c r="R447" s="562"/>
      <c r="S447" s="562"/>
      <c r="T447" s="562"/>
      <c r="U447" s="562"/>
      <c r="V447" s="563"/>
      <c r="W447" s="42" t="s">
        <v>39</v>
      </c>
      <c r="X447" s="43">
        <f>IFERROR(X444/H444,"0")+IFERROR(X445/H445,"0")+IFERROR(X446/H446,"0")</f>
        <v>0</v>
      </c>
      <c r="Y447" s="43">
        <f>IFERROR(Y444/H444,"0")+IFERROR(Y445/H445,"0")+IFERROR(Y446/H446,"0")</f>
        <v>0</v>
      </c>
      <c r="Z447" s="43">
        <f>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65"/>
      <c r="P448" s="561" t="s">
        <v>40</v>
      </c>
      <c r="Q448" s="562"/>
      <c r="R448" s="562"/>
      <c r="S448" s="562"/>
      <c r="T448" s="562"/>
      <c r="U448" s="562"/>
      <c r="V448" s="563"/>
      <c r="W448" s="42" t="s">
        <v>0</v>
      </c>
      <c r="X448" s="43">
        <f>IFERROR(SUM(X444:X446),"0")</f>
        <v>0</v>
      </c>
      <c r="Y448" s="43">
        <f>IFERROR(SUM(Y444:Y446),"0")</f>
        <v>0</v>
      </c>
      <c r="Z448" s="42"/>
      <c r="AA448" s="67"/>
      <c r="AB448" s="67"/>
      <c r="AC448" s="67"/>
    </row>
    <row r="449" spans="1:68" ht="14.25" customHeight="1" x14ac:dyDescent="0.25">
      <c r="A449" s="556" t="s">
        <v>76</v>
      </c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6"/>
      <c r="P449" s="556"/>
      <c r="Q449" s="556"/>
      <c r="R449" s="556"/>
      <c r="S449" s="556"/>
      <c r="T449" s="556"/>
      <c r="U449" s="556"/>
      <c r="V449" s="556"/>
      <c r="W449" s="556"/>
      <c r="X449" s="556"/>
      <c r="Y449" s="556"/>
      <c r="Z449" s="556"/>
      <c r="AA449" s="66"/>
      <c r="AB449" s="66"/>
      <c r="AC449" s="80"/>
    </row>
    <row r="450" spans="1:68" ht="27" customHeight="1" x14ac:dyDescent="0.25">
      <c r="A450" s="63" t="s">
        <v>695</v>
      </c>
      <c r="B450" s="63" t="s">
        <v>696</v>
      </c>
      <c r="C450" s="36">
        <v>4301031349</v>
      </c>
      <c r="D450" s="557">
        <v>4680115883116</v>
      </c>
      <c r="E450" s="557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117</v>
      </c>
      <c r="L450" s="37" t="s">
        <v>45</v>
      </c>
      <c r="M450" s="38" t="s">
        <v>116</v>
      </c>
      <c r="N450" s="38"/>
      <c r="O450" s="37">
        <v>70</v>
      </c>
      <c r="P450" s="59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9"/>
      <c r="R450" s="559"/>
      <c r="S450" s="559"/>
      <c r="T450" s="560"/>
      <c r="U450" s="39" t="s">
        <v>45</v>
      </c>
      <c r="V450" s="39" t="s">
        <v>45</v>
      </c>
      <c r="W450" s="40" t="s">
        <v>0</v>
      </c>
      <c r="X450" s="58">
        <v>42.24</v>
      </c>
      <c r="Y450" s="55">
        <f t="shared" ref="Y450:Y455" si="55">IFERROR(IF(X450="",0,CEILING((X450/$H450),1)*$H450),"")</f>
        <v>42.24</v>
      </c>
      <c r="Z450" s="41">
        <f>IFERROR(IF(Y450=0,"",ROUNDUP(Y450/H450,0)*0.01196),"")</f>
        <v>9.5680000000000001E-2</v>
      </c>
      <c r="AA450" s="68" t="s">
        <v>45</v>
      </c>
      <c r="AB450" s="69" t="s">
        <v>45</v>
      </c>
      <c r="AC450" s="508" t="s">
        <v>697</v>
      </c>
      <c r="AG450" s="78"/>
      <c r="AJ450" s="84" t="s">
        <v>45</v>
      </c>
      <c r="AK450" s="84">
        <v>0</v>
      </c>
      <c r="BB450" s="509" t="s">
        <v>66</v>
      </c>
      <c r="BM450" s="78">
        <f t="shared" ref="BM450:BM455" si="56">IFERROR(X450*I450/H450,"0")</f>
        <v>45.12</v>
      </c>
      <c r="BN450" s="78">
        <f t="shared" ref="BN450:BN455" si="57">IFERROR(Y450*I450/H450,"0")</f>
        <v>45.12</v>
      </c>
      <c r="BO450" s="78">
        <f t="shared" ref="BO450:BO455" si="58">IFERROR(1/J450*(X450/H450),"0")</f>
        <v>7.6923076923076927E-2</v>
      </c>
      <c r="BP450" s="78">
        <f t="shared" ref="BP450:BP455" si="59">IFERROR(1/J450*(Y450/H450),"0")</f>
        <v>7.6923076923076927E-2</v>
      </c>
    </row>
    <row r="451" spans="1:68" ht="27" customHeight="1" x14ac:dyDescent="0.25">
      <c r="A451" s="63" t="s">
        <v>698</v>
      </c>
      <c r="B451" s="63" t="s">
        <v>699</v>
      </c>
      <c r="C451" s="36">
        <v>4301031350</v>
      </c>
      <c r="D451" s="557">
        <v>4680115883093</v>
      </c>
      <c r="E451" s="557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117</v>
      </c>
      <c r="L451" s="37" t="s">
        <v>45</v>
      </c>
      <c r="M451" s="38" t="s">
        <v>80</v>
      </c>
      <c r="N451" s="38"/>
      <c r="O451" s="37">
        <v>70</v>
      </c>
      <c r="P451" s="59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9"/>
      <c r="R451" s="559"/>
      <c r="S451" s="559"/>
      <c r="T451" s="560"/>
      <c r="U451" s="39" t="s">
        <v>45</v>
      </c>
      <c r="V451" s="39" t="s">
        <v>45</v>
      </c>
      <c r="W451" s="40" t="s">
        <v>0</v>
      </c>
      <c r="X451" s="58">
        <v>84.48</v>
      </c>
      <c r="Y451" s="55">
        <f t="shared" si="55"/>
        <v>84.48</v>
      </c>
      <c r="Z451" s="41">
        <f>IFERROR(IF(Y451=0,"",ROUNDUP(Y451/H451,0)*0.01196),"")</f>
        <v>0.19136</v>
      </c>
      <c r="AA451" s="68" t="s">
        <v>45</v>
      </c>
      <c r="AB451" s="69" t="s">
        <v>45</v>
      </c>
      <c r="AC451" s="510" t="s">
        <v>700</v>
      </c>
      <c r="AG451" s="78"/>
      <c r="AJ451" s="84" t="s">
        <v>45</v>
      </c>
      <c r="AK451" s="84">
        <v>0</v>
      </c>
      <c r="BB451" s="511" t="s">
        <v>66</v>
      </c>
      <c r="BM451" s="78">
        <f t="shared" si="56"/>
        <v>90.24</v>
      </c>
      <c r="BN451" s="78">
        <f t="shared" si="57"/>
        <v>90.24</v>
      </c>
      <c r="BO451" s="78">
        <f t="shared" si="58"/>
        <v>0.15384615384615385</v>
      </c>
      <c r="BP451" s="78">
        <f t="shared" si="59"/>
        <v>0.15384615384615385</v>
      </c>
    </row>
    <row r="452" spans="1:68" ht="27" customHeight="1" x14ac:dyDescent="0.25">
      <c r="A452" s="63" t="s">
        <v>701</v>
      </c>
      <c r="B452" s="63" t="s">
        <v>702</v>
      </c>
      <c r="C452" s="36">
        <v>4301031353</v>
      </c>
      <c r="D452" s="557">
        <v>4680115883109</v>
      </c>
      <c r="E452" s="557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117</v>
      </c>
      <c r="L452" s="37" t="s">
        <v>45</v>
      </c>
      <c r="M452" s="38" t="s">
        <v>80</v>
      </c>
      <c r="N452" s="38"/>
      <c r="O452" s="37">
        <v>70</v>
      </c>
      <c r="P452" s="59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9"/>
      <c r="R452" s="559"/>
      <c r="S452" s="559"/>
      <c r="T452" s="560"/>
      <c r="U452" s="39" t="s">
        <v>45</v>
      </c>
      <c r="V452" s="39" t="s">
        <v>45</v>
      </c>
      <c r="W452" s="40" t="s">
        <v>0</v>
      </c>
      <c r="X452" s="58">
        <v>42.24</v>
      </c>
      <c r="Y452" s="55">
        <f t="shared" si="55"/>
        <v>42.24</v>
      </c>
      <c r="Z452" s="41">
        <f>IFERROR(IF(Y452=0,"",ROUNDUP(Y452/H452,0)*0.01196),"")</f>
        <v>9.5680000000000001E-2</v>
      </c>
      <c r="AA452" s="68" t="s">
        <v>45</v>
      </c>
      <c r="AB452" s="69" t="s">
        <v>45</v>
      </c>
      <c r="AC452" s="512" t="s">
        <v>703</v>
      </c>
      <c r="AG452" s="78"/>
      <c r="AJ452" s="84" t="s">
        <v>45</v>
      </c>
      <c r="AK452" s="84">
        <v>0</v>
      </c>
      <c r="BB452" s="513" t="s">
        <v>66</v>
      </c>
      <c r="BM452" s="78">
        <f t="shared" si="56"/>
        <v>45.12</v>
      </c>
      <c r="BN452" s="78">
        <f t="shared" si="57"/>
        <v>45.12</v>
      </c>
      <c r="BO452" s="78">
        <f t="shared" si="58"/>
        <v>7.6923076923076927E-2</v>
      </c>
      <c r="BP452" s="78">
        <f t="shared" si="59"/>
        <v>7.6923076923076927E-2</v>
      </c>
    </row>
    <row r="453" spans="1:68" ht="27" customHeight="1" x14ac:dyDescent="0.25">
      <c r="A453" s="63" t="s">
        <v>704</v>
      </c>
      <c r="B453" s="63" t="s">
        <v>705</v>
      </c>
      <c r="C453" s="36">
        <v>4301031419</v>
      </c>
      <c r="D453" s="557">
        <v>4680115882072</v>
      </c>
      <c r="E453" s="557"/>
      <c r="F453" s="62">
        <v>0.6</v>
      </c>
      <c r="G453" s="37">
        <v>8</v>
      </c>
      <c r="H453" s="62">
        <v>4.8</v>
      </c>
      <c r="I453" s="62">
        <v>6.93</v>
      </c>
      <c r="J453" s="37">
        <v>132</v>
      </c>
      <c r="K453" s="37" t="s">
        <v>120</v>
      </c>
      <c r="L453" s="37" t="s">
        <v>45</v>
      </c>
      <c r="M453" s="38" t="s">
        <v>116</v>
      </c>
      <c r="N453" s="38"/>
      <c r="O453" s="37">
        <v>70</v>
      </c>
      <c r="P453" s="5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9"/>
      <c r="R453" s="559"/>
      <c r="S453" s="559"/>
      <c r="T453" s="5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5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14" t="s">
        <v>697</v>
      </c>
      <c r="AG453" s="78"/>
      <c r="AJ453" s="84" t="s">
        <v>45</v>
      </c>
      <c r="AK453" s="84">
        <v>0</v>
      </c>
      <c r="BB453" s="515" t="s">
        <v>66</v>
      </c>
      <c r="BM453" s="78">
        <f t="shared" si="56"/>
        <v>0</v>
      </c>
      <c r="BN453" s="78">
        <f t="shared" si="57"/>
        <v>0</v>
      </c>
      <c r="BO453" s="78">
        <f t="shared" si="58"/>
        <v>0</v>
      </c>
      <c r="BP453" s="78">
        <f t="shared" si="59"/>
        <v>0</v>
      </c>
    </row>
    <row r="454" spans="1:68" ht="27" customHeight="1" x14ac:dyDescent="0.25">
      <c r="A454" s="63" t="s">
        <v>706</v>
      </c>
      <c r="B454" s="63" t="s">
        <v>707</v>
      </c>
      <c r="C454" s="36">
        <v>4301031418</v>
      </c>
      <c r="D454" s="557">
        <v>4680115882102</v>
      </c>
      <c r="E454" s="557"/>
      <c r="F454" s="62">
        <v>0.6</v>
      </c>
      <c r="G454" s="37">
        <v>8</v>
      </c>
      <c r="H454" s="62">
        <v>4.8</v>
      </c>
      <c r="I454" s="62">
        <v>6.69</v>
      </c>
      <c r="J454" s="37">
        <v>132</v>
      </c>
      <c r="K454" s="37" t="s">
        <v>120</v>
      </c>
      <c r="L454" s="37" t="s">
        <v>45</v>
      </c>
      <c r="M454" s="38" t="s">
        <v>80</v>
      </c>
      <c r="N454" s="38"/>
      <c r="O454" s="37">
        <v>70</v>
      </c>
      <c r="P454" s="5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9"/>
      <c r="R454" s="559"/>
      <c r="S454" s="559"/>
      <c r="T454" s="56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5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16" t="s">
        <v>700</v>
      </c>
      <c r="AG454" s="78"/>
      <c r="AJ454" s="84" t="s">
        <v>45</v>
      </c>
      <c r="AK454" s="84">
        <v>0</v>
      </c>
      <c r="BB454" s="517" t="s">
        <v>66</v>
      </c>
      <c r="BM454" s="78">
        <f t="shared" si="56"/>
        <v>0</v>
      </c>
      <c r="BN454" s="78">
        <f t="shared" si="57"/>
        <v>0</v>
      </c>
      <c r="BO454" s="78">
        <f t="shared" si="58"/>
        <v>0</v>
      </c>
      <c r="BP454" s="78">
        <f t="shared" si="59"/>
        <v>0</v>
      </c>
    </row>
    <row r="455" spans="1:68" ht="27" customHeight="1" x14ac:dyDescent="0.25">
      <c r="A455" s="63" t="s">
        <v>708</v>
      </c>
      <c r="B455" s="63" t="s">
        <v>709</v>
      </c>
      <c r="C455" s="36">
        <v>4301031417</v>
      </c>
      <c r="D455" s="557">
        <v>4680115882096</v>
      </c>
      <c r="E455" s="557"/>
      <c r="F455" s="62">
        <v>0.6</v>
      </c>
      <c r="G455" s="37">
        <v>8</v>
      </c>
      <c r="H455" s="62">
        <v>4.8</v>
      </c>
      <c r="I455" s="62">
        <v>6.69</v>
      </c>
      <c r="J455" s="37">
        <v>132</v>
      </c>
      <c r="K455" s="37" t="s">
        <v>120</v>
      </c>
      <c r="L455" s="37" t="s">
        <v>45</v>
      </c>
      <c r="M455" s="38" t="s">
        <v>80</v>
      </c>
      <c r="N455" s="38"/>
      <c r="O455" s="37">
        <v>70</v>
      </c>
      <c r="P455" s="5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9"/>
      <c r="R455" s="559"/>
      <c r="S455" s="559"/>
      <c r="T455" s="56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5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703</v>
      </c>
      <c r="AG455" s="78"/>
      <c r="AJ455" s="84" t="s">
        <v>45</v>
      </c>
      <c r="AK455" s="84">
        <v>0</v>
      </c>
      <c r="BB455" s="519" t="s">
        <v>66</v>
      </c>
      <c r="BM455" s="78">
        <f t="shared" si="56"/>
        <v>0</v>
      </c>
      <c r="BN455" s="78">
        <f t="shared" si="57"/>
        <v>0</v>
      </c>
      <c r="BO455" s="78">
        <f t="shared" si="58"/>
        <v>0</v>
      </c>
      <c r="BP455" s="78">
        <f t="shared" si="59"/>
        <v>0</v>
      </c>
    </row>
    <row r="456" spans="1:68" x14ac:dyDescent="0.2">
      <c r="A456" s="564"/>
      <c r="B456" s="564"/>
      <c r="C456" s="564"/>
      <c r="D456" s="564"/>
      <c r="E456" s="564"/>
      <c r="F456" s="564"/>
      <c r="G456" s="564"/>
      <c r="H456" s="564"/>
      <c r="I456" s="564"/>
      <c r="J456" s="564"/>
      <c r="K456" s="564"/>
      <c r="L456" s="564"/>
      <c r="M456" s="564"/>
      <c r="N456" s="564"/>
      <c r="O456" s="565"/>
      <c r="P456" s="561" t="s">
        <v>40</v>
      </c>
      <c r="Q456" s="562"/>
      <c r="R456" s="562"/>
      <c r="S456" s="562"/>
      <c r="T456" s="562"/>
      <c r="U456" s="562"/>
      <c r="V456" s="563"/>
      <c r="W456" s="42" t="s">
        <v>39</v>
      </c>
      <c r="X456" s="43">
        <f>IFERROR(X450/H450,"0")+IFERROR(X451/H451,"0")+IFERROR(X452/H452,"0")+IFERROR(X453/H453,"0")+IFERROR(X454/H454,"0")+IFERROR(X455/H455,"0")</f>
        <v>32</v>
      </c>
      <c r="Y456" s="43">
        <f>IFERROR(Y450/H450,"0")+IFERROR(Y451/H451,"0")+IFERROR(Y452/H452,"0")+IFERROR(Y453/H453,"0")+IFERROR(Y454/H454,"0")+IFERROR(Y455/H455,"0")</f>
        <v>32</v>
      </c>
      <c r="Z456" s="43">
        <f>IFERROR(IF(Z450="",0,Z450),"0")+IFERROR(IF(Z451="",0,Z451),"0")+IFERROR(IF(Z452="",0,Z452),"0")+IFERROR(IF(Z453="",0,Z453),"0")+IFERROR(IF(Z454="",0,Z454),"0")+IFERROR(IF(Z455="",0,Z455),"0")</f>
        <v>0.38272</v>
      </c>
      <c r="AA456" s="67"/>
      <c r="AB456" s="67"/>
      <c r="AC456" s="67"/>
    </row>
    <row r="457" spans="1:68" x14ac:dyDescent="0.2">
      <c r="A457" s="564"/>
      <c r="B457" s="564"/>
      <c r="C457" s="564"/>
      <c r="D457" s="564"/>
      <c r="E457" s="564"/>
      <c r="F457" s="564"/>
      <c r="G457" s="564"/>
      <c r="H457" s="564"/>
      <c r="I457" s="564"/>
      <c r="J457" s="564"/>
      <c r="K457" s="564"/>
      <c r="L457" s="564"/>
      <c r="M457" s="564"/>
      <c r="N457" s="564"/>
      <c r="O457" s="565"/>
      <c r="P457" s="561" t="s">
        <v>40</v>
      </c>
      <c r="Q457" s="562"/>
      <c r="R457" s="562"/>
      <c r="S457" s="562"/>
      <c r="T457" s="562"/>
      <c r="U457" s="562"/>
      <c r="V457" s="563"/>
      <c r="W457" s="42" t="s">
        <v>0</v>
      </c>
      <c r="X457" s="43">
        <f>IFERROR(SUM(X450:X455),"0")</f>
        <v>168.96</v>
      </c>
      <c r="Y457" s="43">
        <f>IFERROR(SUM(Y450:Y455),"0")</f>
        <v>168.96</v>
      </c>
      <c r="Z457" s="42"/>
      <c r="AA457" s="67"/>
      <c r="AB457" s="67"/>
      <c r="AC457" s="67"/>
    </row>
    <row r="458" spans="1:68" ht="14.25" customHeight="1" x14ac:dyDescent="0.25">
      <c r="A458" s="556" t="s">
        <v>82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66"/>
      <c r="AB458" s="66"/>
      <c r="AC458" s="80"/>
    </row>
    <row r="459" spans="1:68" ht="16.5" customHeight="1" x14ac:dyDescent="0.25">
      <c r="A459" s="63" t="s">
        <v>710</v>
      </c>
      <c r="B459" s="63" t="s">
        <v>711</v>
      </c>
      <c r="C459" s="36">
        <v>4301051232</v>
      </c>
      <c r="D459" s="557">
        <v>4607091383409</v>
      </c>
      <c r="E459" s="557"/>
      <c r="F459" s="62">
        <v>1.3</v>
      </c>
      <c r="G459" s="37">
        <v>6</v>
      </c>
      <c r="H459" s="62">
        <v>7.8</v>
      </c>
      <c r="I459" s="62">
        <v>8.3010000000000002</v>
      </c>
      <c r="J459" s="37">
        <v>64</v>
      </c>
      <c r="K459" s="37" t="s">
        <v>117</v>
      </c>
      <c r="L459" s="37" t="s">
        <v>45</v>
      </c>
      <c r="M459" s="38" t="s">
        <v>92</v>
      </c>
      <c r="N459" s="38"/>
      <c r="O459" s="37">
        <v>45</v>
      </c>
      <c r="P459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9"/>
      <c r="R459" s="559"/>
      <c r="S459" s="559"/>
      <c r="T459" s="560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0" t="s">
        <v>712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713</v>
      </c>
      <c r="B460" s="63" t="s">
        <v>714</v>
      </c>
      <c r="C460" s="36">
        <v>4301051233</v>
      </c>
      <c r="D460" s="557">
        <v>4607091383416</v>
      </c>
      <c r="E460" s="557"/>
      <c r="F460" s="62">
        <v>1.3</v>
      </c>
      <c r="G460" s="37">
        <v>6</v>
      </c>
      <c r="H460" s="62">
        <v>7.8</v>
      </c>
      <c r="I460" s="62">
        <v>8.3010000000000002</v>
      </c>
      <c r="J460" s="37">
        <v>64</v>
      </c>
      <c r="K460" s="37" t="s">
        <v>117</v>
      </c>
      <c r="L460" s="37" t="s">
        <v>45</v>
      </c>
      <c r="M460" s="38" t="s">
        <v>92</v>
      </c>
      <c r="N460" s="38"/>
      <c r="O460" s="37">
        <v>45</v>
      </c>
      <c r="P460" s="5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9"/>
      <c r="R460" s="559"/>
      <c r="S460" s="559"/>
      <c r="T460" s="56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2" t="s">
        <v>715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716</v>
      </c>
      <c r="B461" s="63" t="s">
        <v>717</v>
      </c>
      <c r="C461" s="36">
        <v>4301051064</v>
      </c>
      <c r="D461" s="557">
        <v>4680115883536</v>
      </c>
      <c r="E461" s="557"/>
      <c r="F461" s="62">
        <v>0.3</v>
      </c>
      <c r="G461" s="37">
        <v>6</v>
      </c>
      <c r="H461" s="62">
        <v>1.8</v>
      </c>
      <c r="I461" s="62">
        <v>2.0459999999999998</v>
      </c>
      <c r="J461" s="37">
        <v>182</v>
      </c>
      <c r="K461" s="37" t="s">
        <v>88</v>
      </c>
      <c r="L461" s="37" t="s">
        <v>45</v>
      </c>
      <c r="M461" s="38" t="s">
        <v>92</v>
      </c>
      <c r="N461" s="38"/>
      <c r="O461" s="37">
        <v>45</v>
      </c>
      <c r="P461" s="5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9"/>
      <c r="R461" s="559"/>
      <c r="S461" s="559"/>
      <c r="T461" s="56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4" t="s">
        <v>718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564"/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5"/>
      <c r="P462" s="561" t="s">
        <v>40</v>
      </c>
      <c r="Q462" s="562"/>
      <c r="R462" s="562"/>
      <c r="S462" s="562"/>
      <c r="T462" s="562"/>
      <c r="U462" s="562"/>
      <c r="V462" s="563"/>
      <c r="W462" s="42" t="s">
        <v>39</v>
      </c>
      <c r="X462" s="43">
        <f>IFERROR(X459/H459,"0")+IFERROR(X460/H460,"0")+IFERROR(X461/H461,"0")</f>
        <v>0</v>
      </c>
      <c r="Y462" s="43">
        <f>IFERROR(Y459/H459,"0")+IFERROR(Y460/H460,"0")+IFERROR(Y461/H461,"0")</f>
        <v>0</v>
      </c>
      <c r="Z462" s="43">
        <f>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564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5"/>
      <c r="P463" s="561" t="s">
        <v>40</v>
      </c>
      <c r="Q463" s="562"/>
      <c r="R463" s="562"/>
      <c r="S463" s="562"/>
      <c r="T463" s="562"/>
      <c r="U463" s="562"/>
      <c r="V463" s="563"/>
      <c r="W463" s="42" t="s">
        <v>0</v>
      </c>
      <c r="X463" s="43">
        <f>IFERROR(SUM(X459:X461),"0")</f>
        <v>0</v>
      </c>
      <c r="Y463" s="43">
        <f>IFERROR(SUM(Y459:Y461),"0")</f>
        <v>0</v>
      </c>
      <c r="Z463" s="42"/>
      <c r="AA463" s="67"/>
      <c r="AB463" s="67"/>
      <c r="AC463" s="67"/>
    </row>
    <row r="464" spans="1:68" ht="27.75" customHeight="1" x14ac:dyDescent="0.2">
      <c r="A464" s="580" t="s">
        <v>719</v>
      </c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0"/>
      <c r="P464" s="580"/>
      <c r="Q464" s="580"/>
      <c r="R464" s="580"/>
      <c r="S464" s="580"/>
      <c r="T464" s="580"/>
      <c r="U464" s="580"/>
      <c r="V464" s="580"/>
      <c r="W464" s="580"/>
      <c r="X464" s="580"/>
      <c r="Y464" s="580"/>
      <c r="Z464" s="580"/>
      <c r="AA464" s="54"/>
      <c r="AB464" s="54"/>
      <c r="AC464" s="54"/>
    </row>
    <row r="465" spans="1:68" ht="16.5" customHeight="1" x14ac:dyDescent="0.25">
      <c r="A465" s="572" t="s">
        <v>719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65"/>
      <c r="AB465" s="65"/>
      <c r="AC465" s="79"/>
    </row>
    <row r="466" spans="1:68" ht="14.25" customHeight="1" x14ac:dyDescent="0.25">
      <c r="A466" s="556" t="s">
        <v>112</v>
      </c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6"/>
      <c r="P466" s="556"/>
      <c r="Q466" s="556"/>
      <c r="R466" s="556"/>
      <c r="S466" s="556"/>
      <c r="T466" s="556"/>
      <c r="U466" s="556"/>
      <c r="V466" s="556"/>
      <c r="W466" s="556"/>
      <c r="X466" s="556"/>
      <c r="Y466" s="556"/>
      <c r="Z466" s="556"/>
      <c r="AA466" s="66"/>
      <c r="AB466" s="66"/>
      <c r="AC466" s="80"/>
    </row>
    <row r="467" spans="1:68" ht="27" customHeight="1" x14ac:dyDescent="0.25">
      <c r="A467" s="63" t="s">
        <v>720</v>
      </c>
      <c r="B467" s="63" t="s">
        <v>721</v>
      </c>
      <c r="C467" s="36">
        <v>4301011763</v>
      </c>
      <c r="D467" s="557">
        <v>4640242181011</v>
      </c>
      <c r="E467" s="557"/>
      <c r="F467" s="62">
        <v>1.35</v>
      </c>
      <c r="G467" s="37">
        <v>8</v>
      </c>
      <c r="H467" s="62">
        <v>10.8</v>
      </c>
      <c r="I467" s="62">
        <v>11.234999999999999</v>
      </c>
      <c r="J467" s="37">
        <v>64</v>
      </c>
      <c r="K467" s="37" t="s">
        <v>117</v>
      </c>
      <c r="L467" s="37" t="s">
        <v>45</v>
      </c>
      <c r="M467" s="38" t="s">
        <v>92</v>
      </c>
      <c r="N467" s="38"/>
      <c r="O467" s="37">
        <v>55</v>
      </c>
      <c r="P467" s="58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9"/>
      <c r="R467" s="559"/>
      <c r="S467" s="559"/>
      <c r="T467" s="560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26" t="s">
        <v>722</v>
      </c>
      <c r="AG467" s="78"/>
      <c r="AJ467" s="84" t="s">
        <v>45</v>
      </c>
      <c r="AK467" s="84">
        <v>0</v>
      </c>
      <c r="BB467" s="52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723</v>
      </c>
      <c r="B468" s="63" t="s">
        <v>724</v>
      </c>
      <c r="C468" s="36">
        <v>4301011585</v>
      </c>
      <c r="D468" s="557">
        <v>4640242180441</v>
      </c>
      <c r="E468" s="557"/>
      <c r="F468" s="62">
        <v>1.5</v>
      </c>
      <c r="G468" s="37">
        <v>8</v>
      </c>
      <c r="H468" s="62">
        <v>12</v>
      </c>
      <c r="I468" s="62">
        <v>12.435</v>
      </c>
      <c r="J468" s="37">
        <v>64</v>
      </c>
      <c r="K468" s="37" t="s">
        <v>117</v>
      </c>
      <c r="L468" s="37" t="s">
        <v>45</v>
      </c>
      <c r="M468" s="38" t="s">
        <v>116</v>
      </c>
      <c r="N468" s="38"/>
      <c r="O468" s="37">
        <v>50</v>
      </c>
      <c r="P468" s="58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9"/>
      <c r="R468" s="559"/>
      <c r="S468" s="559"/>
      <c r="T468" s="560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725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726</v>
      </c>
      <c r="B469" s="63" t="s">
        <v>727</v>
      </c>
      <c r="C469" s="36">
        <v>4301011584</v>
      </c>
      <c r="D469" s="557">
        <v>4640242180564</v>
      </c>
      <c r="E469" s="557"/>
      <c r="F469" s="62">
        <v>1.5</v>
      </c>
      <c r="G469" s="37">
        <v>8</v>
      </c>
      <c r="H469" s="62">
        <v>12</v>
      </c>
      <c r="I469" s="62">
        <v>12.435</v>
      </c>
      <c r="J469" s="37">
        <v>64</v>
      </c>
      <c r="K469" s="37" t="s">
        <v>117</v>
      </c>
      <c r="L469" s="37" t="s">
        <v>45</v>
      </c>
      <c r="M469" s="38" t="s">
        <v>116</v>
      </c>
      <c r="N469" s="38"/>
      <c r="O469" s="37">
        <v>50</v>
      </c>
      <c r="P469" s="5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9"/>
      <c r="R469" s="559"/>
      <c r="S469" s="559"/>
      <c r="T469" s="560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728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729</v>
      </c>
      <c r="B470" s="63" t="s">
        <v>730</v>
      </c>
      <c r="C470" s="36">
        <v>4301011764</v>
      </c>
      <c r="D470" s="557">
        <v>4640242181189</v>
      </c>
      <c r="E470" s="557"/>
      <c r="F470" s="62">
        <v>0.4</v>
      </c>
      <c r="G470" s="37">
        <v>10</v>
      </c>
      <c r="H470" s="62">
        <v>4</v>
      </c>
      <c r="I470" s="62">
        <v>4.21</v>
      </c>
      <c r="J470" s="37">
        <v>132</v>
      </c>
      <c r="K470" s="37" t="s">
        <v>120</v>
      </c>
      <c r="L470" s="37" t="s">
        <v>45</v>
      </c>
      <c r="M470" s="38" t="s">
        <v>92</v>
      </c>
      <c r="N470" s="38"/>
      <c r="O470" s="37">
        <v>55</v>
      </c>
      <c r="P470" s="57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9"/>
      <c r="R470" s="559"/>
      <c r="S470" s="559"/>
      <c r="T470" s="560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32" t="s">
        <v>722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564"/>
      <c r="B471" s="564"/>
      <c r="C471" s="564"/>
      <c r="D471" s="564"/>
      <c r="E471" s="564"/>
      <c r="F471" s="564"/>
      <c r="G471" s="564"/>
      <c r="H471" s="564"/>
      <c r="I471" s="564"/>
      <c r="J471" s="564"/>
      <c r="K471" s="564"/>
      <c r="L471" s="564"/>
      <c r="M471" s="564"/>
      <c r="N471" s="564"/>
      <c r="O471" s="565"/>
      <c r="P471" s="561" t="s">
        <v>40</v>
      </c>
      <c r="Q471" s="562"/>
      <c r="R471" s="562"/>
      <c r="S471" s="562"/>
      <c r="T471" s="562"/>
      <c r="U471" s="562"/>
      <c r="V471" s="563"/>
      <c r="W471" s="42" t="s">
        <v>39</v>
      </c>
      <c r="X471" s="43">
        <f>IFERROR(X467/H467,"0")+IFERROR(X468/H468,"0")+IFERROR(X469/H469,"0")+IFERROR(X470/H470,"0")</f>
        <v>0</v>
      </c>
      <c r="Y471" s="43">
        <f>IFERROR(Y467/H467,"0")+IFERROR(Y468/H468,"0")+IFERROR(Y469/H469,"0")+IFERROR(Y470/H470,"0")</f>
        <v>0</v>
      </c>
      <c r="Z471" s="43">
        <f>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564"/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5"/>
      <c r="P472" s="561" t="s">
        <v>40</v>
      </c>
      <c r="Q472" s="562"/>
      <c r="R472" s="562"/>
      <c r="S472" s="562"/>
      <c r="T472" s="562"/>
      <c r="U472" s="562"/>
      <c r="V472" s="563"/>
      <c r="W472" s="42" t="s">
        <v>0</v>
      </c>
      <c r="X472" s="43">
        <f>IFERROR(SUM(X467:X470),"0")</f>
        <v>0</v>
      </c>
      <c r="Y472" s="43">
        <f>IFERROR(SUM(Y467:Y470),"0")</f>
        <v>0</v>
      </c>
      <c r="Z472" s="42"/>
      <c r="AA472" s="67"/>
      <c r="AB472" s="67"/>
      <c r="AC472" s="67"/>
    </row>
    <row r="473" spans="1:68" ht="14.25" customHeight="1" x14ac:dyDescent="0.25">
      <c r="A473" s="556" t="s">
        <v>144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66"/>
      <c r="AB473" s="66"/>
      <c r="AC473" s="80"/>
    </row>
    <row r="474" spans="1:68" ht="27" customHeight="1" x14ac:dyDescent="0.25">
      <c r="A474" s="63" t="s">
        <v>731</v>
      </c>
      <c r="B474" s="63" t="s">
        <v>732</v>
      </c>
      <c r="C474" s="36">
        <v>4301020400</v>
      </c>
      <c r="D474" s="557">
        <v>4640242180519</v>
      </c>
      <c r="E474" s="557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117</v>
      </c>
      <c r="L474" s="37" t="s">
        <v>45</v>
      </c>
      <c r="M474" s="38" t="s">
        <v>116</v>
      </c>
      <c r="N474" s="38"/>
      <c r="O474" s="37">
        <v>50</v>
      </c>
      <c r="P474" s="57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9"/>
      <c r="R474" s="559"/>
      <c r="S474" s="559"/>
      <c r="T474" s="56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34" t="s">
        <v>733</v>
      </c>
      <c r="AG474" s="78"/>
      <c r="AJ474" s="84" t="s">
        <v>45</v>
      </c>
      <c r="AK474" s="84">
        <v>0</v>
      </c>
      <c r="BB474" s="535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734</v>
      </c>
      <c r="B475" s="63" t="s">
        <v>735</v>
      </c>
      <c r="C475" s="36">
        <v>4301020260</v>
      </c>
      <c r="D475" s="557">
        <v>4640242180526</v>
      </c>
      <c r="E475" s="557"/>
      <c r="F475" s="62">
        <v>1.8</v>
      </c>
      <c r="G475" s="37">
        <v>6</v>
      </c>
      <c r="H475" s="62">
        <v>10.8</v>
      </c>
      <c r="I475" s="62">
        <v>11.234999999999999</v>
      </c>
      <c r="J475" s="37">
        <v>64</v>
      </c>
      <c r="K475" s="37" t="s">
        <v>117</v>
      </c>
      <c r="L475" s="37" t="s">
        <v>45</v>
      </c>
      <c r="M475" s="38" t="s">
        <v>116</v>
      </c>
      <c r="N475" s="38"/>
      <c r="O475" s="37">
        <v>50</v>
      </c>
      <c r="P475" s="579" t="s">
        <v>736</v>
      </c>
      <c r="Q475" s="559"/>
      <c r="R475" s="559"/>
      <c r="S475" s="559"/>
      <c r="T475" s="56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6" t="s">
        <v>737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738</v>
      </c>
      <c r="B476" s="63" t="s">
        <v>739</v>
      </c>
      <c r="C476" s="36">
        <v>4301020295</v>
      </c>
      <c r="D476" s="557">
        <v>4640242181363</v>
      </c>
      <c r="E476" s="557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120</v>
      </c>
      <c r="L476" s="37" t="s">
        <v>45</v>
      </c>
      <c r="M476" s="38" t="s">
        <v>116</v>
      </c>
      <c r="N476" s="38"/>
      <c r="O476" s="37">
        <v>50</v>
      </c>
      <c r="P476" s="57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9"/>
      <c r="R476" s="559"/>
      <c r="S476" s="559"/>
      <c r="T476" s="56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38" t="s">
        <v>740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564"/>
      <c r="B477" s="564"/>
      <c r="C477" s="564"/>
      <c r="D477" s="564"/>
      <c r="E477" s="564"/>
      <c r="F477" s="564"/>
      <c r="G477" s="564"/>
      <c r="H477" s="564"/>
      <c r="I477" s="564"/>
      <c r="J477" s="564"/>
      <c r="K477" s="564"/>
      <c r="L477" s="564"/>
      <c r="M477" s="564"/>
      <c r="N477" s="564"/>
      <c r="O477" s="565"/>
      <c r="P477" s="561" t="s">
        <v>40</v>
      </c>
      <c r="Q477" s="562"/>
      <c r="R477" s="562"/>
      <c r="S477" s="562"/>
      <c r="T477" s="562"/>
      <c r="U477" s="562"/>
      <c r="V477" s="563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564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65"/>
      <c r="P478" s="561" t="s">
        <v>40</v>
      </c>
      <c r="Q478" s="562"/>
      <c r="R478" s="562"/>
      <c r="S478" s="562"/>
      <c r="T478" s="562"/>
      <c r="U478" s="562"/>
      <c r="V478" s="563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14.25" customHeight="1" x14ac:dyDescent="0.25">
      <c r="A479" s="556" t="s">
        <v>76</v>
      </c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6"/>
      <c r="P479" s="556"/>
      <c r="Q479" s="556"/>
      <c r="R479" s="556"/>
      <c r="S479" s="556"/>
      <c r="T479" s="556"/>
      <c r="U479" s="556"/>
      <c r="V479" s="556"/>
      <c r="W479" s="556"/>
      <c r="X479" s="556"/>
      <c r="Y479" s="556"/>
      <c r="Z479" s="556"/>
      <c r="AA479" s="66"/>
      <c r="AB479" s="66"/>
      <c r="AC479" s="80"/>
    </row>
    <row r="480" spans="1:68" ht="27" customHeight="1" x14ac:dyDescent="0.25">
      <c r="A480" s="63" t="s">
        <v>741</v>
      </c>
      <c r="B480" s="63" t="s">
        <v>742</v>
      </c>
      <c r="C480" s="36">
        <v>4301031280</v>
      </c>
      <c r="D480" s="557">
        <v>4640242180816</v>
      </c>
      <c r="E480" s="557"/>
      <c r="F480" s="62">
        <v>0.7</v>
      </c>
      <c r="G480" s="37">
        <v>6</v>
      </c>
      <c r="H480" s="62">
        <v>4.2</v>
      </c>
      <c r="I480" s="62">
        <v>4.47</v>
      </c>
      <c r="J480" s="37">
        <v>132</v>
      </c>
      <c r="K480" s="37" t="s">
        <v>120</v>
      </c>
      <c r="L480" s="37" t="s">
        <v>45</v>
      </c>
      <c r="M480" s="38" t="s">
        <v>80</v>
      </c>
      <c r="N480" s="38"/>
      <c r="O480" s="37">
        <v>40</v>
      </c>
      <c r="P480" s="57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9"/>
      <c r="R480" s="559"/>
      <c r="S480" s="559"/>
      <c r="T480" s="560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40" t="s">
        <v>743</v>
      </c>
      <c r="AG480" s="78"/>
      <c r="AJ480" s="84" t="s">
        <v>45</v>
      </c>
      <c r="AK480" s="84">
        <v>0</v>
      </c>
      <c r="BB480" s="541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744</v>
      </c>
      <c r="B481" s="63" t="s">
        <v>745</v>
      </c>
      <c r="C481" s="36">
        <v>4301031244</v>
      </c>
      <c r="D481" s="557">
        <v>4640242180595</v>
      </c>
      <c r="E481" s="557"/>
      <c r="F481" s="62">
        <v>0.7</v>
      </c>
      <c r="G481" s="37">
        <v>6</v>
      </c>
      <c r="H481" s="62">
        <v>4.2</v>
      </c>
      <c r="I481" s="62">
        <v>4.47</v>
      </c>
      <c r="J481" s="37">
        <v>132</v>
      </c>
      <c r="K481" s="37" t="s">
        <v>120</v>
      </c>
      <c r="L481" s="37" t="s">
        <v>45</v>
      </c>
      <c r="M481" s="38" t="s">
        <v>80</v>
      </c>
      <c r="N481" s="38"/>
      <c r="O481" s="37">
        <v>40</v>
      </c>
      <c r="P481" s="57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9"/>
      <c r="R481" s="559"/>
      <c r="S481" s="559"/>
      <c r="T481" s="560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42" t="s">
        <v>746</v>
      </c>
      <c r="AG481" s="78"/>
      <c r="AJ481" s="84" t="s">
        <v>45</v>
      </c>
      <c r="AK481" s="84">
        <v>0</v>
      </c>
      <c r="BB481" s="54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564"/>
      <c r="B482" s="564"/>
      <c r="C482" s="564"/>
      <c r="D482" s="564"/>
      <c r="E482" s="564"/>
      <c r="F482" s="564"/>
      <c r="G482" s="564"/>
      <c r="H482" s="564"/>
      <c r="I482" s="564"/>
      <c r="J482" s="564"/>
      <c r="K482" s="564"/>
      <c r="L482" s="564"/>
      <c r="M482" s="564"/>
      <c r="N482" s="564"/>
      <c r="O482" s="565"/>
      <c r="P482" s="561" t="s">
        <v>40</v>
      </c>
      <c r="Q482" s="562"/>
      <c r="R482" s="562"/>
      <c r="S482" s="562"/>
      <c r="T482" s="562"/>
      <c r="U482" s="562"/>
      <c r="V482" s="563"/>
      <c r="W482" s="42" t="s">
        <v>39</v>
      </c>
      <c r="X482" s="43">
        <f>IFERROR(X480/H480,"0")+IFERROR(X481/H481,"0")</f>
        <v>0</v>
      </c>
      <c r="Y482" s="43">
        <f>IFERROR(Y480/H480,"0")+IFERROR(Y481/H481,"0")</f>
        <v>0</v>
      </c>
      <c r="Z482" s="43">
        <f>IFERROR(IF(Z480="",0,Z480),"0")+IFERROR(IF(Z481="",0,Z481),"0")</f>
        <v>0</v>
      </c>
      <c r="AA482" s="67"/>
      <c r="AB482" s="67"/>
      <c r="AC482" s="67"/>
    </row>
    <row r="483" spans="1:68" x14ac:dyDescent="0.2">
      <c r="A483" s="564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65"/>
      <c r="P483" s="561" t="s">
        <v>40</v>
      </c>
      <c r="Q483" s="562"/>
      <c r="R483" s="562"/>
      <c r="S483" s="562"/>
      <c r="T483" s="562"/>
      <c r="U483" s="562"/>
      <c r="V483" s="563"/>
      <c r="W483" s="42" t="s">
        <v>0</v>
      </c>
      <c r="X483" s="43">
        <f>IFERROR(SUM(X480:X481),"0")</f>
        <v>0</v>
      </c>
      <c r="Y483" s="43">
        <f>IFERROR(SUM(Y480:Y481),"0")</f>
        <v>0</v>
      </c>
      <c r="Z483" s="42"/>
      <c r="AA483" s="67"/>
      <c r="AB483" s="67"/>
      <c r="AC483" s="67"/>
    </row>
    <row r="484" spans="1:68" ht="14.25" customHeight="1" x14ac:dyDescent="0.25">
      <c r="A484" s="556" t="s">
        <v>82</v>
      </c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6"/>
      <c r="P484" s="556"/>
      <c r="Q484" s="556"/>
      <c r="R484" s="556"/>
      <c r="S484" s="556"/>
      <c r="T484" s="556"/>
      <c r="U484" s="556"/>
      <c r="V484" s="556"/>
      <c r="W484" s="556"/>
      <c r="X484" s="556"/>
      <c r="Y484" s="556"/>
      <c r="Z484" s="556"/>
      <c r="AA484" s="66"/>
      <c r="AB484" s="66"/>
      <c r="AC484" s="80"/>
    </row>
    <row r="485" spans="1:68" ht="27" customHeight="1" x14ac:dyDescent="0.25">
      <c r="A485" s="63" t="s">
        <v>747</v>
      </c>
      <c r="B485" s="63" t="s">
        <v>748</v>
      </c>
      <c r="C485" s="36">
        <v>4301052046</v>
      </c>
      <c r="D485" s="557">
        <v>4640242180533</v>
      </c>
      <c r="E485" s="557"/>
      <c r="F485" s="62">
        <v>1.5</v>
      </c>
      <c r="G485" s="37">
        <v>6</v>
      </c>
      <c r="H485" s="62">
        <v>9</v>
      </c>
      <c r="I485" s="62">
        <v>9.5190000000000001</v>
      </c>
      <c r="J485" s="37">
        <v>64</v>
      </c>
      <c r="K485" s="37" t="s">
        <v>117</v>
      </c>
      <c r="L485" s="37" t="s">
        <v>45</v>
      </c>
      <c r="M485" s="38" t="s">
        <v>87</v>
      </c>
      <c r="N485" s="38"/>
      <c r="O485" s="37">
        <v>45</v>
      </c>
      <c r="P485" s="57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9"/>
      <c r="R485" s="559"/>
      <c r="S485" s="559"/>
      <c r="T485" s="560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44" t="s">
        <v>749</v>
      </c>
      <c r="AG485" s="78"/>
      <c r="AJ485" s="84" t="s">
        <v>45</v>
      </c>
      <c r="AK485" s="84">
        <v>0</v>
      </c>
      <c r="BB485" s="545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564"/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5"/>
      <c r="P486" s="561" t="s">
        <v>40</v>
      </c>
      <c r="Q486" s="562"/>
      <c r="R486" s="562"/>
      <c r="S486" s="562"/>
      <c r="T486" s="562"/>
      <c r="U486" s="562"/>
      <c r="V486" s="563"/>
      <c r="W486" s="42" t="s">
        <v>39</v>
      </c>
      <c r="X486" s="43">
        <f>IFERROR(X485/H485,"0")</f>
        <v>0</v>
      </c>
      <c r="Y486" s="43">
        <f>IFERROR(Y485/H485,"0")</f>
        <v>0</v>
      </c>
      <c r="Z486" s="43">
        <f>IFERROR(IF(Z485="",0,Z485),"0")</f>
        <v>0</v>
      </c>
      <c r="AA486" s="67"/>
      <c r="AB486" s="67"/>
      <c r="AC486" s="67"/>
    </row>
    <row r="487" spans="1:68" x14ac:dyDescent="0.2">
      <c r="A487" s="564"/>
      <c r="B487" s="564"/>
      <c r="C487" s="564"/>
      <c r="D487" s="564"/>
      <c r="E487" s="564"/>
      <c r="F487" s="564"/>
      <c r="G487" s="564"/>
      <c r="H487" s="564"/>
      <c r="I487" s="564"/>
      <c r="J487" s="564"/>
      <c r="K487" s="564"/>
      <c r="L487" s="564"/>
      <c r="M487" s="564"/>
      <c r="N487" s="564"/>
      <c r="O487" s="565"/>
      <c r="P487" s="561" t="s">
        <v>40</v>
      </c>
      <c r="Q487" s="562"/>
      <c r="R487" s="562"/>
      <c r="S487" s="562"/>
      <c r="T487" s="562"/>
      <c r="U487" s="562"/>
      <c r="V487" s="563"/>
      <c r="W487" s="42" t="s">
        <v>0</v>
      </c>
      <c r="X487" s="43">
        <f>IFERROR(SUM(X485:X485),"0")</f>
        <v>0</v>
      </c>
      <c r="Y487" s="43">
        <f>IFERROR(SUM(Y485:Y485),"0")</f>
        <v>0</v>
      </c>
      <c r="Z487" s="42"/>
      <c r="AA487" s="67"/>
      <c r="AB487" s="67"/>
      <c r="AC487" s="67"/>
    </row>
    <row r="488" spans="1:68" ht="14.25" customHeight="1" x14ac:dyDescent="0.25">
      <c r="A488" s="556" t="s">
        <v>174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66"/>
      <c r="AB488" s="66"/>
      <c r="AC488" s="80"/>
    </row>
    <row r="489" spans="1:68" ht="27" customHeight="1" x14ac:dyDescent="0.25">
      <c r="A489" s="63" t="s">
        <v>750</v>
      </c>
      <c r="B489" s="63" t="s">
        <v>751</v>
      </c>
      <c r="C489" s="36">
        <v>4301060491</v>
      </c>
      <c r="D489" s="557">
        <v>4640242180120</v>
      </c>
      <c r="E489" s="557"/>
      <c r="F489" s="62">
        <v>1.5</v>
      </c>
      <c r="G489" s="37">
        <v>6</v>
      </c>
      <c r="H489" s="62">
        <v>9</v>
      </c>
      <c r="I489" s="62">
        <v>9.4350000000000005</v>
      </c>
      <c r="J489" s="37">
        <v>64</v>
      </c>
      <c r="K489" s="37" t="s">
        <v>117</v>
      </c>
      <c r="L489" s="37" t="s">
        <v>45</v>
      </c>
      <c r="M489" s="38" t="s">
        <v>92</v>
      </c>
      <c r="N489" s="38"/>
      <c r="O489" s="37">
        <v>40</v>
      </c>
      <c r="P489" s="57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9"/>
      <c r="R489" s="559"/>
      <c r="S489" s="559"/>
      <c r="T489" s="56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46" t="s">
        <v>752</v>
      </c>
      <c r="AG489" s="78"/>
      <c r="AJ489" s="84" t="s">
        <v>45</v>
      </c>
      <c r="AK489" s="84">
        <v>0</v>
      </c>
      <c r="BB489" s="54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753</v>
      </c>
      <c r="B490" s="63" t="s">
        <v>754</v>
      </c>
      <c r="C490" s="36">
        <v>4301060493</v>
      </c>
      <c r="D490" s="557">
        <v>4640242180137</v>
      </c>
      <c r="E490" s="557"/>
      <c r="F490" s="62">
        <v>1.5</v>
      </c>
      <c r="G490" s="37">
        <v>6</v>
      </c>
      <c r="H490" s="62">
        <v>9</v>
      </c>
      <c r="I490" s="62">
        <v>9.4350000000000005</v>
      </c>
      <c r="J490" s="37">
        <v>64</v>
      </c>
      <c r="K490" s="37" t="s">
        <v>117</v>
      </c>
      <c r="L490" s="37" t="s">
        <v>45</v>
      </c>
      <c r="M490" s="38" t="s">
        <v>92</v>
      </c>
      <c r="N490" s="38"/>
      <c r="O490" s="37">
        <v>40</v>
      </c>
      <c r="P490" s="57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9"/>
      <c r="R490" s="559"/>
      <c r="S490" s="559"/>
      <c r="T490" s="56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48" t="s">
        <v>755</v>
      </c>
      <c r="AG490" s="78"/>
      <c r="AJ490" s="84" t="s">
        <v>45</v>
      </c>
      <c r="AK490" s="84">
        <v>0</v>
      </c>
      <c r="BB490" s="54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564"/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5"/>
      <c r="P491" s="561" t="s">
        <v>40</v>
      </c>
      <c r="Q491" s="562"/>
      <c r="R491" s="562"/>
      <c r="S491" s="562"/>
      <c r="T491" s="562"/>
      <c r="U491" s="562"/>
      <c r="V491" s="563"/>
      <c r="W491" s="42" t="s">
        <v>39</v>
      </c>
      <c r="X491" s="43">
        <f>IFERROR(X489/H489,"0")+IFERROR(X490/H490,"0")</f>
        <v>0</v>
      </c>
      <c r="Y491" s="43">
        <f>IFERROR(Y489/H489,"0")+IFERROR(Y490/H490,"0")</f>
        <v>0</v>
      </c>
      <c r="Z491" s="43">
        <f>IFERROR(IF(Z489="",0,Z489),"0")+IFERROR(IF(Z490="",0,Z490),"0")</f>
        <v>0</v>
      </c>
      <c r="AA491" s="67"/>
      <c r="AB491" s="67"/>
      <c r="AC491" s="67"/>
    </row>
    <row r="492" spans="1:68" x14ac:dyDescent="0.2">
      <c r="A492" s="564"/>
      <c r="B492" s="564"/>
      <c r="C492" s="564"/>
      <c r="D492" s="564"/>
      <c r="E492" s="564"/>
      <c r="F492" s="564"/>
      <c r="G492" s="564"/>
      <c r="H492" s="564"/>
      <c r="I492" s="564"/>
      <c r="J492" s="564"/>
      <c r="K492" s="564"/>
      <c r="L492" s="564"/>
      <c r="M492" s="564"/>
      <c r="N492" s="564"/>
      <c r="O492" s="565"/>
      <c r="P492" s="561" t="s">
        <v>40</v>
      </c>
      <c r="Q492" s="562"/>
      <c r="R492" s="562"/>
      <c r="S492" s="562"/>
      <c r="T492" s="562"/>
      <c r="U492" s="562"/>
      <c r="V492" s="563"/>
      <c r="W492" s="42" t="s">
        <v>0</v>
      </c>
      <c r="X492" s="43">
        <f>IFERROR(SUM(X489:X490),"0")</f>
        <v>0</v>
      </c>
      <c r="Y492" s="43">
        <f>IFERROR(SUM(Y489:Y490),"0")</f>
        <v>0</v>
      </c>
      <c r="Z492" s="42"/>
      <c r="AA492" s="67"/>
      <c r="AB492" s="67"/>
      <c r="AC492" s="67"/>
    </row>
    <row r="493" spans="1:68" ht="16.5" customHeight="1" x14ac:dyDescent="0.25">
      <c r="A493" s="572" t="s">
        <v>756</v>
      </c>
      <c r="B493" s="572"/>
      <c r="C493" s="572"/>
      <c r="D493" s="572"/>
      <c r="E493" s="572"/>
      <c r="F493" s="572"/>
      <c r="G493" s="572"/>
      <c r="H493" s="572"/>
      <c r="I493" s="572"/>
      <c r="J493" s="572"/>
      <c r="K493" s="572"/>
      <c r="L493" s="572"/>
      <c r="M493" s="572"/>
      <c r="N493" s="572"/>
      <c r="O493" s="572"/>
      <c r="P493" s="572"/>
      <c r="Q493" s="572"/>
      <c r="R493" s="572"/>
      <c r="S493" s="572"/>
      <c r="T493" s="572"/>
      <c r="U493" s="572"/>
      <c r="V493" s="572"/>
      <c r="W493" s="572"/>
      <c r="X493" s="572"/>
      <c r="Y493" s="572"/>
      <c r="Z493" s="572"/>
      <c r="AA493" s="65"/>
      <c r="AB493" s="65"/>
      <c r="AC493" s="79"/>
    </row>
    <row r="494" spans="1:68" ht="14.25" customHeight="1" x14ac:dyDescent="0.25">
      <c r="A494" s="556" t="s">
        <v>144</v>
      </c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6"/>
      <c r="P494" s="556"/>
      <c r="Q494" s="556"/>
      <c r="R494" s="556"/>
      <c r="S494" s="556"/>
      <c r="T494" s="556"/>
      <c r="U494" s="556"/>
      <c r="V494" s="556"/>
      <c r="W494" s="556"/>
      <c r="X494" s="556"/>
      <c r="Y494" s="556"/>
      <c r="Z494" s="556"/>
      <c r="AA494" s="66"/>
      <c r="AB494" s="66"/>
      <c r="AC494" s="80"/>
    </row>
    <row r="495" spans="1:68" ht="27" customHeight="1" x14ac:dyDescent="0.25">
      <c r="A495" s="63" t="s">
        <v>757</v>
      </c>
      <c r="B495" s="63" t="s">
        <v>758</v>
      </c>
      <c r="C495" s="36">
        <v>4301020314</v>
      </c>
      <c r="D495" s="557">
        <v>4640242180090</v>
      </c>
      <c r="E495" s="557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117</v>
      </c>
      <c r="L495" s="37" t="s">
        <v>45</v>
      </c>
      <c r="M495" s="38" t="s">
        <v>116</v>
      </c>
      <c r="N495" s="38"/>
      <c r="O495" s="37">
        <v>50</v>
      </c>
      <c r="P495" s="558" t="s">
        <v>759</v>
      </c>
      <c r="Q495" s="559"/>
      <c r="R495" s="559"/>
      <c r="S495" s="559"/>
      <c r="T495" s="560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50" t="s">
        <v>760</v>
      </c>
      <c r="AG495" s="78"/>
      <c r="AJ495" s="84" t="s">
        <v>45</v>
      </c>
      <c r="AK495" s="84">
        <v>0</v>
      </c>
      <c r="BB495" s="55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5"/>
      <c r="P496" s="561" t="s">
        <v>40</v>
      </c>
      <c r="Q496" s="562"/>
      <c r="R496" s="562"/>
      <c r="S496" s="562"/>
      <c r="T496" s="562"/>
      <c r="U496" s="562"/>
      <c r="V496" s="563"/>
      <c r="W496" s="42" t="s">
        <v>39</v>
      </c>
      <c r="X496" s="43">
        <f>IFERROR(X495/H495,"0")</f>
        <v>0</v>
      </c>
      <c r="Y496" s="43">
        <f>IFERROR(Y495/H495,"0")</f>
        <v>0</v>
      </c>
      <c r="Z496" s="43">
        <f>IFERROR(IF(Z495="",0,Z495),"0")</f>
        <v>0</v>
      </c>
      <c r="AA496" s="67"/>
      <c r="AB496" s="67"/>
      <c r="AC496" s="67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565"/>
      <c r="P497" s="561" t="s">
        <v>40</v>
      </c>
      <c r="Q497" s="562"/>
      <c r="R497" s="562"/>
      <c r="S497" s="562"/>
      <c r="T497" s="562"/>
      <c r="U497" s="562"/>
      <c r="V497" s="563"/>
      <c r="W497" s="42" t="s">
        <v>0</v>
      </c>
      <c r="X497" s="43">
        <f>IFERROR(SUM(X495:X495),"0")</f>
        <v>0</v>
      </c>
      <c r="Y497" s="43">
        <f>IFERROR(SUM(Y495:Y495),"0")</f>
        <v>0</v>
      </c>
      <c r="Z497" s="42"/>
      <c r="AA497" s="67"/>
      <c r="AB497" s="67"/>
      <c r="AC497" s="67"/>
    </row>
    <row r="498" spans="1:32" ht="15" customHeight="1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569"/>
      <c r="P498" s="566" t="s">
        <v>33</v>
      </c>
      <c r="Q498" s="567"/>
      <c r="R498" s="567"/>
      <c r="S498" s="567"/>
      <c r="T498" s="567"/>
      <c r="U498" s="567"/>
      <c r="V498" s="568"/>
      <c r="W498" s="42" t="s">
        <v>0</v>
      </c>
      <c r="X498" s="43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2162.4</v>
      </c>
      <c r="Y498" s="43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2162.4</v>
      </c>
      <c r="Z498" s="42"/>
      <c r="AA498" s="67"/>
      <c r="AB498" s="67"/>
      <c r="AC498" s="67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69"/>
      <c r="P499" s="566" t="s">
        <v>34</v>
      </c>
      <c r="Q499" s="567"/>
      <c r="R499" s="567"/>
      <c r="S499" s="567"/>
      <c r="T499" s="567"/>
      <c r="U499" s="567"/>
      <c r="V499" s="568"/>
      <c r="W499" s="42" t="s">
        <v>0</v>
      </c>
      <c r="X499" s="43">
        <f>IFERROR(SUM(BM22:BM495),"0")</f>
        <v>2272.9679999999994</v>
      </c>
      <c r="Y499" s="43">
        <f>IFERROR(SUM(BN22:BN495),"0")</f>
        <v>2272.9679999999994</v>
      </c>
      <c r="Z499" s="42"/>
      <c r="AA499" s="67"/>
      <c r="AB499" s="67"/>
      <c r="AC499" s="67"/>
    </row>
    <row r="500" spans="1:32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69"/>
      <c r="P500" s="566" t="s">
        <v>35</v>
      </c>
      <c r="Q500" s="567"/>
      <c r="R500" s="567"/>
      <c r="S500" s="567"/>
      <c r="T500" s="567"/>
      <c r="U500" s="567"/>
      <c r="V500" s="568"/>
      <c r="W500" s="42" t="s">
        <v>20</v>
      </c>
      <c r="X500" s="44">
        <f>ROUNDUP(SUM(BO22:BO495),0)</f>
        <v>4</v>
      </c>
      <c r="Y500" s="44">
        <f>ROUNDUP(SUM(BP22:BP495),0)</f>
        <v>4</v>
      </c>
      <c r="Z500" s="42"/>
      <c r="AA500" s="67"/>
      <c r="AB500" s="67"/>
      <c r="AC500" s="67"/>
    </row>
    <row r="501" spans="1:32" x14ac:dyDescent="0.2">
      <c r="A501" s="564"/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9"/>
      <c r="P501" s="566" t="s">
        <v>36</v>
      </c>
      <c r="Q501" s="567"/>
      <c r="R501" s="567"/>
      <c r="S501" s="567"/>
      <c r="T501" s="567"/>
      <c r="U501" s="567"/>
      <c r="V501" s="568"/>
      <c r="W501" s="42" t="s">
        <v>0</v>
      </c>
      <c r="X501" s="43">
        <f>GrossWeightTotal+PalletQtyTotal*25</f>
        <v>2372.9679999999994</v>
      </c>
      <c r="Y501" s="43">
        <f>GrossWeightTotalR+PalletQtyTotalR*25</f>
        <v>2372.9679999999994</v>
      </c>
      <c r="Z501" s="42"/>
      <c r="AA501" s="67"/>
      <c r="AB501" s="67"/>
      <c r="AC501" s="67"/>
    </row>
    <row r="502" spans="1:32" x14ac:dyDescent="0.2">
      <c r="A502" s="564"/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9"/>
      <c r="P502" s="566" t="s">
        <v>37</v>
      </c>
      <c r="Q502" s="567"/>
      <c r="R502" s="567"/>
      <c r="S502" s="567"/>
      <c r="T502" s="567"/>
      <c r="U502" s="567"/>
      <c r="V502" s="568"/>
      <c r="W502" s="42" t="s">
        <v>20</v>
      </c>
      <c r="X502" s="43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254</v>
      </c>
      <c r="Y502" s="43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254</v>
      </c>
      <c r="Z502" s="42"/>
      <c r="AA502" s="67"/>
      <c r="AB502" s="67"/>
      <c r="AC502" s="67"/>
    </row>
    <row r="503" spans="1:32" ht="14.25" x14ac:dyDescent="0.2">
      <c r="A503" s="564"/>
      <c r="B503" s="564"/>
      <c r="C503" s="564"/>
      <c r="D503" s="564"/>
      <c r="E503" s="564"/>
      <c r="F503" s="564"/>
      <c r="G503" s="564"/>
      <c r="H503" s="564"/>
      <c r="I503" s="564"/>
      <c r="J503" s="564"/>
      <c r="K503" s="564"/>
      <c r="L503" s="564"/>
      <c r="M503" s="564"/>
      <c r="N503" s="564"/>
      <c r="O503" s="569"/>
      <c r="P503" s="566" t="s">
        <v>38</v>
      </c>
      <c r="Q503" s="567"/>
      <c r="R503" s="567"/>
      <c r="S503" s="567"/>
      <c r="T503" s="567"/>
      <c r="U503" s="567"/>
      <c r="V503" s="568"/>
      <c r="W503" s="45" t="s">
        <v>51</v>
      </c>
      <c r="X503" s="42"/>
      <c r="Y503" s="42"/>
      <c r="Z503" s="42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4.1955400000000003</v>
      </c>
      <c r="AA503" s="67"/>
      <c r="AB503" s="67"/>
      <c r="AC503" s="67"/>
    </row>
    <row r="504" spans="1:32" ht="13.5" thickBot="1" x14ac:dyDescent="0.25"/>
    <row r="505" spans="1:32" ht="27" thickTop="1" thickBot="1" x14ac:dyDescent="0.25">
      <c r="A505" s="46" t="s">
        <v>9</v>
      </c>
      <c r="B505" s="85" t="s">
        <v>75</v>
      </c>
      <c r="C505" s="552" t="s">
        <v>110</v>
      </c>
      <c r="D505" s="552" t="s">
        <v>110</v>
      </c>
      <c r="E505" s="552" t="s">
        <v>110</v>
      </c>
      <c r="F505" s="552" t="s">
        <v>110</v>
      </c>
      <c r="G505" s="552" t="s">
        <v>110</v>
      </c>
      <c r="H505" s="552" t="s">
        <v>110</v>
      </c>
      <c r="I505" s="552" t="s">
        <v>259</v>
      </c>
      <c r="J505" s="552" t="s">
        <v>259</v>
      </c>
      <c r="K505" s="552" t="s">
        <v>259</v>
      </c>
      <c r="L505" s="552" t="s">
        <v>259</v>
      </c>
      <c r="M505" s="552" t="s">
        <v>259</v>
      </c>
      <c r="N505" s="553"/>
      <c r="O505" s="552" t="s">
        <v>259</v>
      </c>
      <c r="P505" s="552" t="s">
        <v>259</v>
      </c>
      <c r="Q505" s="552" t="s">
        <v>259</v>
      </c>
      <c r="R505" s="552" t="s">
        <v>259</v>
      </c>
      <c r="S505" s="552" t="s">
        <v>259</v>
      </c>
      <c r="T505" s="552" t="s">
        <v>546</v>
      </c>
      <c r="U505" s="552" t="s">
        <v>546</v>
      </c>
      <c r="V505" s="552" t="s">
        <v>602</v>
      </c>
      <c r="W505" s="552" t="s">
        <v>602</v>
      </c>
      <c r="X505" s="552" t="s">
        <v>602</v>
      </c>
      <c r="Y505" s="552" t="s">
        <v>602</v>
      </c>
      <c r="Z505" s="85" t="s">
        <v>658</v>
      </c>
      <c r="AA505" s="552" t="s">
        <v>719</v>
      </c>
      <c r="AB505" s="552" t="s">
        <v>719</v>
      </c>
      <c r="AC505" s="60"/>
      <c r="AF505" s="1"/>
    </row>
    <row r="506" spans="1:32" ht="14.25" customHeight="1" thickTop="1" x14ac:dyDescent="0.2">
      <c r="A506" s="554" t="s">
        <v>10</v>
      </c>
      <c r="B506" s="552" t="s">
        <v>75</v>
      </c>
      <c r="C506" s="552" t="s">
        <v>111</v>
      </c>
      <c r="D506" s="552" t="s">
        <v>126</v>
      </c>
      <c r="E506" s="552" t="s">
        <v>181</v>
      </c>
      <c r="F506" s="552" t="s">
        <v>201</v>
      </c>
      <c r="G506" s="552" t="s">
        <v>231</v>
      </c>
      <c r="H506" s="552" t="s">
        <v>110</v>
      </c>
      <c r="I506" s="552" t="s">
        <v>260</v>
      </c>
      <c r="J506" s="552" t="s">
        <v>300</v>
      </c>
      <c r="K506" s="552" t="s">
        <v>360</v>
      </c>
      <c r="L506" s="552" t="s">
        <v>405</v>
      </c>
      <c r="M506" s="552" t="s">
        <v>421</v>
      </c>
      <c r="N506" s="1"/>
      <c r="O506" s="552" t="s">
        <v>435</v>
      </c>
      <c r="P506" s="552" t="s">
        <v>445</v>
      </c>
      <c r="Q506" s="552" t="s">
        <v>452</v>
      </c>
      <c r="R506" s="552" t="s">
        <v>457</v>
      </c>
      <c r="S506" s="552" t="s">
        <v>536</v>
      </c>
      <c r="T506" s="552" t="s">
        <v>547</v>
      </c>
      <c r="U506" s="552" t="s">
        <v>582</v>
      </c>
      <c r="V506" s="552" t="s">
        <v>603</v>
      </c>
      <c r="W506" s="552" t="s">
        <v>635</v>
      </c>
      <c r="X506" s="552" t="s">
        <v>650</v>
      </c>
      <c r="Y506" s="552" t="s">
        <v>654</v>
      </c>
      <c r="Z506" s="552" t="s">
        <v>658</v>
      </c>
      <c r="AA506" s="552" t="s">
        <v>719</v>
      </c>
      <c r="AB506" s="552" t="s">
        <v>756</v>
      </c>
      <c r="AC506" s="60"/>
      <c r="AF506" s="1"/>
    </row>
    <row r="507" spans="1:32" ht="13.5" thickBot="1" x14ac:dyDescent="0.25">
      <c r="A507" s="555"/>
      <c r="B507" s="552"/>
      <c r="C507" s="552"/>
      <c r="D507" s="552"/>
      <c r="E507" s="552"/>
      <c r="F507" s="552"/>
      <c r="G507" s="552"/>
      <c r="H507" s="552"/>
      <c r="I507" s="552"/>
      <c r="J507" s="552"/>
      <c r="K507" s="552"/>
      <c r="L507" s="552"/>
      <c r="M507" s="552"/>
      <c r="N507" s="1"/>
      <c r="O507" s="552"/>
      <c r="P507" s="552"/>
      <c r="Q507" s="552"/>
      <c r="R507" s="552"/>
      <c r="S507" s="552"/>
      <c r="T507" s="552"/>
      <c r="U507" s="552"/>
      <c r="V507" s="552"/>
      <c r="W507" s="552"/>
      <c r="X507" s="552"/>
      <c r="Y507" s="552"/>
      <c r="Z507" s="552"/>
      <c r="AA507" s="552"/>
      <c r="AB507" s="552"/>
      <c r="AC507" s="60"/>
      <c r="AF507" s="1"/>
    </row>
    <row r="508" spans="1:32" ht="18" thickTop="1" thickBot="1" x14ac:dyDescent="0.25">
      <c r="A508" s="46" t="s">
        <v>13</v>
      </c>
      <c r="B508" s="52">
        <f>IFERROR(Y22*1,"0")+IFERROR(Y26*1,"0")+IFERROR(Y27*1,"0")+IFERROR(Y28*1,"0")+IFERROR(Y29*1,"0")+IFERROR(Y30*1,"0")+IFERROR(Y31*1,"0")+IFERROR(Y35*1,"0")</f>
        <v>0</v>
      </c>
      <c r="C508" s="52">
        <f>IFERROR(Y41*1,"0")+IFERROR(Y42*1,"0")+IFERROR(Y43*1,"0")+IFERROR(Y47*1,"0")</f>
        <v>172.8</v>
      </c>
      <c r="D508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86.4</v>
      </c>
      <c r="E508" s="52">
        <f>IFERROR(Y87*1,"0")+IFERROR(Y88*1,"0")+IFERROR(Y89*1,"0")+IFERROR(Y93*1,"0")+IFERROR(Y94*1,"0")+IFERROR(Y95*1,"0")+IFERROR(Y96*1,"0")</f>
        <v>64.8</v>
      </c>
      <c r="F508" s="52">
        <f>IFERROR(Y101*1,"0")+IFERROR(Y102*1,"0")+IFERROR(Y103*1,"0")+IFERROR(Y104*1,"0")+IFERROR(Y108*1,"0")+IFERROR(Y109*1,"0")+IFERROR(Y110*1,"0")+IFERROR(Y114*1,"0")+IFERROR(Y115*1,"0")+IFERROR(Y116*1,"0")+IFERROR(Y117*1,"0")+IFERROR(Y121*1,"0")</f>
        <v>151.19999999999999</v>
      </c>
      <c r="G508" s="52">
        <f>IFERROR(Y126*1,"0")+IFERROR(Y127*1,"0")+IFERROR(Y131*1,"0")+IFERROR(Y132*1,"0")+IFERROR(Y136*1,"0")+IFERROR(Y137*1,"0")</f>
        <v>0</v>
      </c>
      <c r="H508" s="52">
        <f>IFERROR(Y142*1,"0")+IFERROR(Y143*1,"0")+IFERROR(Y147*1,"0")+IFERROR(Y148*1,"0")+IFERROR(Y149*1,"0")</f>
        <v>0</v>
      </c>
      <c r="I508" s="52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08" s="52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08" s="52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8" s="52">
        <f>IFERROR(Y250*1,"0")+IFERROR(Y251*1,"0")+IFERROR(Y252*1,"0")+IFERROR(Y253*1,"0")+IFERROR(Y254*1,"0")</f>
        <v>0</v>
      </c>
      <c r="M508" s="52">
        <f>IFERROR(Y259*1,"0")+IFERROR(Y260*1,"0")+IFERROR(Y261*1,"0")+IFERROR(Y262*1,"0")</f>
        <v>0</v>
      </c>
      <c r="N508" s="1"/>
      <c r="O508" s="52">
        <f>IFERROR(Y267*1,"0")+IFERROR(Y268*1,"0")+IFERROR(Y269*1,"0")</f>
        <v>0</v>
      </c>
      <c r="P508" s="52">
        <f>IFERROR(Y274*1,"0")+IFERROR(Y278*1,"0")</f>
        <v>0</v>
      </c>
      <c r="Q508" s="52">
        <f>IFERROR(Y283*1,"0")</f>
        <v>0</v>
      </c>
      <c r="R508" s="52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254.39999999999998</v>
      </c>
      <c r="S508" s="52">
        <f>IFERROR(Y334*1,"0")+IFERROR(Y335*1,"0")+IFERROR(Y336*1,"0")</f>
        <v>64.8</v>
      </c>
      <c r="T508" s="52">
        <f>IFERROR(Y342*1,"0")+IFERROR(Y343*1,"0")+IFERROR(Y344*1,"0")+IFERROR(Y345*1,"0")+IFERROR(Y346*1,"0")+IFERROR(Y347*1,"0")+IFERROR(Y348*1,"0")+IFERROR(Y352*1,"0")+IFERROR(Y353*1,"0")+IFERROR(Y357*1,"0")+IFERROR(Y358*1,"0")+IFERROR(Y362*1,"0")</f>
        <v>600</v>
      </c>
      <c r="U508" s="52">
        <f>IFERROR(Y367*1,"0")+IFERROR(Y368*1,"0")+IFERROR(Y369*1,"0")+IFERROR(Y373*1,"0")+IFERROR(Y377*1,"0")+IFERROR(Y378*1,"0")+IFERROR(Y382*1,"0")</f>
        <v>345.6</v>
      </c>
      <c r="V508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8" s="52">
        <f>IFERROR(Y407*1,"0")+IFERROR(Y411*1,"0")+IFERROR(Y412*1,"0")+IFERROR(Y413*1,"0")+IFERROR(Y414*1,"0")</f>
        <v>0</v>
      </c>
      <c r="X508" s="52">
        <f>IFERROR(Y419*1,"0")</f>
        <v>0</v>
      </c>
      <c r="Y508" s="52">
        <f>IFERROR(Y424*1,"0")</f>
        <v>0</v>
      </c>
      <c r="Z508" s="52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422.40000000000003</v>
      </c>
      <c r="AA508" s="52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52">
        <f>IFERROR(Y495*1,"0")</f>
        <v>0</v>
      </c>
      <c r="AC508" s="60"/>
      <c r="AF508" s="1"/>
    </row>
  </sheetData>
  <sheetProtection algorithmName="SHA-512" hashValue="bkRVx2LXl2OFmm31NowGyG6f+wsSOFfKEIIMOrYhegOa0+wxxLnFuSmVXMK2c71ccLXqswKybzTAfPVYyZA+0Q==" saltValue="MVwhF4RgCUytcLhCvQ3Dqg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A494:Z494"/>
    <mergeCell ref="D495:E495"/>
    <mergeCell ref="P495:T495"/>
    <mergeCell ref="P496:V496"/>
    <mergeCell ref="A496:O497"/>
    <mergeCell ref="P497:V497"/>
    <mergeCell ref="P498:V498"/>
    <mergeCell ref="A498:O503"/>
    <mergeCell ref="P499:V499"/>
    <mergeCell ref="P500:V500"/>
    <mergeCell ref="P501:V501"/>
    <mergeCell ref="P502:V502"/>
    <mergeCell ref="P503:V503"/>
    <mergeCell ref="A506:A507"/>
    <mergeCell ref="B506:B507"/>
    <mergeCell ref="C506:C507"/>
    <mergeCell ref="D506:D507"/>
    <mergeCell ref="E506:E507"/>
    <mergeCell ref="F506:F507"/>
    <mergeCell ref="G506:G507"/>
    <mergeCell ref="H506:H507"/>
    <mergeCell ref="I506:I507"/>
    <mergeCell ref="U506:U507"/>
    <mergeCell ref="V506:V507"/>
    <mergeCell ref="W506:W507"/>
    <mergeCell ref="X506:X507"/>
    <mergeCell ref="Y506:Y507"/>
    <mergeCell ref="Z506:Z507"/>
    <mergeCell ref="AA506:AA507"/>
    <mergeCell ref="AB506:AB507"/>
    <mergeCell ref="C505:H505"/>
    <mergeCell ref="I505:S505"/>
    <mergeCell ref="T505:U505"/>
    <mergeCell ref="V505:Y505"/>
    <mergeCell ref="AA505:AB505"/>
    <mergeCell ref="J506:J507"/>
    <mergeCell ref="K506:K507"/>
    <mergeCell ref="L506:L507"/>
    <mergeCell ref="M506:M507"/>
    <mergeCell ref="O506:O507"/>
    <mergeCell ref="P506:P507"/>
    <mergeCell ref="Q506:Q507"/>
    <mergeCell ref="R506:R507"/>
    <mergeCell ref="S506:S507"/>
    <mergeCell ref="T506:T507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9"/>
    </row>
    <row r="3" spans="2:8" x14ac:dyDescent="0.2">
      <c r="B3" s="53" t="s">
        <v>762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764</v>
      </c>
      <c r="C6" s="53" t="s">
        <v>765</v>
      </c>
      <c r="D6" s="53" t="s">
        <v>766</v>
      </c>
      <c r="E6" s="53" t="s">
        <v>45</v>
      </c>
    </row>
    <row r="7" spans="2:8" x14ac:dyDescent="0.2">
      <c r="B7" s="53" t="s">
        <v>767</v>
      </c>
      <c r="C7" s="53" t="s">
        <v>768</v>
      </c>
      <c r="D7" s="53" t="s">
        <v>769</v>
      </c>
      <c r="E7" s="53" t="s">
        <v>45</v>
      </c>
    </row>
    <row r="8" spans="2:8" x14ac:dyDescent="0.2">
      <c r="B8" s="53" t="s">
        <v>770</v>
      </c>
      <c r="C8" s="53" t="s">
        <v>771</v>
      </c>
      <c r="D8" s="53" t="s">
        <v>772</v>
      </c>
      <c r="E8" s="53" t="s">
        <v>45</v>
      </c>
    </row>
    <row r="9" spans="2:8" x14ac:dyDescent="0.2">
      <c r="B9" s="53" t="s">
        <v>773</v>
      </c>
      <c r="C9" s="53" t="s">
        <v>774</v>
      </c>
      <c r="D9" s="53" t="s">
        <v>775</v>
      </c>
      <c r="E9" s="53" t="s">
        <v>45</v>
      </c>
    </row>
    <row r="11" spans="2:8" x14ac:dyDescent="0.2">
      <c r="B11" s="53" t="s">
        <v>776</v>
      </c>
      <c r="C11" s="53" t="s">
        <v>765</v>
      </c>
      <c r="D11" s="53" t="s">
        <v>45</v>
      </c>
      <c r="E11" s="53" t="s">
        <v>45</v>
      </c>
    </row>
    <row r="13" spans="2:8" x14ac:dyDescent="0.2">
      <c r="B13" s="53" t="s">
        <v>777</v>
      </c>
      <c r="C13" s="53" t="s">
        <v>768</v>
      </c>
      <c r="D13" s="53" t="s">
        <v>45</v>
      </c>
      <c r="E13" s="53" t="s">
        <v>45</v>
      </c>
    </row>
    <row r="15" spans="2:8" x14ac:dyDescent="0.2">
      <c r="B15" s="53" t="s">
        <v>778</v>
      </c>
      <c r="C15" s="53" t="s">
        <v>771</v>
      </c>
      <c r="D15" s="53" t="s">
        <v>45</v>
      </c>
      <c r="E15" s="53" t="s">
        <v>45</v>
      </c>
    </row>
    <row r="17" spans="2:5" x14ac:dyDescent="0.2">
      <c r="B17" s="53" t="s">
        <v>779</v>
      </c>
      <c r="C17" s="53" t="s">
        <v>774</v>
      </c>
      <c r="D17" s="53" t="s">
        <v>45</v>
      </c>
      <c r="E17" s="53" t="s">
        <v>45</v>
      </c>
    </row>
    <row r="19" spans="2:5" x14ac:dyDescent="0.2">
      <c r="B19" s="53" t="s">
        <v>780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781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782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783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784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785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786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787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788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789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790</v>
      </c>
      <c r="C29" s="53" t="s">
        <v>45</v>
      </c>
      <c r="D29" s="53" t="s">
        <v>45</v>
      </c>
      <c r="E29" s="53" t="s">
        <v>45</v>
      </c>
    </row>
  </sheetData>
  <sheetProtection algorithmName="SHA-512" hashValue="5GFhIzd2OtQ6E7ZcaKNNRvoeRdxoTEb3IuhvyrU9aoMX0Ca6jaZcI8HcaJEmbnvdfDX4NSzw4db7tVK009KVog==" saltValue="A3QmbGJyYQFyQpPbFb5Nb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2025-10-03T12:49:01Z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