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Горняк(Горловка_Луганск) КИ доставка на 14,10,25\"/>
    </mc:Choice>
  </mc:AlternateContent>
  <xr:revisionPtr revIDLastSave="0" documentId="13_ncr:1_{E1E53E7F-BCE5-4410-89FF-FE2143198D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M481" i="2" l="1"/>
  <c r="BO476" i="2"/>
  <c r="Y469" i="2"/>
  <c r="BN469" i="2" s="1"/>
  <c r="BM460" i="2"/>
  <c r="BO461" i="2"/>
  <c r="BO453" i="2"/>
  <c r="BO454" i="2"/>
  <c r="BO455" i="2"/>
  <c r="Y446" i="2"/>
  <c r="BP446" i="2" s="1"/>
  <c r="BM434" i="2"/>
  <c r="BM436" i="2"/>
  <c r="BM438" i="2"/>
  <c r="BO440" i="2"/>
  <c r="BM413" i="2"/>
  <c r="BO389" i="2"/>
  <c r="BM390" i="2"/>
  <c r="BM391" i="2"/>
  <c r="BO392" i="2"/>
  <c r="BM393" i="2"/>
  <c r="BO394" i="2"/>
  <c r="BM395" i="2"/>
  <c r="BO396" i="2"/>
  <c r="BM397" i="2"/>
  <c r="BO369" i="2"/>
  <c r="BM353" i="2"/>
  <c r="BO345" i="2"/>
  <c r="BM347" i="2"/>
  <c r="BM335" i="2"/>
  <c r="BO336" i="2"/>
  <c r="BO328" i="2"/>
  <c r="BO329" i="2"/>
  <c r="BM321" i="2"/>
  <c r="Y322" i="2"/>
  <c r="BO323" i="2"/>
  <c r="BM307" i="2"/>
  <c r="BO308" i="2"/>
  <c r="Y310" i="2"/>
  <c r="BP310" i="2" s="1"/>
  <c r="BO297" i="2"/>
  <c r="BM298" i="2"/>
  <c r="BM299" i="2"/>
  <c r="BM302" i="2"/>
  <c r="BM289" i="2"/>
  <c r="Y290" i="2"/>
  <c r="BP290" i="2" s="1"/>
  <c r="BO291" i="2"/>
  <c r="BM260" i="2"/>
  <c r="Y261" i="2"/>
  <c r="BP261" i="2" s="1"/>
  <c r="BM262" i="2"/>
  <c r="BM251" i="2"/>
  <c r="BM252" i="2"/>
  <c r="BM253" i="2"/>
  <c r="BM242" i="2"/>
  <c r="BO243" i="2"/>
  <c r="BO245" i="2"/>
  <c r="BM222" i="2"/>
  <c r="Y223" i="2"/>
  <c r="BP223" i="2" s="1"/>
  <c r="BM224" i="2"/>
  <c r="Y225" i="2"/>
  <c r="BP225" i="2" s="1"/>
  <c r="BO227" i="2"/>
  <c r="BM216" i="2"/>
  <c r="Y204" i="2"/>
  <c r="BP204" i="2" s="1"/>
  <c r="BM210" i="2"/>
  <c r="BM197" i="2"/>
  <c r="BM199" i="2"/>
  <c r="BM188" i="2"/>
  <c r="BM183" i="2"/>
  <c r="BM172" i="2"/>
  <c r="BO173" i="2"/>
  <c r="BM160" i="2"/>
  <c r="Y163" i="2"/>
  <c r="Z163" i="2" s="1"/>
  <c r="BM166" i="2"/>
  <c r="Y167" i="2"/>
  <c r="BP167" i="2" s="1"/>
  <c r="BM148" i="2"/>
  <c r="BO149" i="2"/>
  <c r="BM143" i="2"/>
  <c r="BM137" i="2"/>
  <c r="BM127" i="2"/>
  <c r="BM115" i="2"/>
  <c r="BM117" i="2"/>
  <c r="BO109" i="2"/>
  <c r="Y110" i="2"/>
  <c r="Z110" i="2" s="1"/>
  <c r="BO102" i="2"/>
  <c r="BO103" i="2"/>
  <c r="BM104" i="2"/>
  <c r="BM94" i="2"/>
  <c r="BM96" i="2"/>
  <c r="BO88" i="2"/>
  <c r="Y89" i="2"/>
  <c r="BP89" i="2" s="1"/>
  <c r="BO82" i="2"/>
  <c r="BM74" i="2"/>
  <c r="BO76" i="2"/>
  <c r="BM77" i="2"/>
  <c r="BM68" i="2"/>
  <c r="BO62" i="2"/>
  <c r="BO63" i="2"/>
  <c r="BO54" i="2"/>
  <c r="BO55" i="2"/>
  <c r="BM56" i="2"/>
  <c r="BM57" i="2"/>
  <c r="BM42" i="2"/>
  <c r="BO43" i="2"/>
  <c r="BO27" i="2"/>
  <c r="Y28" i="2"/>
  <c r="Z28" i="2" s="1"/>
  <c r="BO29" i="2"/>
  <c r="BM30" i="2"/>
  <c r="BO31" i="2"/>
  <c r="BM495" i="2"/>
  <c r="BM489" i="2"/>
  <c r="X486" i="2"/>
  <c r="X482" i="2"/>
  <c r="BM459" i="2"/>
  <c r="BM424" i="2"/>
  <c r="BM419" i="2"/>
  <c r="X415" i="2"/>
  <c r="X408" i="2"/>
  <c r="BM401" i="2"/>
  <c r="X383" i="2"/>
  <c r="BO373" i="2"/>
  <c r="BM367" i="2"/>
  <c r="BO357" i="2"/>
  <c r="BM334" i="2"/>
  <c r="BM296" i="2"/>
  <c r="Y288" i="2"/>
  <c r="BP288" i="2" s="1"/>
  <c r="BO283" i="2"/>
  <c r="BM278" i="2"/>
  <c r="BO274" i="2"/>
  <c r="BM267" i="2"/>
  <c r="BM250" i="2"/>
  <c r="X238" i="2"/>
  <c r="BM233" i="2"/>
  <c r="BM221" i="2"/>
  <c r="BO203" i="2"/>
  <c r="BO187" i="2"/>
  <c r="BO182" i="2"/>
  <c r="X178" i="2"/>
  <c r="BM171" i="2"/>
  <c r="X156" i="2"/>
  <c r="BO147" i="2"/>
  <c r="X139" i="2"/>
  <c r="X134" i="2"/>
  <c r="X129" i="2"/>
  <c r="BO121" i="2"/>
  <c r="BO73" i="2"/>
  <c r="BM67" i="2"/>
  <c r="X49" i="2"/>
  <c r="X36" i="2"/>
  <c r="BO26" i="2"/>
  <c r="X24" i="2"/>
  <c r="BO490" i="2"/>
  <c r="BM490" i="2"/>
  <c r="Y490" i="2"/>
  <c r="Z490" i="2" s="1"/>
  <c r="P490" i="2"/>
  <c r="P489" i="2"/>
  <c r="P485" i="2"/>
  <c r="BO481" i="2"/>
  <c r="P481" i="2"/>
  <c r="P480" i="2"/>
  <c r="P476" i="2"/>
  <c r="BO475" i="2"/>
  <c r="BM475" i="2"/>
  <c r="Y475" i="2"/>
  <c r="P474" i="2"/>
  <c r="BO470" i="2"/>
  <c r="BM470" i="2"/>
  <c r="Y470" i="2"/>
  <c r="BP470" i="2" s="1"/>
  <c r="P470" i="2"/>
  <c r="P469" i="2"/>
  <c r="BO468" i="2"/>
  <c r="BM468" i="2"/>
  <c r="Y468" i="2"/>
  <c r="BP468" i="2" s="1"/>
  <c r="P468" i="2"/>
  <c r="P467" i="2"/>
  <c r="BM461" i="2"/>
  <c r="P461" i="2"/>
  <c r="P460" i="2"/>
  <c r="P459" i="2"/>
  <c r="P455" i="2"/>
  <c r="BM454" i="2"/>
  <c r="P454" i="2"/>
  <c r="P453" i="2"/>
  <c r="P452" i="2"/>
  <c r="P451" i="2"/>
  <c r="P450" i="2"/>
  <c r="P446" i="2"/>
  <c r="BO445" i="2"/>
  <c r="BM445" i="2"/>
  <c r="Y445" i="2"/>
  <c r="BP445" i="2" s="1"/>
  <c r="P445" i="2"/>
  <c r="P444" i="2"/>
  <c r="BM440" i="2"/>
  <c r="P440" i="2"/>
  <c r="BO439" i="2"/>
  <c r="BM439" i="2"/>
  <c r="Y439" i="2"/>
  <c r="BP439" i="2" s="1"/>
  <c r="P439" i="2"/>
  <c r="BO438" i="2"/>
  <c r="Y438" i="2"/>
  <c r="P438" i="2"/>
  <c r="BO437" i="2"/>
  <c r="BM437" i="2"/>
  <c r="Y437" i="2"/>
  <c r="BP437" i="2" s="1"/>
  <c r="P437" i="2"/>
  <c r="BO436" i="2"/>
  <c r="Y436" i="2"/>
  <c r="BP436" i="2" s="1"/>
  <c r="P436" i="2"/>
  <c r="P435" i="2"/>
  <c r="BO434" i="2"/>
  <c r="Y434" i="2"/>
  <c r="Z434" i="2" s="1"/>
  <c r="P434" i="2"/>
  <c r="P433" i="2"/>
  <c r="BO432" i="2"/>
  <c r="Y432" i="2"/>
  <c r="Z432" i="2" s="1"/>
  <c r="BO431" i="2"/>
  <c r="BM431" i="2"/>
  <c r="Y431" i="2"/>
  <c r="BP431" i="2" s="1"/>
  <c r="P431" i="2"/>
  <c r="P430" i="2"/>
  <c r="P424" i="2"/>
  <c r="P419" i="2"/>
  <c r="BO414" i="2"/>
  <c r="BM414" i="2"/>
  <c r="Y414" i="2"/>
  <c r="BN414" i="2" s="1"/>
  <c r="P414" i="2"/>
  <c r="BO413" i="2"/>
  <c r="P413" i="2"/>
  <c r="BO412" i="2"/>
  <c r="BM412" i="2"/>
  <c r="Y412" i="2"/>
  <c r="BN412" i="2" s="1"/>
  <c r="P412" i="2"/>
  <c r="P411" i="2"/>
  <c r="P407" i="2"/>
  <c r="BO402" i="2"/>
  <c r="BM402" i="2"/>
  <c r="Y402" i="2"/>
  <c r="Z402" i="2" s="1"/>
  <c r="P402" i="2"/>
  <c r="P401" i="2"/>
  <c r="P397" i="2"/>
  <c r="P396" i="2"/>
  <c r="P395" i="2"/>
  <c r="P394" i="2"/>
  <c r="P393" i="2"/>
  <c r="P392" i="2"/>
  <c r="P391" i="2"/>
  <c r="P390" i="2"/>
  <c r="P389" i="2"/>
  <c r="P388" i="2"/>
  <c r="P382" i="2"/>
  <c r="P378" i="2"/>
  <c r="P377" i="2"/>
  <c r="P373" i="2"/>
  <c r="P369" i="2"/>
  <c r="P368" i="2"/>
  <c r="P367" i="2"/>
  <c r="P358" i="2"/>
  <c r="P357" i="2"/>
  <c r="P353" i="2"/>
  <c r="P352" i="2"/>
  <c r="P348" i="2"/>
  <c r="P347" i="2"/>
  <c r="P346" i="2"/>
  <c r="P345" i="2"/>
  <c r="P344" i="2"/>
  <c r="P343" i="2"/>
  <c r="P342" i="2"/>
  <c r="P336" i="2"/>
  <c r="P335" i="2"/>
  <c r="P334" i="2"/>
  <c r="P329" i="2"/>
  <c r="P328" i="2"/>
  <c r="P327" i="2"/>
  <c r="P323" i="2"/>
  <c r="P322" i="2"/>
  <c r="P316" i="2"/>
  <c r="P315" i="2"/>
  <c r="P314" i="2"/>
  <c r="P310" i="2"/>
  <c r="P309" i="2"/>
  <c r="P308" i="2"/>
  <c r="P307" i="2"/>
  <c r="P306" i="2"/>
  <c r="P302" i="2"/>
  <c r="P301" i="2"/>
  <c r="P300" i="2"/>
  <c r="P299" i="2"/>
  <c r="P298" i="2"/>
  <c r="P297" i="2"/>
  <c r="P296" i="2"/>
  <c r="P292" i="2"/>
  <c r="P291" i="2"/>
  <c r="P290" i="2"/>
  <c r="P289" i="2"/>
  <c r="P288" i="2"/>
  <c r="P283" i="2"/>
  <c r="P278" i="2"/>
  <c r="P274" i="2"/>
  <c r="P269" i="2"/>
  <c r="P268" i="2"/>
  <c r="P267" i="2"/>
  <c r="P261" i="2"/>
  <c r="P259" i="2"/>
  <c r="P254" i="2"/>
  <c r="P253" i="2"/>
  <c r="P252" i="2"/>
  <c r="P251" i="2"/>
  <c r="P250" i="2"/>
  <c r="P245" i="2"/>
  <c r="P244" i="2"/>
  <c r="P243" i="2"/>
  <c r="P241" i="2"/>
  <c r="P233" i="2"/>
  <c r="P228" i="2"/>
  <c r="P227" i="2"/>
  <c r="P226" i="2"/>
  <c r="P224" i="2"/>
  <c r="P223" i="2"/>
  <c r="P222" i="2"/>
  <c r="P221" i="2"/>
  <c r="P216" i="2"/>
  <c r="P215" i="2"/>
  <c r="P211" i="2"/>
  <c r="P210" i="2"/>
  <c r="P209" i="2"/>
  <c r="P208" i="2"/>
  <c r="P207" i="2"/>
  <c r="P206" i="2"/>
  <c r="P205" i="2"/>
  <c r="P204" i="2"/>
  <c r="P203" i="2"/>
  <c r="P199" i="2"/>
  <c r="P198" i="2"/>
  <c r="P197" i="2"/>
  <c r="P196" i="2"/>
  <c r="P195" i="2"/>
  <c r="P194" i="2"/>
  <c r="P193" i="2"/>
  <c r="P192" i="2"/>
  <c r="P188" i="2"/>
  <c r="P187" i="2"/>
  <c r="P183" i="2"/>
  <c r="P182" i="2"/>
  <c r="P177" i="2"/>
  <c r="P173" i="2"/>
  <c r="P172" i="2"/>
  <c r="P171" i="2"/>
  <c r="P167" i="2"/>
  <c r="P166" i="2"/>
  <c r="P165" i="2"/>
  <c r="P164" i="2"/>
  <c r="P163" i="2"/>
  <c r="P162" i="2"/>
  <c r="P161" i="2"/>
  <c r="P160" i="2"/>
  <c r="P159" i="2"/>
  <c r="P155" i="2"/>
  <c r="P149" i="2"/>
  <c r="P148" i="2"/>
  <c r="P147" i="2"/>
  <c r="P142" i="2"/>
  <c r="P137" i="2"/>
  <c r="P136" i="2"/>
  <c r="P132" i="2"/>
  <c r="P131" i="2"/>
  <c r="P127" i="2"/>
  <c r="P126" i="2"/>
  <c r="P121" i="2"/>
  <c r="P117" i="2"/>
  <c r="P116" i="2"/>
  <c r="P115" i="2"/>
  <c r="P114" i="2"/>
  <c r="P110" i="2"/>
  <c r="P109" i="2"/>
  <c r="P108" i="2"/>
  <c r="P104" i="2"/>
  <c r="P103" i="2"/>
  <c r="P102" i="2"/>
  <c r="P101" i="2"/>
  <c r="P96" i="2"/>
  <c r="P95" i="2"/>
  <c r="P94" i="2"/>
  <c r="P89" i="2"/>
  <c r="P88" i="2"/>
  <c r="P87" i="2"/>
  <c r="P82" i="2"/>
  <c r="P81" i="2"/>
  <c r="P77" i="2"/>
  <c r="P76" i="2"/>
  <c r="P75" i="2"/>
  <c r="P74" i="2"/>
  <c r="P73" i="2"/>
  <c r="P69" i="2"/>
  <c r="P68" i="2"/>
  <c r="P67" i="2"/>
  <c r="P63" i="2"/>
  <c r="P62" i="2"/>
  <c r="P61" i="2"/>
  <c r="P57" i="2"/>
  <c r="P56" i="2"/>
  <c r="P55" i="2"/>
  <c r="P54" i="2"/>
  <c r="P53" i="2"/>
  <c r="P52" i="2"/>
  <c r="P47" i="2"/>
  <c r="P43" i="2"/>
  <c r="P42" i="2"/>
  <c r="P41" i="2"/>
  <c r="P35" i="2"/>
  <c r="P31" i="2"/>
  <c r="P30" i="2"/>
  <c r="P29" i="2"/>
  <c r="P28" i="2"/>
  <c r="P27" i="2"/>
  <c r="P26" i="2"/>
  <c r="P22" i="2"/>
  <c r="H10" i="2"/>
  <c r="A9" i="2"/>
  <c r="J9" i="2" s="1"/>
  <c r="D7" i="2"/>
  <c r="Q6" i="2"/>
  <c r="P2" i="2"/>
  <c r="A10" i="2" l="1"/>
  <c r="BO446" i="2"/>
  <c r="BM469" i="2"/>
  <c r="Y476" i="2"/>
  <c r="BP476" i="2" s="1"/>
  <c r="BM453" i="2"/>
  <c r="BM455" i="2"/>
  <c r="Y481" i="2"/>
  <c r="BN481" i="2" s="1"/>
  <c r="Y460" i="2"/>
  <c r="BP460" i="2" s="1"/>
  <c r="BO460" i="2"/>
  <c r="Y453" i="2"/>
  <c r="BP453" i="2" s="1"/>
  <c r="Y455" i="2"/>
  <c r="BP455" i="2" s="1"/>
  <c r="X79" i="2"/>
  <c r="BM369" i="2"/>
  <c r="Y103" i="2"/>
  <c r="BP103" i="2" s="1"/>
  <c r="Y137" i="2"/>
  <c r="BP137" i="2" s="1"/>
  <c r="BO197" i="2"/>
  <c r="BO57" i="2"/>
  <c r="BM102" i="2"/>
  <c r="Y104" i="2"/>
  <c r="BP104" i="2" s="1"/>
  <c r="BO126" i="2"/>
  <c r="BO136" i="2"/>
  <c r="Y177" i="2"/>
  <c r="Y179" i="2" s="1"/>
  <c r="Y321" i="2"/>
  <c r="BP321" i="2" s="1"/>
  <c r="BM396" i="2"/>
  <c r="BM26" i="2"/>
  <c r="X33" i="2"/>
  <c r="BO42" i="2"/>
  <c r="Y68" i="2"/>
  <c r="BN68" i="2" s="1"/>
  <c r="BO74" i="2"/>
  <c r="Y94" i="2"/>
  <c r="BP94" i="2" s="1"/>
  <c r="BM328" i="2"/>
  <c r="BO335" i="2"/>
  <c r="X338" i="2"/>
  <c r="BM392" i="2"/>
  <c r="BO96" i="2"/>
  <c r="BO143" i="2"/>
  <c r="BM147" i="2"/>
  <c r="Y148" i="2"/>
  <c r="BP148" i="2" s="1"/>
  <c r="X151" i="2"/>
  <c r="Y166" i="2"/>
  <c r="BP166" i="2" s="1"/>
  <c r="BO172" i="2"/>
  <c r="X179" i="2"/>
  <c r="Y187" i="2"/>
  <c r="BP187" i="2" s="1"/>
  <c r="X190" i="2"/>
  <c r="BO224" i="2"/>
  <c r="X231" i="2"/>
  <c r="BM323" i="2"/>
  <c r="Y347" i="2"/>
  <c r="Z347" i="2" s="1"/>
  <c r="BM394" i="2"/>
  <c r="X48" i="2"/>
  <c r="Y63" i="2"/>
  <c r="Z63" i="2" s="1"/>
  <c r="BO67" i="2"/>
  <c r="X71" i="2"/>
  <c r="BM88" i="2"/>
  <c r="BO127" i="2"/>
  <c r="Y210" i="2"/>
  <c r="BP210" i="2" s="1"/>
  <c r="BM22" i="2"/>
  <c r="X37" i="2"/>
  <c r="Y30" i="2"/>
  <c r="BP30" i="2" s="1"/>
  <c r="Y35" i="2"/>
  <c r="Z35" i="2" s="1"/>
  <c r="Z36" i="2" s="1"/>
  <c r="Y43" i="2"/>
  <c r="BN43" i="2" s="1"/>
  <c r="BM55" i="2"/>
  <c r="Y82" i="2"/>
  <c r="BN82" i="2" s="1"/>
  <c r="BM109" i="2"/>
  <c r="Y173" i="2"/>
  <c r="Z173" i="2" s="1"/>
  <c r="Y299" i="2"/>
  <c r="BN299" i="2" s="1"/>
  <c r="BO28" i="2"/>
  <c r="Y57" i="2"/>
  <c r="BP57" i="2" s="1"/>
  <c r="Y77" i="2"/>
  <c r="BP77" i="2" s="1"/>
  <c r="BO104" i="2"/>
  <c r="Y127" i="2"/>
  <c r="BP127" i="2" s="1"/>
  <c r="BO137" i="2"/>
  <c r="Y183" i="2"/>
  <c r="BP183" i="2" s="1"/>
  <c r="BO204" i="2"/>
  <c r="X234" i="2"/>
  <c r="X128" i="2"/>
  <c r="X138" i="2"/>
  <c r="X324" i="2"/>
  <c r="X23" i="2"/>
  <c r="BM27" i="2"/>
  <c r="BM29" i="2"/>
  <c r="BM31" i="2"/>
  <c r="BO35" i="2"/>
  <c r="Y42" i="2"/>
  <c r="BP42" i="2" s="1"/>
  <c r="BM47" i="2"/>
  <c r="Y54" i="2"/>
  <c r="BP54" i="2" s="1"/>
  <c r="BO56" i="2"/>
  <c r="Y62" i="2"/>
  <c r="BP62" i="2" s="1"/>
  <c r="BO68" i="2"/>
  <c r="BM73" i="2"/>
  <c r="Y74" i="2"/>
  <c r="BN74" i="2" s="1"/>
  <c r="BM76" i="2"/>
  <c r="BO89" i="2"/>
  <c r="BO94" i="2"/>
  <c r="Y96" i="2"/>
  <c r="BP96" i="2" s="1"/>
  <c r="BO117" i="2"/>
  <c r="Y126" i="2"/>
  <c r="BP126" i="2" s="1"/>
  <c r="Y136" i="2"/>
  <c r="BN136" i="2" s="1"/>
  <c r="BO177" i="2"/>
  <c r="BO188" i="2"/>
  <c r="BM203" i="2"/>
  <c r="BO216" i="2"/>
  <c r="BO242" i="2"/>
  <c r="BO253" i="2"/>
  <c r="BO267" i="2"/>
  <c r="Y320" i="2"/>
  <c r="BN320" i="2" s="1"/>
  <c r="BO321" i="2"/>
  <c r="Y335" i="2"/>
  <c r="Z335" i="2" s="1"/>
  <c r="BM345" i="2"/>
  <c r="BO347" i="2"/>
  <c r="Y480" i="2"/>
  <c r="BN480" i="2" s="1"/>
  <c r="X112" i="2"/>
  <c r="BM108" i="2"/>
  <c r="X122" i="2"/>
  <c r="X123" i="2"/>
  <c r="Y121" i="2"/>
  <c r="BN121" i="2" s="1"/>
  <c r="X133" i="2"/>
  <c r="BO131" i="2"/>
  <c r="X145" i="2"/>
  <c r="Y142" i="2"/>
  <c r="Z142" i="2" s="1"/>
  <c r="Y182" i="2"/>
  <c r="BP182" i="2" s="1"/>
  <c r="X185" i="2"/>
  <c r="BO215" i="2"/>
  <c r="X218" i="2"/>
  <c r="Y241" i="2"/>
  <c r="BN241" i="2" s="1"/>
  <c r="X247" i="2"/>
  <c r="BO241" i="2"/>
  <c r="X399" i="2"/>
  <c r="BM388" i="2"/>
  <c r="BO467" i="2"/>
  <c r="X472" i="2"/>
  <c r="BM467" i="2"/>
  <c r="BO115" i="2"/>
  <c r="Y115" i="2"/>
  <c r="BN115" i="2" s="1"/>
  <c r="BO132" i="2"/>
  <c r="Y132" i="2"/>
  <c r="Z132" i="2" s="1"/>
  <c r="BO164" i="2"/>
  <c r="Y164" i="2"/>
  <c r="BP164" i="2" s="1"/>
  <c r="BO160" i="2"/>
  <c r="Y160" i="2"/>
  <c r="BN160" i="2" s="1"/>
  <c r="BM198" i="2"/>
  <c r="Y198" i="2"/>
  <c r="Z198" i="2" s="1"/>
  <c r="BM196" i="2"/>
  <c r="BO196" i="2"/>
  <c r="BO207" i="2"/>
  <c r="BM207" i="2"/>
  <c r="BO228" i="2"/>
  <c r="Y228" i="2"/>
  <c r="BP228" i="2" s="1"/>
  <c r="BO226" i="2"/>
  <c r="Y226" i="2"/>
  <c r="BP226" i="2" s="1"/>
  <c r="BO222" i="2"/>
  <c r="Y222" i="2"/>
  <c r="BN222" i="2" s="1"/>
  <c r="BO244" i="2"/>
  <c r="Y244" i="2"/>
  <c r="BP244" i="2" s="1"/>
  <c r="BO251" i="2"/>
  <c r="Y251" i="2"/>
  <c r="BP251" i="2" s="1"/>
  <c r="BO261" i="2"/>
  <c r="BM261" i="2"/>
  <c r="BO292" i="2"/>
  <c r="BM292" i="2"/>
  <c r="BM290" i="2"/>
  <c r="BO290" i="2"/>
  <c r="BO300" i="2"/>
  <c r="BM300" i="2"/>
  <c r="BM310" i="2"/>
  <c r="BO310" i="2"/>
  <c r="Y26" i="2"/>
  <c r="Z26" i="2" s="1"/>
  <c r="Y27" i="2"/>
  <c r="BP27" i="2" s="1"/>
  <c r="Y29" i="2"/>
  <c r="BP29" i="2" s="1"/>
  <c r="Y31" i="2"/>
  <c r="BP31" i="2" s="1"/>
  <c r="Y56" i="2"/>
  <c r="BP56" i="2" s="1"/>
  <c r="BM62" i="2"/>
  <c r="Y67" i="2"/>
  <c r="BP67" i="2" s="1"/>
  <c r="Y76" i="2"/>
  <c r="BN76" i="2" s="1"/>
  <c r="BO110" i="2"/>
  <c r="Y117" i="2"/>
  <c r="BN117" i="2" s="1"/>
  <c r="Y131" i="2"/>
  <c r="BP131" i="2" s="1"/>
  <c r="BM132" i="2"/>
  <c r="Y143" i="2"/>
  <c r="BP143" i="2" s="1"/>
  <c r="BO148" i="2"/>
  <c r="BM155" i="2"/>
  <c r="BM164" i="2"/>
  <c r="BO166" i="2"/>
  <c r="BO171" i="2"/>
  <c r="Y172" i="2"/>
  <c r="Z172" i="2" s="1"/>
  <c r="Y188" i="2"/>
  <c r="Z188" i="2" s="1"/>
  <c r="Y196" i="2"/>
  <c r="Z196" i="2" s="1"/>
  <c r="BO198" i="2"/>
  <c r="Y215" i="2"/>
  <c r="Z215" i="2" s="1"/>
  <c r="Y216" i="2"/>
  <c r="Z216" i="2" s="1"/>
  <c r="Y224" i="2"/>
  <c r="BN224" i="2" s="1"/>
  <c r="BM226" i="2"/>
  <c r="BM228" i="2"/>
  <c r="Y242" i="2"/>
  <c r="BP242" i="2" s="1"/>
  <c r="BM244" i="2"/>
  <c r="Y253" i="2"/>
  <c r="BP253" i="2" s="1"/>
  <c r="BO302" i="2"/>
  <c r="Y308" i="2"/>
  <c r="BP308" i="2" s="1"/>
  <c r="Y323" i="2"/>
  <c r="BN323" i="2" s="1"/>
  <c r="Y328" i="2"/>
  <c r="BP328" i="2" s="1"/>
  <c r="Y345" i="2"/>
  <c r="BP345" i="2" s="1"/>
  <c r="BM389" i="2"/>
  <c r="X189" i="2"/>
  <c r="X230" i="2"/>
  <c r="BP475" i="2"/>
  <c r="BN475" i="2"/>
  <c r="Z475" i="2"/>
  <c r="X239" i="2"/>
  <c r="BO237" i="2"/>
  <c r="Y237" i="2"/>
  <c r="Y239" i="2" s="1"/>
  <c r="BO250" i="2"/>
  <c r="Y250" i="2"/>
  <c r="Z250" i="2" s="1"/>
  <c r="X280" i="2"/>
  <c r="BO278" i="2"/>
  <c r="Y278" i="2"/>
  <c r="Y280" i="2" s="1"/>
  <c r="X294" i="2"/>
  <c r="BM288" i="2"/>
  <c r="X312" i="2"/>
  <c r="BO306" i="2"/>
  <c r="Y306" i="2"/>
  <c r="BP306" i="2" s="1"/>
  <c r="X325" i="2"/>
  <c r="BM320" i="2"/>
  <c r="BO334" i="2"/>
  <c r="Y334" i="2"/>
  <c r="BP334" i="2" s="1"/>
  <c r="X375" i="2"/>
  <c r="BM373" i="2"/>
  <c r="X384" i="2"/>
  <c r="BO382" i="2"/>
  <c r="Y382" i="2"/>
  <c r="BP382" i="2" s="1"/>
  <c r="X404" i="2"/>
  <c r="BO401" i="2"/>
  <c r="Y401" i="2"/>
  <c r="BP401" i="2" s="1"/>
  <c r="X416" i="2"/>
  <c r="BO411" i="2"/>
  <c r="Y411" i="2"/>
  <c r="Z411" i="2" s="1"/>
  <c r="X426" i="2"/>
  <c r="BO424" i="2"/>
  <c r="Y424" i="2"/>
  <c r="Y508" i="2" s="1"/>
  <c r="X448" i="2"/>
  <c r="BO444" i="2"/>
  <c r="Y444" i="2"/>
  <c r="Z444" i="2" s="1"/>
  <c r="X463" i="2"/>
  <c r="BO459" i="2"/>
  <c r="Y459" i="2"/>
  <c r="BP459" i="2" s="1"/>
  <c r="X478" i="2"/>
  <c r="BO474" i="2"/>
  <c r="Y474" i="2"/>
  <c r="BP474" i="2" s="1"/>
  <c r="X487" i="2"/>
  <c r="BO485" i="2"/>
  <c r="Y485" i="2"/>
  <c r="BP485" i="2" s="1"/>
  <c r="X497" i="2"/>
  <c r="BO495" i="2"/>
  <c r="Y495" i="2"/>
  <c r="AB508" i="2" s="1"/>
  <c r="BM254" i="2"/>
  <c r="BO254" i="2"/>
  <c r="BM291" i="2"/>
  <c r="Y291" i="2"/>
  <c r="BP291" i="2" s="1"/>
  <c r="BM301" i="2"/>
  <c r="BO301" i="2"/>
  <c r="BM297" i="2"/>
  <c r="Y297" i="2"/>
  <c r="Z297" i="2" s="1"/>
  <c r="BM309" i="2"/>
  <c r="BO309" i="2"/>
  <c r="BO348" i="2"/>
  <c r="BM348" i="2"/>
  <c r="BO346" i="2"/>
  <c r="BM346" i="2"/>
  <c r="BO358" i="2"/>
  <c r="Y358" i="2"/>
  <c r="Z358" i="2" s="1"/>
  <c r="BO397" i="2"/>
  <c r="Y397" i="2"/>
  <c r="Z397" i="2" s="1"/>
  <c r="BO395" i="2"/>
  <c r="Y395" i="2"/>
  <c r="BP395" i="2" s="1"/>
  <c r="BO393" i="2"/>
  <c r="Y393" i="2"/>
  <c r="BP393" i="2" s="1"/>
  <c r="BO391" i="2"/>
  <c r="Y391" i="2"/>
  <c r="BP391" i="2" s="1"/>
  <c r="Y22" i="2"/>
  <c r="BP22" i="2" s="1"/>
  <c r="BO22" i="2"/>
  <c r="BO30" i="2"/>
  <c r="BM35" i="2"/>
  <c r="BM43" i="2"/>
  <c r="Y47" i="2"/>
  <c r="Y49" i="2" s="1"/>
  <c r="BO47" i="2"/>
  <c r="Y55" i="2"/>
  <c r="BP55" i="2" s="1"/>
  <c r="Y73" i="2"/>
  <c r="BP73" i="2" s="1"/>
  <c r="BO77" i="2"/>
  <c r="BM82" i="2"/>
  <c r="Y88" i="2"/>
  <c r="BP88" i="2" s="1"/>
  <c r="Y102" i="2"/>
  <c r="Z102" i="2" s="1"/>
  <c r="Y109" i="2"/>
  <c r="Z109" i="2" s="1"/>
  <c r="BM126" i="2"/>
  <c r="BM136" i="2"/>
  <c r="Y147" i="2"/>
  <c r="Z147" i="2" s="1"/>
  <c r="BM177" i="2"/>
  <c r="BO183" i="2"/>
  <c r="BM187" i="2"/>
  <c r="Y197" i="2"/>
  <c r="Z197" i="2" s="1"/>
  <c r="Y203" i="2"/>
  <c r="Z203" i="2" s="1"/>
  <c r="BO210" i="2"/>
  <c r="Y221" i="2"/>
  <c r="BP221" i="2" s="1"/>
  <c r="BO221" i="2"/>
  <c r="BM237" i="2"/>
  <c r="BM245" i="2"/>
  <c r="X256" i="2"/>
  <c r="Y267" i="2"/>
  <c r="Z267" i="2" s="1"/>
  <c r="X279" i="2"/>
  <c r="BO288" i="2"/>
  <c r="BO299" i="2"/>
  <c r="Y301" i="2"/>
  <c r="BP301" i="2" s="1"/>
  <c r="BM306" i="2"/>
  <c r="Y309" i="2"/>
  <c r="BN309" i="2" s="1"/>
  <c r="BO320" i="2"/>
  <c r="BM358" i="2"/>
  <c r="Y373" i="2"/>
  <c r="BP373" i="2" s="1"/>
  <c r="X374" i="2"/>
  <c r="BM382" i="2"/>
  <c r="X403" i="2"/>
  <c r="BM411" i="2"/>
  <c r="X425" i="2"/>
  <c r="BM444" i="2"/>
  <c r="X462" i="2"/>
  <c r="BM474" i="2"/>
  <c r="BM485" i="2"/>
  <c r="X496" i="2"/>
  <c r="Y389" i="2"/>
  <c r="Z389" i="2" s="1"/>
  <c r="X263" i="2"/>
  <c r="X150" i="2"/>
  <c r="Y108" i="2"/>
  <c r="BP108" i="2" s="1"/>
  <c r="BO108" i="2"/>
  <c r="BM121" i="2"/>
  <c r="BM131" i="2"/>
  <c r="BM142" i="2"/>
  <c r="Y171" i="2"/>
  <c r="BP171" i="2" s="1"/>
  <c r="X175" i="2"/>
  <c r="BO259" i="2"/>
  <c r="X144" i="2"/>
  <c r="BO142" i="2"/>
  <c r="X157" i="2"/>
  <c r="BO155" i="2"/>
  <c r="Y155" i="2"/>
  <c r="Z155" i="2" s="1"/>
  <c r="Z156" i="2" s="1"/>
  <c r="X184" i="2"/>
  <c r="BM182" i="2"/>
  <c r="X217" i="2"/>
  <c r="BM215" i="2"/>
  <c r="X235" i="2"/>
  <c r="BO233" i="2"/>
  <c r="Y233" i="2"/>
  <c r="BP233" i="2" s="1"/>
  <c r="X246" i="2"/>
  <c r="BM241" i="2"/>
  <c r="X264" i="2"/>
  <c r="Y259" i="2"/>
  <c r="BP259" i="2" s="1"/>
  <c r="X275" i="2"/>
  <c r="X276" i="2"/>
  <c r="Y274" i="2"/>
  <c r="Y276" i="2" s="1"/>
  <c r="X284" i="2"/>
  <c r="X285" i="2"/>
  <c r="Y283" i="2"/>
  <c r="BN283" i="2" s="1"/>
  <c r="BO296" i="2"/>
  <c r="X304" i="2"/>
  <c r="X330" i="2"/>
  <c r="X331" i="2"/>
  <c r="BM327" i="2"/>
  <c r="X359" i="2"/>
  <c r="X360" i="2"/>
  <c r="Y357" i="2"/>
  <c r="Z357" i="2" s="1"/>
  <c r="X409" i="2"/>
  <c r="BM407" i="2"/>
  <c r="X421" i="2"/>
  <c r="X420" i="2"/>
  <c r="BM430" i="2"/>
  <c r="BO430" i="2"/>
  <c r="X483" i="2"/>
  <c r="BO480" i="2"/>
  <c r="X492" i="2"/>
  <c r="X491" i="2"/>
  <c r="BM167" i="2"/>
  <c r="BO167" i="2"/>
  <c r="BM163" i="2"/>
  <c r="BO163" i="2"/>
  <c r="BO199" i="2"/>
  <c r="Y199" i="2"/>
  <c r="BP199" i="2" s="1"/>
  <c r="BM204" i="2"/>
  <c r="BO229" i="2"/>
  <c r="BM229" i="2"/>
  <c r="BM227" i="2"/>
  <c r="Y227" i="2"/>
  <c r="BP227" i="2" s="1"/>
  <c r="BM225" i="2"/>
  <c r="BO225" i="2"/>
  <c r="BM223" i="2"/>
  <c r="BO223" i="2"/>
  <c r="BM243" i="2"/>
  <c r="Y243" i="2"/>
  <c r="BP243" i="2" s="1"/>
  <c r="BO262" i="2"/>
  <c r="Y262" i="2"/>
  <c r="BN262" i="2" s="1"/>
  <c r="BO260" i="2"/>
  <c r="Y260" i="2"/>
  <c r="X293" i="2"/>
  <c r="BO289" i="2"/>
  <c r="Y289" i="2"/>
  <c r="BN289" i="2" s="1"/>
  <c r="BO307" i="2"/>
  <c r="Y307" i="2"/>
  <c r="Z307" i="2" s="1"/>
  <c r="BM322" i="2"/>
  <c r="BO322" i="2"/>
  <c r="X337" i="2"/>
  <c r="Y336" i="2"/>
  <c r="Z336" i="2" s="1"/>
  <c r="BO353" i="2"/>
  <c r="Y353" i="2"/>
  <c r="Z353" i="2" s="1"/>
  <c r="BM259" i="2"/>
  <c r="BM274" i="2"/>
  <c r="BM283" i="2"/>
  <c r="Y296" i="2"/>
  <c r="BP296" i="2" s="1"/>
  <c r="Y327" i="2"/>
  <c r="Z327" i="2" s="1"/>
  <c r="BO327" i="2"/>
  <c r="BM357" i="2"/>
  <c r="Y367" i="2"/>
  <c r="BN367" i="2" s="1"/>
  <c r="BO367" i="2"/>
  <c r="Y388" i="2"/>
  <c r="BP388" i="2" s="1"/>
  <c r="BO388" i="2"/>
  <c r="Y407" i="2"/>
  <c r="Y409" i="2" s="1"/>
  <c r="BO407" i="2"/>
  <c r="Y419" i="2"/>
  <c r="X508" i="2" s="1"/>
  <c r="BO419" i="2"/>
  <c r="Y430" i="2"/>
  <c r="Z430" i="2" s="1"/>
  <c r="Y467" i="2"/>
  <c r="Y471" i="2" s="1"/>
  <c r="Z470" i="2"/>
  <c r="BN470" i="2"/>
  <c r="BM480" i="2"/>
  <c r="BP481" i="2"/>
  <c r="Y489" i="2"/>
  <c r="BP489" i="2" s="1"/>
  <c r="BO489" i="2"/>
  <c r="X32" i="2"/>
  <c r="X111" i="2"/>
  <c r="X303" i="2"/>
  <c r="X311" i="2"/>
  <c r="X70" i="2"/>
  <c r="X78" i="2"/>
  <c r="X174" i="2"/>
  <c r="X255" i="2"/>
  <c r="X398" i="2"/>
  <c r="X447" i="2"/>
  <c r="X471" i="2"/>
  <c r="X477" i="2"/>
  <c r="BM476" i="2"/>
  <c r="Z468" i="2"/>
  <c r="BN468" i="2"/>
  <c r="Z469" i="2"/>
  <c r="BO469" i="2"/>
  <c r="Y461" i="2"/>
  <c r="Z461" i="2" s="1"/>
  <c r="Y454" i="2"/>
  <c r="Z454" i="2" s="1"/>
  <c r="BM446" i="2"/>
  <c r="Z431" i="2"/>
  <c r="BN431" i="2"/>
  <c r="BM432" i="2"/>
  <c r="Z439" i="2"/>
  <c r="Y440" i="2"/>
  <c r="BP440" i="2" s="1"/>
  <c r="Z412" i="2"/>
  <c r="Y413" i="2"/>
  <c r="BP413" i="2" s="1"/>
  <c r="Z414" i="2"/>
  <c r="Y390" i="2"/>
  <c r="Z390" i="2" s="1"/>
  <c r="BO390" i="2"/>
  <c r="Y392" i="2"/>
  <c r="Z392" i="2" s="1"/>
  <c r="Y394" i="2"/>
  <c r="BP394" i="2" s="1"/>
  <c r="Y396" i="2"/>
  <c r="Z396" i="2" s="1"/>
  <c r="Y369" i="2"/>
  <c r="BP369" i="2" s="1"/>
  <c r="Y346" i="2"/>
  <c r="BN346" i="2" s="1"/>
  <c r="Y348" i="2"/>
  <c r="Z348" i="2" s="1"/>
  <c r="BM336" i="2"/>
  <c r="Y329" i="2"/>
  <c r="BM329" i="2"/>
  <c r="BM308" i="2"/>
  <c r="Y298" i="2"/>
  <c r="BP298" i="2" s="1"/>
  <c r="BO298" i="2"/>
  <c r="Y300" i="2"/>
  <c r="BP300" i="2" s="1"/>
  <c r="Y302" i="2"/>
  <c r="BN302" i="2" s="1"/>
  <c r="Y292" i="2"/>
  <c r="Z292" i="2" s="1"/>
  <c r="Z261" i="2"/>
  <c r="Y252" i="2"/>
  <c r="BP252" i="2" s="1"/>
  <c r="BO252" i="2"/>
  <c r="Y254" i="2"/>
  <c r="BN254" i="2" s="1"/>
  <c r="Y245" i="2"/>
  <c r="BN245" i="2" s="1"/>
  <c r="Y229" i="2"/>
  <c r="BP229" i="2" s="1"/>
  <c r="Z204" i="2"/>
  <c r="BN204" i="2"/>
  <c r="Y207" i="2"/>
  <c r="BP207" i="2" s="1"/>
  <c r="BM173" i="2"/>
  <c r="Y149" i="2"/>
  <c r="BM149" i="2"/>
  <c r="BM110" i="2"/>
  <c r="BM103" i="2"/>
  <c r="BM89" i="2"/>
  <c r="Y75" i="2"/>
  <c r="BM75" i="2"/>
  <c r="BO75" i="2"/>
  <c r="Y69" i="2"/>
  <c r="BM69" i="2"/>
  <c r="BO69" i="2"/>
  <c r="BM63" i="2"/>
  <c r="BM54" i="2"/>
  <c r="BM28" i="2"/>
  <c r="BN89" i="2"/>
  <c r="BN110" i="2"/>
  <c r="BP110" i="2"/>
  <c r="BN290" i="2"/>
  <c r="BP322" i="2"/>
  <c r="Z322" i="2"/>
  <c r="BP438" i="2"/>
  <c r="Z438" i="2"/>
  <c r="F10" i="2"/>
  <c r="BN163" i="2"/>
  <c r="BP163" i="2"/>
  <c r="BN167" i="2"/>
  <c r="Z223" i="2"/>
  <c r="BN223" i="2"/>
  <c r="BN310" i="2"/>
  <c r="BP412" i="2"/>
  <c r="BP414" i="2"/>
  <c r="BN432" i="2"/>
  <c r="BP432" i="2"/>
  <c r="BN437" i="2"/>
  <c r="BP469" i="2"/>
  <c r="BN490" i="2"/>
  <c r="BN261" i="2"/>
  <c r="BN322" i="2"/>
  <c r="BN439" i="2"/>
  <c r="Z476" i="2"/>
  <c r="BP490" i="2"/>
  <c r="F9" i="2"/>
  <c r="BN402" i="2"/>
  <c r="BN434" i="2"/>
  <c r="BN28" i="2"/>
  <c r="H9" i="2"/>
  <c r="Z89" i="2"/>
  <c r="Z290" i="2"/>
  <c r="Z310" i="2"/>
  <c r="Z437" i="2"/>
  <c r="BP28" i="2"/>
  <c r="BP402" i="2"/>
  <c r="BP434" i="2"/>
  <c r="Z225" i="2"/>
  <c r="Z288" i="2"/>
  <c r="Z445" i="2"/>
  <c r="BN225" i="2"/>
  <c r="BN288" i="2"/>
  <c r="BN445" i="2"/>
  <c r="BN438" i="2"/>
  <c r="Z167" i="2"/>
  <c r="Z436" i="2"/>
  <c r="Z446" i="2"/>
  <c r="BN436" i="2"/>
  <c r="BN446" i="2"/>
  <c r="BN476" i="2" l="1"/>
  <c r="BN460" i="2"/>
  <c r="BN455" i="2"/>
  <c r="Z455" i="2"/>
  <c r="Z481" i="2"/>
  <c r="BN453" i="2"/>
  <c r="Z453" i="2"/>
  <c r="Z460" i="2"/>
  <c r="Z104" i="2"/>
  <c r="Z115" i="2"/>
  <c r="BN104" i="2"/>
  <c r="BN54" i="2"/>
  <c r="Y263" i="2"/>
  <c r="Y384" i="2"/>
  <c r="Z320" i="2"/>
  <c r="Z222" i="2"/>
  <c r="BP397" i="2"/>
  <c r="BN177" i="2"/>
  <c r="Z137" i="2"/>
  <c r="BN94" i="2"/>
  <c r="Z94" i="2"/>
  <c r="Y178" i="2"/>
  <c r="BN166" i="2"/>
  <c r="BP177" i="2"/>
  <c r="Z177" i="2"/>
  <c r="Z178" i="2" s="1"/>
  <c r="BN137" i="2"/>
  <c r="BP68" i="2"/>
  <c r="Z68" i="2"/>
  <c r="BN103" i="2"/>
  <c r="Z103" i="2"/>
  <c r="BN187" i="2"/>
  <c r="BP347" i="2"/>
  <c r="BP299" i="2"/>
  <c r="Z367" i="2"/>
  <c r="Z187" i="2"/>
  <c r="Z189" i="2" s="1"/>
  <c r="BN347" i="2"/>
  <c r="Y189" i="2"/>
  <c r="Z74" i="2"/>
  <c r="BN321" i="2"/>
  <c r="BN148" i="2"/>
  <c r="Z373" i="2"/>
  <c r="Z374" i="2" s="1"/>
  <c r="BN35" i="2"/>
  <c r="BP320" i="2"/>
  <c r="Z323" i="2"/>
  <c r="Z321" i="2"/>
  <c r="BN396" i="2"/>
  <c r="Z308" i="2"/>
  <c r="BP74" i="2"/>
  <c r="BP216" i="2"/>
  <c r="Y234" i="2"/>
  <c r="BN183" i="2"/>
  <c r="Y497" i="2"/>
  <c r="Z183" i="2"/>
  <c r="Z136" i="2"/>
  <c r="BN335" i="2"/>
  <c r="Y279" i="2"/>
  <c r="Z166" i="2"/>
  <c r="Z54" i="2"/>
  <c r="BP63" i="2"/>
  <c r="BN63" i="2"/>
  <c r="Z56" i="2"/>
  <c r="BN188" i="2"/>
  <c r="Z440" i="2"/>
  <c r="BN237" i="2"/>
  <c r="Z148" i="2"/>
  <c r="Z117" i="2"/>
  <c r="BP82" i="2"/>
  <c r="BN42" i="2"/>
  <c r="Z210" i="2"/>
  <c r="Z127" i="2"/>
  <c r="BN228" i="2"/>
  <c r="Z164" i="2"/>
  <c r="Y139" i="2"/>
  <c r="Y138" i="2"/>
  <c r="BN327" i="2"/>
  <c r="BP335" i="2"/>
  <c r="BP309" i="2"/>
  <c r="BN210" i="2"/>
  <c r="BN143" i="2"/>
  <c r="Z301" i="2"/>
  <c r="BP136" i="2"/>
  <c r="Z221" i="2"/>
  <c r="Z160" i="2"/>
  <c r="Z299" i="2"/>
  <c r="Z401" i="2"/>
  <c r="Z403" i="2" s="1"/>
  <c r="BN308" i="2"/>
  <c r="Y129" i="2"/>
  <c r="Y285" i="2"/>
  <c r="Z242" i="2"/>
  <c r="Y374" i="2"/>
  <c r="Z243" i="2"/>
  <c r="Z67" i="2"/>
  <c r="BN259" i="2"/>
  <c r="BP173" i="2"/>
  <c r="BP117" i="2"/>
  <c r="Y71" i="2"/>
  <c r="BP142" i="2"/>
  <c r="BN233" i="2"/>
  <c r="BN22" i="2"/>
  <c r="Z306" i="2"/>
  <c r="BN328" i="2"/>
  <c r="Y190" i="2"/>
  <c r="Y294" i="2"/>
  <c r="Z328" i="2"/>
  <c r="Z29" i="2"/>
  <c r="BP188" i="2"/>
  <c r="BN73" i="2"/>
  <c r="BN373" i="2"/>
  <c r="Z253" i="2"/>
  <c r="Z237" i="2"/>
  <c r="Z238" i="2" s="1"/>
  <c r="BN454" i="2"/>
  <c r="Y426" i="2"/>
  <c r="BP390" i="2"/>
  <c r="Y284" i="2"/>
  <c r="BP396" i="2"/>
  <c r="Y375" i="2"/>
  <c r="BN242" i="2"/>
  <c r="BP121" i="2"/>
  <c r="BN67" i="2"/>
  <c r="BN56" i="2"/>
  <c r="BN253" i="2"/>
  <c r="BN216" i="2"/>
  <c r="Z43" i="2"/>
  <c r="Z82" i="2"/>
  <c r="Z217" i="2"/>
  <c r="Y324" i="2"/>
  <c r="BN301" i="2"/>
  <c r="BN142" i="2"/>
  <c r="BN29" i="2"/>
  <c r="Y477" i="2"/>
  <c r="Z393" i="2"/>
  <c r="Y492" i="2"/>
  <c r="Y36" i="2"/>
  <c r="BN278" i="2"/>
  <c r="BN203" i="2"/>
  <c r="Y128" i="2"/>
  <c r="BP35" i="2"/>
  <c r="S508" i="2"/>
  <c r="Z474" i="2"/>
  <c r="Z477" i="2" s="1"/>
  <c r="Z108" i="2"/>
  <c r="Z111" i="2" s="1"/>
  <c r="BN77" i="2"/>
  <c r="Y37" i="2"/>
  <c r="BP26" i="2"/>
  <c r="BN173" i="2"/>
  <c r="BN55" i="2"/>
  <c r="Y48" i="2"/>
  <c r="Z88" i="2"/>
  <c r="Z382" i="2"/>
  <c r="Z383" i="2" s="1"/>
  <c r="Z30" i="2"/>
  <c r="BN57" i="2"/>
  <c r="BN126" i="2"/>
  <c r="Y482" i="2"/>
  <c r="Q508" i="2"/>
  <c r="BN353" i="2"/>
  <c r="Z259" i="2"/>
  <c r="Y123" i="2"/>
  <c r="BN47" i="2"/>
  <c r="BN444" i="2"/>
  <c r="BN397" i="2"/>
  <c r="Y235" i="2"/>
  <c r="BP109" i="2"/>
  <c r="BN395" i="2"/>
  <c r="BP283" i="2"/>
  <c r="BN474" i="2"/>
  <c r="BP358" i="2"/>
  <c r="Z309" i="2"/>
  <c r="BP203" i="2"/>
  <c r="Y122" i="2"/>
  <c r="BN108" i="2"/>
  <c r="BN88" i="2"/>
  <c r="Z57" i="2"/>
  <c r="BP43" i="2"/>
  <c r="BN30" i="2"/>
  <c r="BN26" i="2"/>
  <c r="BN358" i="2"/>
  <c r="Z278" i="2"/>
  <c r="Z279" i="2" s="1"/>
  <c r="BN127" i="2"/>
  <c r="Y111" i="2"/>
  <c r="Z283" i="2"/>
  <c r="Z284" i="2" s="1"/>
  <c r="Z233" i="2"/>
  <c r="Z234" i="2" s="1"/>
  <c r="Z121" i="2"/>
  <c r="Z122" i="2" s="1"/>
  <c r="G508" i="2"/>
  <c r="Y150" i="2"/>
  <c r="BN382" i="2"/>
  <c r="Y415" i="2"/>
  <c r="Z55" i="2"/>
  <c r="Y496" i="2"/>
  <c r="BP147" i="2"/>
  <c r="BN391" i="2"/>
  <c r="Y218" i="2"/>
  <c r="BN164" i="2"/>
  <c r="BP495" i="2"/>
  <c r="BN291" i="2"/>
  <c r="BN147" i="2"/>
  <c r="Z391" i="2"/>
  <c r="BN393" i="2"/>
  <c r="Z495" i="2"/>
  <c r="Z496" i="2" s="1"/>
  <c r="BN411" i="2"/>
  <c r="Z251" i="2"/>
  <c r="Z126" i="2"/>
  <c r="Y448" i="2"/>
  <c r="BP444" i="2"/>
  <c r="BP297" i="2"/>
  <c r="BP47" i="2"/>
  <c r="Z395" i="2"/>
  <c r="Y447" i="2"/>
  <c r="Y383" i="2"/>
  <c r="BN297" i="2"/>
  <c r="BN292" i="2"/>
  <c r="BN244" i="2"/>
  <c r="BN495" i="2"/>
  <c r="BP480" i="2"/>
  <c r="BP411" i="2"/>
  <c r="Y478" i="2"/>
  <c r="BP278" i="2"/>
  <c r="Y184" i="2"/>
  <c r="BN172" i="2"/>
  <c r="BP160" i="2"/>
  <c r="BN109" i="2"/>
  <c r="Z77" i="2"/>
  <c r="BP289" i="2"/>
  <c r="BN348" i="2"/>
  <c r="Y112" i="2"/>
  <c r="BP76" i="2"/>
  <c r="BN221" i="2"/>
  <c r="Z47" i="2"/>
  <c r="Z48" i="2" s="1"/>
  <c r="Z291" i="2"/>
  <c r="BN131" i="2"/>
  <c r="Z241" i="2"/>
  <c r="Z226" i="2"/>
  <c r="BN62" i="2"/>
  <c r="Y483" i="2"/>
  <c r="Z62" i="2"/>
  <c r="BN369" i="2"/>
  <c r="BN251" i="2"/>
  <c r="Y293" i="2"/>
  <c r="BP198" i="2"/>
  <c r="Y144" i="2"/>
  <c r="Z73" i="2"/>
  <c r="Z227" i="2"/>
  <c r="BN102" i="2"/>
  <c r="BP132" i="2"/>
  <c r="BN96" i="2"/>
  <c r="BN345" i="2"/>
  <c r="BN227" i="2"/>
  <c r="BP196" i="2"/>
  <c r="BP115" i="2"/>
  <c r="Z76" i="2"/>
  <c r="Z42" i="2"/>
  <c r="Y23" i="2"/>
  <c r="BP222" i="2"/>
  <c r="Z407" i="2"/>
  <c r="Z408" i="2" s="1"/>
  <c r="Y217" i="2"/>
  <c r="Y134" i="2"/>
  <c r="Y70" i="2"/>
  <c r="Z480" i="2"/>
  <c r="Z96" i="2"/>
  <c r="Z334" i="2"/>
  <c r="Z337" i="2" s="1"/>
  <c r="Z424" i="2"/>
  <c r="Z425" i="2" s="1"/>
  <c r="BP367" i="2"/>
  <c r="BP197" i="2"/>
  <c r="BN27" i="2"/>
  <c r="Y359" i="2"/>
  <c r="BN182" i="2"/>
  <c r="Y33" i="2"/>
  <c r="Z27" i="2"/>
  <c r="Y32" i="2"/>
  <c r="Y185" i="2"/>
  <c r="Z369" i="2"/>
  <c r="Y145" i="2"/>
  <c r="BP454" i="2"/>
  <c r="BP392" i="2"/>
  <c r="BP102" i="2"/>
  <c r="Z31" i="2"/>
  <c r="Y491" i="2"/>
  <c r="Y133" i="2"/>
  <c r="BN392" i="2"/>
  <c r="BN307" i="2"/>
  <c r="BN250" i="2"/>
  <c r="BN198" i="2"/>
  <c r="BP424" i="2"/>
  <c r="BP389" i="2"/>
  <c r="BN357" i="2"/>
  <c r="BP241" i="2"/>
  <c r="BP215" i="2"/>
  <c r="BP172" i="2"/>
  <c r="Y24" i="2"/>
  <c r="BN390" i="2"/>
  <c r="BP336" i="2"/>
  <c r="BP323" i="2"/>
  <c r="Z345" i="2"/>
  <c r="Z228" i="2"/>
  <c r="BP224" i="2"/>
  <c r="BN215" i="2"/>
  <c r="BN196" i="2"/>
  <c r="BP149" i="2"/>
  <c r="Y151" i="2"/>
  <c r="Z143" i="2"/>
  <c r="Z144" i="2" s="1"/>
  <c r="BN459" i="2"/>
  <c r="BP292" i="2"/>
  <c r="Z289" i="2"/>
  <c r="BN226" i="2"/>
  <c r="BN389" i="2"/>
  <c r="BP245" i="2"/>
  <c r="BN132" i="2"/>
  <c r="BN31" i="2"/>
  <c r="Z224" i="2"/>
  <c r="Z244" i="2"/>
  <c r="Z182" i="2"/>
  <c r="Z131" i="2"/>
  <c r="Z133" i="2" s="1"/>
  <c r="Y325" i="2"/>
  <c r="BN485" i="2"/>
  <c r="Z485" i="2"/>
  <c r="Z486" i="2" s="1"/>
  <c r="BN401" i="2"/>
  <c r="Y338" i="2"/>
  <c r="BN306" i="2"/>
  <c r="BN197" i="2"/>
  <c r="Y312" i="2"/>
  <c r="B508" i="2"/>
  <c r="BN430" i="2"/>
  <c r="Y404" i="2"/>
  <c r="Y311" i="2"/>
  <c r="BP237" i="2"/>
  <c r="Y403" i="2"/>
  <c r="Y487" i="2"/>
  <c r="Y331" i="2"/>
  <c r="BP327" i="2"/>
  <c r="BP307" i="2"/>
  <c r="BP250" i="2"/>
  <c r="Y462" i="2"/>
  <c r="Y425" i="2"/>
  <c r="BP357" i="2"/>
  <c r="BP267" i="2"/>
  <c r="Y486" i="2"/>
  <c r="Y330" i="2"/>
  <c r="BN267" i="2"/>
  <c r="BN424" i="2"/>
  <c r="Y360" i="2"/>
  <c r="Y337" i="2"/>
  <c r="BN336" i="2"/>
  <c r="Z229" i="2"/>
  <c r="BN171" i="2"/>
  <c r="Z22" i="2"/>
  <c r="Z23" i="2" s="1"/>
  <c r="Z459" i="2"/>
  <c r="Z462" i="2" s="1"/>
  <c r="Y408" i="2"/>
  <c r="Z359" i="2"/>
  <c r="BP348" i="2"/>
  <c r="Z467" i="2"/>
  <c r="Z471" i="2" s="1"/>
  <c r="BN388" i="2"/>
  <c r="Y238" i="2"/>
  <c r="Y79" i="2"/>
  <c r="BN334" i="2"/>
  <c r="BN296" i="2"/>
  <c r="Y157" i="2"/>
  <c r="Z489" i="2"/>
  <c r="Z491" i="2" s="1"/>
  <c r="M508" i="2"/>
  <c r="BN155" i="2"/>
  <c r="BP461" i="2"/>
  <c r="BP262" i="2"/>
  <c r="Y156" i="2"/>
  <c r="BN489" i="2"/>
  <c r="Z346" i="2"/>
  <c r="Z260" i="2"/>
  <c r="BP260" i="2"/>
  <c r="Y275" i="2"/>
  <c r="BN260" i="2"/>
  <c r="BN243" i="2"/>
  <c r="BP274" i="2"/>
  <c r="BN274" i="2"/>
  <c r="BN199" i="2"/>
  <c r="BP419" i="2"/>
  <c r="Z298" i="2"/>
  <c r="Z274" i="2"/>
  <c r="Z275" i="2" s="1"/>
  <c r="Z199" i="2"/>
  <c r="P508" i="2"/>
  <c r="BP155" i="2"/>
  <c r="L508" i="2"/>
  <c r="K508" i="2"/>
  <c r="AA508" i="2"/>
  <c r="BP467" i="2"/>
  <c r="BN419" i="2"/>
  <c r="BP353" i="2"/>
  <c r="Z252" i="2"/>
  <c r="Z171" i="2"/>
  <c r="Z174" i="2" s="1"/>
  <c r="Y463" i="2"/>
  <c r="Y175" i="2"/>
  <c r="BP407" i="2"/>
  <c r="Y264" i="2"/>
  <c r="Y174" i="2"/>
  <c r="Z262" i="2"/>
  <c r="BN394" i="2"/>
  <c r="Y255" i="2"/>
  <c r="W508" i="2"/>
  <c r="BN207" i="2"/>
  <c r="Y421" i="2"/>
  <c r="Y246" i="2"/>
  <c r="BN467" i="2"/>
  <c r="Z296" i="2"/>
  <c r="Z207" i="2"/>
  <c r="Y399" i="2"/>
  <c r="Y303" i="2"/>
  <c r="Y230" i="2"/>
  <c r="Y472" i="2"/>
  <c r="Z419" i="2"/>
  <c r="Z420" i="2" s="1"/>
  <c r="Z300" i="2"/>
  <c r="Y256" i="2"/>
  <c r="BN461" i="2"/>
  <c r="BP430" i="2"/>
  <c r="BN252" i="2"/>
  <c r="Z245" i="2"/>
  <c r="Y247" i="2"/>
  <c r="BN229" i="2"/>
  <c r="Y231" i="2"/>
  <c r="BP346" i="2"/>
  <c r="BN407" i="2"/>
  <c r="Z388" i="2"/>
  <c r="Y420" i="2"/>
  <c r="BN440" i="2"/>
  <c r="BN413" i="2"/>
  <c r="Z413" i="2"/>
  <c r="Z415" i="2" s="1"/>
  <c r="Y416" i="2"/>
  <c r="Z394" i="2"/>
  <c r="Y398" i="2"/>
  <c r="V508" i="2"/>
  <c r="BP329" i="2"/>
  <c r="BN329" i="2"/>
  <c r="Z329" i="2"/>
  <c r="BN298" i="2"/>
  <c r="Y304" i="2"/>
  <c r="BN300" i="2"/>
  <c r="BP302" i="2"/>
  <c r="Z302" i="2"/>
  <c r="BP254" i="2"/>
  <c r="Z254" i="2"/>
  <c r="BN149" i="2"/>
  <c r="Z149" i="2"/>
  <c r="H508" i="2"/>
  <c r="BP75" i="2"/>
  <c r="BN75" i="2"/>
  <c r="Z75" i="2"/>
  <c r="Y78" i="2"/>
  <c r="BP69" i="2"/>
  <c r="BN69" i="2"/>
  <c r="Z69" i="2"/>
  <c r="Z447" i="2"/>
  <c r="Z482" i="2" l="1"/>
  <c r="Z138" i="2"/>
  <c r="Z184" i="2"/>
  <c r="Z70" i="2"/>
  <c r="Z150" i="2"/>
  <c r="Z324" i="2"/>
  <c r="Z128" i="2"/>
  <c r="Z311" i="2"/>
  <c r="Z330" i="2"/>
  <c r="Z246" i="2"/>
  <c r="Z293" i="2"/>
  <c r="Z230" i="2"/>
  <c r="Z78" i="2"/>
  <c r="Z398" i="2"/>
  <c r="Z32" i="2"/>
  <c r="Z263" i="2"/>
  <c r="Z255" i="2"/>
  <c r="Z303" i="2"/>
  <c r="BM195" i="2" l="1"/>
  <c r="BO195" i="2"/>
  <c r="Y195" i="2"/>
  <c r="BM194" i="2"/>
  <c r="Y194" i="2"/>
  <c r="BO194" i="2"/>
  <c r="BM193" i="2"/>
  <c r="Y193" i="2"/>
  <c r="BO193" i="2"/>
  <c r="BM116" i="2"/>
  <c r="BO116" i="2"/>
  <c r="Y116" i="2"/>
  <c r="X91" i="2"/>
  <c r="BM87" i="2"/>
  <c r="Y87" i="2"/>
  <c r="X90" i="2"/>
  <c r="BO87" i="2"/>
  <c r="Z195" i="2" l="1"/>
  <c r="BN195" i="2"/>
  <c r="BP195" i="2"/>
  <c r="BN194" i="2"/>
  <c r="BP194" i="2"/>
  <c r="Z194" i="2"/>
  <c r="BN193" i="2"/>
  <c r="Z193" i="2"/>
  <c r="BP193" i="2"/>
  <c r="BP116" i="2"/>
  <c r="BN116" i="2"/>
  <c r="Z116" i="2"/>
  <c r="Z87" i="2"/>
  <c r="Z90" i="2" s="1"/>
  <c r="Y90" i="2"/>
  <c r="Y91" i="2"/>
  <c r="BP87" i="2"/>
  <c r="BN87" i="2"/>
  <c r="BM95" i="2" l="1"/>
  <c r="BO95" i="2"/>
  <c r="Y95" i="2"/>
  <c r="BP95" i="2" l="1"/>
  <c r="BN95" i="2"/>
  <c r="Z95" i="2"/>
  <c r="BO52" i="2" l="1"/>
  <c r="BM52" i="2"/>
  <c r="Y52" i="2"/>
  <c r="Z52" i="2" l="1"/>
  <c r="BN52" i="2"/>
  <c r="BP52" i="2"/>
  <c r="BO343" i="2" l="1"/>
  <c r="Y343" i="2"/>
  <c r="BM343" i="2"/>
  <c r="BN343" i="2" l="1"/>
  <c r="Z343" i="2"/>
  <c r="BP343" i="2"/>
  <c r="BM344" i="2" l="1"/>
  <c r="Y344" i="2"/>
  <c r="BO344" i="2"/>
  <c r="BN344" i="2" l="1"/>
  <c r="BP344" i="2"/>
  <c r="Z344" i="2"/>
  <c r="X59" i="2"/>
  <c r="BO53" i="2"/>
  <c r="Y53" i="2"/>
  <c r="BM53" i="2"/>
  <c r="X58" i="2"/>
  <c r="Z53" i="2" l="1"/>
  <c r="Z58" i="2" s="1"/>
  <c r="Y58" i="2"/>
  <c r="BP53" i="2"/>
  <c r="Y59" i="2"/>
  <c r="BN53" i="2"/>
  <c r="BM211" i="2" l="1"/>
  <c r="BO211" i="2"/>
  <c r="Y211" i="2"/>
  <c r="BM206" i="2"/>
  <c r="Y206" i="2"/>
  <c r="BO206" i="2"/>
  <c r="BP211" i="2" l="1"/>
  <c r="Z211" i="2"/>
  <c r="BN211" i="2"/>
  <c r="Z206" i="2"/>
  <c r="BN206" i="2"/>
  <c r="BP206" i="2"/>
  <c r="BM342" i="2" l="1"/>
  <c r="Y342" i="2"/>
  <c r="BO342" i="2"/>
  <c r="X349" i="2"/>
  <c r="X350" i="2"/>
  <c r="BN342" i="2" l="1"/>
  <c r="Z342" i="2"/>
  <c r="Z349" i="2" s="1"/>
  <c r="BP342" i="2"/>
  <c r="Y350" i="2"/>
  <c r="Y349" i="2"/>
  <c r="BO433" i="2" l="1"/>
  <c r="Y433" i="2"/>
  <c r="BM433" i="2"/>
  <c r="X371" i="2"/>
  <c r="BP433" i="2" l="1"/>
  <c r="Z433" i="2"/>
  <c r="BN433" i="2"/>
  <c r="BM368" i="2"/>
  <c r="Y368" i="2"/>
  <c r="X370" i="2"/>
  <c r="BO368" i="2"/>
  <c r="X442" i="2"/>
  <c r="X213" i="2" l="1"/>
  <c r="X271" i="2"/>
  <c r="BM192" i="2"/>
  <c r="X201" i="2"/>
  <c r="Y192" i="2"/>
  <c r="BO192" i="2"/>
  <c r="X200" i="2"/>
  <c r="BM159" i="2"/>
  <c r="BO159" i="2"/>
  <c r="Y159" i="2"/>
  <c r="X169" i="2"/>
  <c r="BM162" i="2"/>
  <c r="BO162" i="2"/>
  <c r="Y162" i="2"/>
  <c r="BM161" i="2"/>
  <c r="Y161" i="2"/>
  <c r="BO161" i="2"/>
  <c r="BO165" i="2"/>
  <c r="Y165" i="2"/>
  <c r="BM165" i="2"/>
  <c r="X168" i="2"/>
  <c r="BM451" i="2"/>
  <c r="BO451" i="2"/>
  <c r="Y451" i="2"/>
  <c r="BO450" i="2"/>
  <c r="BM450" i="2"/>
  <c r="Y450" i="2"/>
  <c r="BM452" i="2"/>
  <c r="X457" i="2"/>
  <c r="Y452" i="2"/>
  <c r="X456" i="2"/>
  <c r="BO452" i="2"/>
  <c r="Y316" i="2"/>
  <c r="BO316" i="2"/>
  <c r="BM316" i="2"/>
  <c r="Y362" i="2"/>
  <c r="BM362" i="2"/>
  <c r="X364" i="2"/>
  <c r="X363" i="2"/>
  <c r="BO362" i="2"/>
  <c r="BM81" i="2"/>
  <c r="BO81" i="2"/>
  <c r="X83" i="2"/>
  <c r="X84" i="2"/>
  <c r="Y81" i="2"/>
  <c r="BM314" i="2"/>
  <c r="BO314" i="2"/>
  <c r="Y314" i="2"/>
  <c r="BO315" i="2"/>
  <c r="Y315" i="2"/>
  <c r="BM315" i="2"/>
  <c r="X318" i="2"/>
  <c r="X317" i="2"/>
  <c r="BO209" i="2"/>
  <c r="Y209" i="2"/>
  <c r="BM209" i="2"/>
  <c r="BM208" i="2"/>
  <c r="BO208" i="2"/>
  <c r="Y208" i="2"/>
  <c r="BM269" i="2"/>
  <c r="BO269" i="2"/>
  <c r="Y269" i="2"/>
  <c r="Y268" i="2"/>
  <c r="BO268" i="2"/>
  <c r="X270" i="2"/>
  <c r="BM268" i="2"/>
  <c r="BM205" i="2"/>
  <c r="BO205" i="2"/>
  <c r="X212" i="2"/>
  <c r="Y205" i="2"/>
  <c r="BO93" i="2"/>
  <c r="X98" i="2"/>
  <c r="Y93" i="2"/>
  <c r="X97" i="2"/>
  <c r="BM93" i="2"/>
  <c r="BM378" i="2"/>
  <c r="Y378" i="2"/>
  <c r="BO378" i="2"/>
  <c r="X379" i="2"/>
  <c r="X380" i="2"/>
  <c r="Y377" i="2"/>
  <c r="BO377" i="2"/>
  <c r="BM377" i="2"/>
  <c r="Y114" i="2"/>
  <c r="BO114" i="2"/>
  <c r="BM114" i="2"/>
  <c r="X119" i="2"/>
  <c r="X118" i="2"/>
  <c r="BM61" i="2"/>
  <c r="Y61" i="2"/>
  <c r="X65" i="2"/>
  <c r="BO61" i="2"/>
  <c r="X64" i="2"/>
  <c r="X354" i="2"/>
  <c r="Y352" i="2"/>
  <c r="BO352" i="2"/>
  <c r="BM352" i="2"/>
  <c r="X355" i="2"/>
  <c r="BO435" i="2"/>
  <c r="Y435" i="2"/>
  <c r="BM435" i="2"/>
  <c r="X441" i="2"/>
  <c r="BM101" i="2"/>
  <c r="X106" i="2"/>
  <c r="Y101" i="2"/>
  <c r="X105" i="2"/>
  <c r="BO101" i="2"/>
  <c r="Y41" i="2"/>
  <c r="BO41" i="2"/>
  <c r="X45" i="2"/>
  <c r="X44" i="2"/>
  <c r="BM41" i="2"/>
  <c r="Z368" i="2"/>
  <c r="Z370" i="2" s="1"/>
  <c r="BN368" i="2"/>
  <c r="BP368" i="2"/>
  <c r="Y371" i="2"/>
  <c r="Y370" i="2"/>
  <c r="BP192" i="2" l="1"/>
  <c r="Z192" i="2"/>
  <c r="Z200" i="2" s="1"/>
  <c r="Y201" i="2"/>
  <c r="Y200" i="2"/>
  <c r="BN192" i="2"/>
  <c r="BP159" i="2"/>
  <c r="Z159" i="2"/>
  <c r="BN159" i="2"/>
  <c r="Z162" i="2"/>
  <c r="BP162" i="2"/>
  <c r="BN162" i="2"/>
  <c r="BN161" i="2"/>
  <c r="BP161" i="2"/>
  <c r="Z161" i="2"/>
  <c r="Z165" i="2"/>
  <c r="I508" i="2"/>
  <c r="BN165" i="2"/>
  <c r="Y168" i="2"/>
  <c r="BP165" i="2"/>
  <c r="Y169" i="2"/>
  <c r="BN451" i="2"/>
  <c r="BP451" i="2"/>
  <c r="Z451" i="2"/>
  <c r="BP450" i="2"/>
  <c r="BN450" i="2"/>
  <c r="Z450" i="2"/>
  <c r="Z452" i="2"/>
  <c r="BN452" i="2"/>
  <c r="BP452" i="2"/>
  <c r="Y456" i="2"/>
  <c r="Y457" i="2"/>
  <c r="BP316" i="2"/>
  <c r="Z316" i="2"/>
  <c r="BN316" i="2"/>
  <c r="Y364" i="2"/>
  <c r="Z362" i="2"/>
  <c r="Z363" i="2" s="1"/>
  <c r="BN362" i="2"/>
  <c r="BP362" i="2"/>
  <c r="Y363" i="2"/>
  <c r="BN81" i="2"/>
  <c r="Y83" i="2"/>
  <c r="BP81" i="2"/>
  <c r="Y84" i="2"/>
  <c r="Z81" i="2"/>
  <c r="Z83" i="2" s="1"/>
  <c r="Z314" i="2"/>
  <c r="BP314" i="2"/>
  <c r="BN314" i="2"/>
  <c r="Z315" i="2"/>
  <c r="BP315" i="2"/>
  <c r="Y318" i="2"/>
  <c r="BN315" i="2"/>
  <c r="Y317" i="2"/>
  <c r="R508" i="2"/>
  <c r="BP209" i="2"/>
  <c r="BN209" i="2"/>
  <c r="Z209" i="2"/>
  <c r="Z208" i="2"/>
  <c r="BP208" i="2"/>
  <c r="BN208" i="2"/>
  <c r="BP269" i="2"/>
  <c r="Z269" i="2"/>
  <c r="BN269" i="2"/>
  <c r="BN268" i="2"/>
  <c r="BP268" i="2"/>
  <c r="Z268" i="2"/>
  <c r="Z270" i="2" s="1"/>
  <c r="Y271" i="2"/>
  <c r="Y270" i="2"/>
  <c r="O508" i="2"/>
  <c r="Z205" i="2"/>
  <c r="Y212" i="2"/>
  <c r="BN205" i="2"/>
  <c r="J508" i="2"/>
  <c r="BP205" i="2"/>
  <c r="Y213" i="2"/>
  <c r="BP93" i="2"/>
  <c r="Z93" i="2"/>
  <c r="Z97" i="2" s="1"/>
  <c r="BN93" i="2"/>
  <c r="Y98" i="2"/>
  <c r="Y97" i="2"/>
  <c r="E508" i="2"/>
  <c r="BN378" i="2"/>
  <c r="BP378" i="2"/>
  <c r="Z378" i="2"/>
  <c r="BN377" i="2"/>
  <c r="BP377" i="2"/>
  <c r="Z377" i="2"/>
  <c r="Y380" i="2"/>
  <c r="Y379" i="2"/>
  <c r="U508" i="2"/>
  <c r="X498" i="2"/>
  <c r="Z114" i="2"/>
  <c r="Z118" i="2" s="1"/>
  <c r="BP114" i="2"/>
  <c r="BN114" i="2"/>
  <c r="Y119" i="2"/>
  <c r="Y118" i="2"/>
  <c r="Z61" i="2"/>
  <c r="Z64" i="2" s="1"/>
  <c r="BN61" i="2"/>
  <c r="Y65" i="2"/>
  <c r="BP61" i="2"/>
  <c r="Y64" i="2"/>
  <c r="D508" i="2"/>
  <c r="BP352" i="2"/>
  <c r="Z352" i="2"/>
  <c r="Z354" i="2" s="1"/>
  <c r="BN352" i="2"/>
  <c r="Y355" i="2"/>
  <c r="Y354" i="2"/>
  <c r="T508" i="2"/>
  <c r="X500" i="2"/>
  <c r="BP435" i="2"/>
  <c r="Z435" i="2"/>
  <c r="Z441" i="2" s="1"/>
  <c r="BN435" i="2"/>
  <c r="Y442" i="2"/>
  <c r="Y441" i="2"/>
  <c r="Z508" i="2"/>
  <c r="X499" i="2"/>
  <c r="X502" i="2"/>
  <c r="F508" i="2"/>
  <c r="BN101" i="2"/>
  <c r="Y105" i="2"/>
  <c r="BP101" i="2"/>
  <c r="Z101" i="2"/>
  <c r="Z105" i="2" s="1"/>
  <c r="Y106" i="2"/>
  <c r="BP41" i="2"/>
  <c r="BN41" i="2"/>
  <c r="Y45" i="2"/>
  <c r="Z41" i="2"/>
  <c r="Z44" i="2" s="1"/>
  <c r="C508" i="2"/>
  <c r="Y44" i="2"/>
  <c r="Z168" i="2" l="1"/>
  <c r="Z456" i="2"/>
  <c r="Z317" i="2"/>
  <c r="Z212" i="2"/>
  <c r="Z379" i="2"/>
  <c r="X501" i="2"/>
  <c r="Y502" i="2"/>
  <c r="Y498" i="2"/>
  <c r="Y500" i="2"/>
  <c r="Y499" i="2"/>
  <c r="Z503" i="2" l="1"/>
  <c r="Y501" i="2"/>
</calcChain>
</file>

<file path=xl/sharedStrings.xml><?xml version="1.0" encoding="utf-8"?>
<sst xmlns="http://schemas.openxmlformats.org/spreadsheetml/2006/main" count="3647" uniqueCount="791">
  <si>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</si>
  <si>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</si>
  <si>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</si>
  <si>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</si>
  <si>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</si>
  <si>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</si>
  <si>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</si>
  <si>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</si>
  <si>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</si>
  <si>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</si>
  <si>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</si>
  <si>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</si>
  <si>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</si>
  <si>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</si>
  <si>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</si>
  <si>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</si>
  <si>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</si>
  <si>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</si>
  <si>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</si>
  <si>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</si>
  <si>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</si>
  <si>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</si>
  <si>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</si>
  <si>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</si>
  <si>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</si>
  <si>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</si>
  <si>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</si>
  <si>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</si>
  <si>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</si>
  <si>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</si>
  <si>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</si>
  <si>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</si>
  <si>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</si>
  <si>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</si>
  <si>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</si>
  <si>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</si>
  <si>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</si>
  <si>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</si>
  <si>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</si>
  <si>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</si>
  <si>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</si>
  <si>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</si>
  <si>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</si>
  <si>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</si>
  <si>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</si>
  <si>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</si>
  <si>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</si>
  <si>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</si>
  <si>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</si>
  <si>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</si>
  <si>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</si>
  <si>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</si>
  <si>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</si>
  <si>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</si>
  <si>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</si>
  <si>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</si>
  <si>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</si>
  <si>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</si>
  <si>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</si>
  <si>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</si>
  <si>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</si>
  <si>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</si>
  <si>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</si>
  <si>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</si>
  <si>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</si>
  <si>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</si>
  <si>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</si>
  <si>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06.10.2025</t>
  </si>
  <si>
    <t>01.10.2025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</si>
  <si>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</si>
  <si>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</si>
  <si>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</si>
  <si>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</si>
  <si>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</si>
  <si>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</si>
  <si>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</si>
  <si>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</si>
  <si>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</si>
  <si>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</si>
  <si>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</si>
  <si>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</si>
  <si>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</si>
  <si>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</si>
  <si>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</si>
  <si>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</si>
  <si>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</si>
  <si>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</si>
  <si>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</si>
  <si>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</si>
  <si>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</si>
  <si>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</si>
  <si>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</si>
  <si>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</si>
  <si>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</si>
  <si>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</si>
  <si>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</si>
  <si>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</si>
  <si>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</si>
  <si>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</si>
  <si>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</si>
  <si>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</si>
  <si>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</si>
  <si>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</si>
  <si>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</si>
  <si>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</si>
  <si>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</si>
  <si>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</si>
  <si>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</si>
  <si>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</si>
  <si>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</si>
  <si>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</si>
  <si>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</si>
  <si>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</si>
  <si>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</si>
  <si>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</si>
  <si>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</si>
  <si>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</si>
  <si>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</si>
  <si>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</si>
  <si>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</si>
  <si>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</si>
  <si>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</si>
  <si>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</si>
  <si>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</si>
  <si>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</si>
  <si>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</si>
  <si>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</si>
  <si>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</si>
  <si>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</si>
  <si>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</si>
  <si>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</si>
  <si>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</si>
  <si>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</si>
  <si>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</si>
  <si>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</si>
  <si>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</si>
  <si>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</si>
  <si>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</si>
  <si>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</si>
  <si>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</si>
  <si>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</si>
  <si>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</si>
  <si>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</si>
  <si>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</si>
  <si>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</si>
  <si>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</si>
  <si>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</si>
  <si>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</si>
  <si>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</si>
  <si>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</si>
  <si>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</si>
  <si>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</si>
  <si>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</si>
  <si>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</si>
  <si>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</si>
  <si>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</si>
  <si>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</si>
  <si>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</si>
  <si>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</si>
  <si>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</si>
  <si>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</si>
  <si>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</si>
  <si>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</si>
  <si>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</si>
  <si>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</si>
  <si>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</si>
  <si>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</si>
  <si>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</si>
  <si>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</si>
  <si>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</si>
  <si>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</si>
  <si>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</si>
  <si>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</si>
  <si>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</si>
  <si>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</si>
  <si>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</si>
  <si>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</si>
  <si>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</si>
  <si>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</si>
  <si>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</si>
  <si>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</si>
  <si>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</si>
  <si>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</si>
  <si>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</si>
  <si>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</si>
  <si>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</si>
  <si>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</si>
  <si>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</si>
  <si>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</si>
  <si>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</si>
  <si>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</si>
  <si>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</si>
  <si>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</si>
  <si>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</si>
  <si>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</si>
  <si>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</si>
  <si>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</si>
  <si>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</si>
  <si>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</si>
  <si>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</si>
  <si>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</si>
  <si>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</si>
  <si>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</si>
  <si>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</si>
  <si>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</si>
  <si>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</si>
  <si>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</si>
  <si>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</si>
  <si>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</si>
  <si>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</si>
  <si>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</si>
  <si>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</si>
  <si>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</si>
  <si>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</si>
  <si>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</si>
  <si>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</si>
  <si>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</si>
  <si>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</si>
  <si>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</si>
  <si>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</si>
  <si>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</si>
  <si>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</si>
  <si>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</si>
  <si>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</si>
  <si>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</si>
  <si>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</si>
  <si>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</si>
  <si>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</si>
  <si>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</si>
  <si>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</si>
  <si>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</si>
  <si>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</si>
  <si>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</si>
  <si>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</si>
  <si>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</si>
  <si>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</si>
  <si>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</si>
  <si>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</si>
  <si>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</si>
  <si>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</si>
  <si>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</si>
  <si>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</si>
  <si>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</si>
  <si>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</si>
  <si>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</si>
  <si>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</si>
  <si>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</si>
  <si>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</si>
  <si>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</si>
  <si>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</si>
  <si>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</si>
  <si>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</si>
  <si>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</si>
  <si>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</si>
  <si>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</si>
  <si>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</si>
  <si>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</si>
  <si>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</si>
  <si>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</si>
  <si>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</si>
  <si>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</si>
  <si>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</si>
  <si>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</si>
  <si>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</si>
  <si>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</si>
  <si>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</si>
  <si>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</si>
  <si>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</si>
  <si>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</si>
  <si>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</si>
  <si>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</si>
  <si>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</si>
  <si>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</si>
  <si>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</si>
  <si>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</si>
  <si>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</si>
  <si>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</si>
  <si>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</si>
  <si>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</si>
  <si>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</si>
  <si>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</si>
  <si>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</si>
  <si>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</si>
  <si>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</si>
  <si>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</si>
  <si>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</si>
  <si>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</si>
  <si>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</si>
  <si>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</si>
  <si>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</si>
  <si>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</si>
  <si>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</si>
  <si>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</si>
  <si>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</si>
  <si>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</si>
  <si>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</si>
  <si>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</si>
  <si>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</si>
  <si>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</si>
  <si>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</si>
  <si>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</si>
  <si>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</si>
  <si>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</si>
  <si>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</si>
  <si>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</si>
  <si>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</si>
  <si>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</si>
  <si>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</si>
  <si>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</si>
  <si>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</si>
  <si>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</si>
  <si>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</si>
  <si>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</si>
  <si>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</si>
  <si>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</si>
  <si>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</si>
  <si>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</si>
  <si>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</si>
  <si>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</si>
  <si>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</si>
  <si>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</si>
  <si>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</si>
  <si>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</si>
  <si>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</si>
  <si>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</si>
  <si>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</si>
  <si>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</si>
  <si>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</si>
  <si>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</si>
  <si>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</si>
  <si>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</si>
  <si>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</si>
  <si>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</si>
  <si>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</si>
  <si>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</si>
  <si>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</si>
  <si>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</si>
  <si>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</si>
  <si>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</si>
  <si>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</si>
  <si>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</si>
  <si>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</si>
  <si>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</si>
  <si>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</si>
  <si>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</si>
  <si>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</si>
  <si>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</si>
  <si>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</si>
  <si>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</si>
  <si>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</si>
  <si>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</si>
  <si>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</si>
  <si>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</si>
  <si>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</si>
  <si>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</si>
  <si>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</si>
  <si>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</si>
  <si>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</si>
  <si>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</si>
  <si>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</si>
  <si>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</si>
  <si>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</si>
  <si>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</si>
  <si>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</si>
  <si>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</si>
  <si>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</si>
  <si>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</si>
  <si>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</si>
  <si>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</si>
  <si>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</si>
  <si>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</si>
  <si>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</si>
  <si>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</si>
  <si>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</si>
  <si>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</si>
  <si>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</si>
  <si>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</si>
  <si>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</si>
  <si>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</si>
  <si>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</si>
  <si>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</si>
  <si>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</si>
  <si>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</si>
  <si>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</si>
  <si>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</si>
  <si>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</si>
  <si>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</si>
  <si>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</si>
  <si>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</si>
  <si>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</si>
  <si>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</si>
  <si>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</si>
  <si>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</si>
  <si>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</si>
  <si>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</si>
  <si>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</si>
  <si>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</si>
  <si>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</si>
  <si>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08.10.2025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</si>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</sst>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5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48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9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61" t="s">
        <v>26</v>
      </c>
      <c r="E1" s="861"/>
      <c r="F1" s="861"/>
      <c r="G1" s="14" t="s">
        <v>66</v>
      </c>
      <c r="H1" s="861" t="s">
        <v>46</v>
      </c>
      <c r="I1" s="861"/>
      <c r="J1" s="861"/>
      <c r="K1" s="861"/>
      <c r="L1" s="861"/>
      <c r="M1" s="861"/>
      <c r="N1" s="861"/>
      <c r="O1" s="861"/>
      <c r="P1" s="861"/>
      <c r="Q1" s="861"/>
      <c r="R1" s="862" t="s">
        <v>67</v>
      </c>
      <c r="S1" s="863"/>
      <c r="T1" s="86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64"/>
      <c r="R2" s="864"/>
      <c r="S2" s="864"/>
      <c r="T2" s="864"/>
      <c r="U2" s="864"/>
      <c r="V2" s="864"/>
      <c r="W2" s="86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64"/>
      <c r="Q3" s="864"/>
      <c r="R3" s="864"/>
      <c r="S3" s="864"/>
      <c r="T3" s="864"/>
      <c r="U3" s="864"/>
      <c r="V3" s="864"/>
      <c r="W3" s="86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43" t="s">
        <v>8</v>
      </c>
      <c r="B5" s="843"/>
      <c r="C5" s="843"/>
      <c r="D5" s="865"/>
      <c r="E5" s="865"/>
      <c r="F5" s="866" t="s">
        <v>14</v>
      </c>
      <c r="G5" s="866"/>
      <c r="H5" s="865"/>
      <c r="I5" s="865"/>
      <c r="J5" s="865"/>
      <c r="K5" s="865"/>
      <c r="L5" s="865"/>
      <c r="M5" s="865"/>
      <c r="N5" s="72"/>
      <c r="P5" s="27" t="s">
        <v>4</v>
      </c>
      <c r="Q5" s="867"/>
      <c r="R5" s="867"/>
      <c r="T5" s="868" t="s">
        <v>3</v>
      </c>
      <c r="U5" s="869"/>
      <c r="V5" s="870" t="s">
        <v>762</v>
      </c>
      <c r="W5" s="871"/>
      <c r="AB5" s="59"/>
      <c r="AC5" s="59"/>
      <c r="AD5" s="59"/>
      <c r="AE5" s="59"/>
    </row>
    <row r="6" spans="1:32" s="17" customFormat="1" ht="24" customHeight="1" x14ac:dyDescent="0.2">
      <c r="A6" s="843" t="s">
        <v>1</v>
      </c>
      <c r="B6" s="843"/>
      <c r="C6" s="843"/>
      <c r="D6" s="844" t="s">
        <v>767</v>
      </c>
      <c r="E6" s="844"/>
      <c r="F6" s="844"/>
      <c r="G6" s="844"/>
      <c r="H6" s="844"/>
      <c r="I6" s="844"/>
      <c r="J6" s="844"/>
      <c r="K6" s="844"/>
      <c r="L6" s="844"/>
      <c r="M6" s="844"/>
      <c r="N6" s="73"/>
      <c r="P6" s="27" t="s">
        <v>27</v>
      </c>
      <c r="Q6" s="845" t="str">
        <f>IF(Q5=0," ",CHOOSE(WEEKDAY(Q5,2),"Понедельник","Вторник","Среда","Четверг","Пятница","Суббота","Воскресенье"))</f>
        <v xml:space="preserve"> </v>
      </c>
      <c r="R6" s="845"/>
      <c r="T6" s="846" t="s">
        <v>5</v>
      </c>
      <c r="U6" s="847"/>
      <c r="V6" s="848" t="s">
        <v>69</v>
      </c>
      <c r="W6" s="8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54" t="str">
        <f>IFERROR(VLOOKUP(DeliveryAddress,Table,3,0),1)</f>
        <v>2</v>
      </c>
      <c r="E7" s="855"/>
      <c r="F7" s="855"/>
      <c r="G7" s="855"/>
      <c r="H7" s="855"/>
      <c r="I7" s="855"/>
      <c r="J7" s="855"/>
      <c r="K7" s="855"/>
      <c r="L7" s="855"/>
      <c r="M7" s="856"/>
      <c r="N7" s="74"/>
      <c r="P7" s="29"/>
      <c r="Q7" s="48"/>
      <c r="R7" s="48"/>
      <c r="T7" s="846"/>
      <c r="U7" s="847"/>
      <c r="V7" s="850"/>
      <c r="W7" s="851"/>
      <c r="AB7" s="59"/>
      <c r="AC7" s="59"/>
      <c r="AD7" s="59"/>
      <c r="AE7" s="59"/>
    </row>
    <row r="8" spans="1:32" s="17" customFormat="1" ht="25.5" customHeight="1" x14ac:dyDescent="0.2">
      <c r="A8" s="857" t="s">
        <v>57</v>
      </c>
      <c r="B8" s="857"/>
      <c r="C8" s="857"/>
      <c r="D8" s="858"/>
      <c r="E8" s="858"/>
      <c r="F8" s="858"/>
      <c r="G8" s="858"/>
      <c r="H8" s="858"/>
      <c r="I8" s="858"/>
      <c r="J8" s="858"/>
      <c r="K8" s="858"/>
      <c r="L8" s="858"/>
      <c r="M8" s="858"/>
      <c r="N8" s="75"/>
      <c r="P8" s="27" t="s">
        <v>11</v>
      </c>
      <c r="Q8" s="841"/>
      <c r="R8" s="841"/>
      <c r="T8" s="846"/>
      <c r="U8" s="847"/>
      <c r="V8" s="850"/>
      <c r="W8" s="851"/>
      <c r="AB8" s="59"/>
      <c r="AC8" s="59"/>
      <c r="AD8" s="59"/>
      <c r="AE8" s="59"/>
    </row>
    <row r="9" spans="1:32" s="17" customFormat="1" ht="39.950000000000003" customHeight="1" x14ac:dyDescent="0.2">
      <c r="A9" s="8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33"/>
      <c r="C9" s="833"/>
      <c r="D9" s="834" t="s">
        <v>45</v>
      </c>
      <c r="E9" s="835"/>
      <c r="F9" s="8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33"/>
      <c r="H9" s="859" t="str">
        <f>IF(AND($A$9="Тип доверенности/получателя при получении в адресе перегруза:",$D$9="Разовая доверенность"),"Введите ФИО","")</f>
        <v/>
      </c>
      <c r="I9" s="859"/>
      <c r="J9" s="8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59"/>
      <c r="L9" s="859"/>
      <c r="M9" s="859"/>
      <c r="N9" s="70"/>
      <c r="P9" s="31" t="s">
        <v>15</v>
      </c>
      <c r="Q9" s="860">
        <v>45944</v>
      </c>
      <c r="R9" s="860"/>
      <c r="T9" s="846"/>
      <c r="U9" s="847"/>
      <c r="V9" s="852"/>
      <c r="W9" s="8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33"/>
      <c r="C10" s="833"/>
      <c r="D10" s="834"/>
      <c r="E10" s="835"/>
      <c r="F10" s="8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33"/>
      <c r="H10" s="836" t="str">
        <f>IFERROR(VLOOKUP($D$10,Proxy,2,FALSE),"")</f>
        <v/>
      </c>
      <c r="I10" s="836"/>
      <c r="J10" s="836"/>
      <c r="K10" s="836"/>
      <c r="L10" s="836"/>
      <c r="M10" s="836"/>
      <c r="N10" s="71"/>
      <c r="P10" s="31" t="s">
        <v>32</v>
      </c>
      <c r="Q10" s="837">
        <v>0.54166666666666663</v>
      </c>
      <c r="R10" s="837"/>
      <c r="U10" s="29" t="s">
        <v>12</v>
      </c>
      <c r="V10" s="838" t="s">
        <v>70</v>
      </c>
      <c r="W10" s="8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0"/>
      <c r="R11" s="840"/>
      <c r="U11" s="29" t="s">
        <v>28</v>
      </c>
      <c r="V11" s="819" t="s">
        <v>54</v>
      </c>
      <c r="W11" s="81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8" t="s">
        <v>71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8"/>
      <c r="N12" s="76"/>
      <c r="P12" s="27" t="s">
        <v>30</v>
      </c>
      <c r="Q12" s="841"/>
      <c r="R12" s="841"/>
      <c r="S12" s="28"/>
      <c r="T12"/>
      <c r="U12" s="29" t="s">
        <v>45</v>
      </c>
      <c r="V12" s="842"/>
      <c r="W12" s="842"/>
      <c r="X12"/>
      <c r="AB12" s="59"/>
      <c r="AC12" s="59"/>
      <c r="AD12" s="59"/>
      <c r="AE12" s="59"/>
    </row>
    <row r="13" spans="1:32" s="17" customFormat="1" ht="23.25" customHeight="1" x14ac:dyDescent="0.2">
      <c r="A13" s="818" t="s">
        <v>72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8"/>
      <c r="N13" s="76"/>
      <c r="O13" s="31"/>
      <c r="P13" s="31" t="s">
        <v>31</v>
      </c>
      <c r="Q13" s="819"/>
      <c r="R13" s="81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8" t="s">
        <v>73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0" t="s">
        <v>74</v>
      </c>
      <c r="B15" s="820"/>
      <c r="C15" s="820"/>
      <c r="D15" s="820"/>
      <c r="E15" s="820"/>
      <c r="F15" s="820"/>
      <c r="G15" s="820"/>
      <c r="H15" s="820"/>
      <c r="I15" s="820"/>
      <c r="J15" s="820"/>
      <c r="K15" s="820"/>
      <c r="L15" s="820"/>
      <c r="M15" s="820"/>
      <c r="N15" s="77"/>
      <c r="O15"/>
      <c r="P15" s="821" t="s">
        <v>60</v>
      </c>
      <c r="Q15" s="821"/>
      <c r="R15" s="821"/>
      <c r="S15" s="821"/>
      <c r="T15" s="82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2"/>
      <c r="Q16" s="822"/>
      <c r="R16" s="822"/>
      <c r="S16" s="822"/>
      <c r="T16" s="82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4" t="s">
        <v>58</v>
      </c>
      <c r="B17" s="804" t="s">
        <v>48</v>
      </c>
      <c r="C17" s="825" t="s">
        <v>47</v>
      </c>
      <c r="D17" s="827" t="s">
        <v>49</v>
      </c>
      <c r="E17" s="828"/>
      <c r="F17" s="804" t="s">
        <v>21</v>
      </c>
      <c r="G17" s="804" t="s">
        <v>24</v>
      </c>
      <c r="H17" s="804" t="s">
        <v>22</v>
      </c>
      <c r="I17" s="804" t="s">
        <v>23</v>
      </c>
      <c r="J17" s="804" t="s">
        <v>16</v>
      </c>
      <c r="K17" s="804" t="s">
        <v>65</v>
      </c>
      <c r="L17" s="804" t="s">
        <v>63</v>
      </c>
      <c r="M17" s="804" t="s">
        <v>2</v>
      </c>
      <c r="N17" s="804" t="s">
        <v>62</v>
      </c>
      <c r="O17" s="804" t="s">
        <v>25</v>
      </c>
      <c r="P17" s="827" t="s">
        <v>17</v>
      </c>
      <c r="Q17" s="831"/>
      <c r="R17" s="831"/>
      <c r="S17" s="831"/>
      <c r="T17" s="828"/>
      <c r="U17" s="823" t="s">
        <v>55</v>
      </c>
      <c r="V17" s="824"/>
      <c r="W17" s="804" t="s">
        <v>6</v>
      </c>
      <c r="X17" s="804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64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805"/>
      <c r="B18" s="805"/>
      <c r="C18" s="826"/>
      <c r="D18" s="829"/>
      <c r="E18" s="830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829"/>
      <c r="Q18" s="832"/>
      <c r="R18" s="832"/>
      <c r="S18" s="832"/>
      <c r="T18" s="830"/>
      <c r="U18" s="83" t="s">
        <v>44</v>
      </c>
      <c r="V18" s="83" t="s">
        <v>43</v>
      </c>
      <c r="W18" s="805"/>
      <c r="X18" s="805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580" t="s">
        <v>75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54"/>
      <c r="AB19" s="54"/>
      <c r="AC19" s="54"/>
    </row>
    <row r="20" spans="1:68" ht="16.5" customHeight="1" x14ac:dyDescent="0.25">
      <c r="A20" s="572" t="s">
        <v>75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65"/>
      <c r="AB20" s="65"/>
      <c r="AC20" s="79"/>
    </row>
    <row r="21" spans="1:68" ht="14.25" customHeight="1" x14ac:dyDescent="0.25">
      <c r="A21" s="556" t="s">
        <v>76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57">
        <v>4680115886643</v>
      </c>
      <c r="E22" s="55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9"/>
      <c r="R22" s="559"/>
      <c r="S22" s="559"/>
      <c r="T22" s="5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64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65"/>
      <c r="P23" s="561" t="s">
        <v>40</v>
      </c>
      <c r="Q23" s="562"/>
      <c r="R23" s="562"/>
      <c r="S23" s="562"/>
      <c r="T23" s="562"/>
      <c r="U23" s="562"/>
      <c r="V23" s="5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65"/>
      <c r="P24" s="561" t="s">
        <v>40</v>
      </c>
      <c r="Q24" s="562"/>
      <c r="R24" s="562"/>
      <c r="S24" s="562"/>
      <c r="T24" s="562"/>
      <c r="U24" s="562"/>
      <c r="V24" s="5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56" t="s">
        <v>82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557">
        <v>4680115887350</v>
      </c>
      <c r="E26" s="55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80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9"/>
      <c r="R26" s="559"/>
      <c r="S26" s="559"/>
      <c r="T26" s="5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557">
        <v>4680115885912</v>
      </c>
      <c r="E27" s="5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7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9"/>
      <c r="R27" s="559"/>
      <c r="S27" s="559"/>
      <c r="T27" s="5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557">
        <v>4607091388237</v>
      </c>
      <c r="E28" s="5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7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9"/>
      <c r="R28" s="559"/>
      <c r="S28" s="559"/>
      <c r="T28" s="5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4301051912</v>
      </c>
      <c r="D29" s="557">
        <v>4680115886230</v>
      </c>
      <c r="E29" s="5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87</v>
      </c>
      <c r="N29" s="38"/>
      <c r="O29" s="37">
        <v>40</v>
      </c>
      <c r="P29" s="7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9"/>
      <c r="R29" s="559"/>
      <c r="S29" s="559"/>
      <c r="T29" s="5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4301051863</v>
      </c>
      <c r="D30" s="557">
        <v>4680115885905</v>
      </c>
      <c r="E30" s="55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87</v>
      </c>
      <c r="N30" s="38"/>
      <c r="O30" s="37">
        <v>40</v>
      </c>
      <c r="P30" s="8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9"/>
      <c r="R30" s="559"/>
      <c r="S30" s="559"/>
      <c r="T30" s="5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557">
        <v>4607091388244</v>
      </c>
      <c r="E31" s="55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8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9"/>
      <c r="R31" s="559"/>
      <c r="S31" s="559"/>
      <c r="T31" s="5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101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65"/>
      <c r="P32" s="561" t="s">
        <v>40</v>
      </c>
      <c r="Q32" s="562"/>
      <c r="R32" s="562"/>
      <c r="S32" s="562"/>
      <c r="T32" s="562"/>
      <c r="U32" s="562"/>
      <c r="V32" s="56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5"/>
      <c r="P33" s="561" t="s">
        <v>40</v>
      </c>
      <c r="Q33" s="562"/>
      <c r="R33" s="562"/>
      <c r="S33" s="562"/>
      <c r="T33" s="562"/>
      <c r="U33" s="562"/>
      <c r="V33" s="56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56" t="s">
        <v>104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57">
        <v>4607091388503</v>
      </c>
      <c r="E35" s="55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9"/>
      <c r="R35" s="559"/>
      <c r="S35" s="559"/>
      <c r="T35" s="56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65"/>
      <c r="P36" s="561" t="s">
        <v>40</v>
      </c>
      <c r="Q36" s="562"/>
      <c r="R36" s="562"/>
      <c r="S36" s="562"/>
      <c r="T36" s="562"/>
      <c r="U36" s="562"/>
      <c r="V36" s="56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65"/>
      <c r="P37" s="561" t="s">
        <v>40</v>
      </c>
      <c r="Q37" s="562"/>
      <c r="R37" s="562"/>
      <c r="S37" s="562"/>
      <c r="T37" s="562"/>
      <c r="U37" s="562"/>
      <c r="V37" s="56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0" t="s">
        <v>110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54"/>
      <c r="AB38" s="54"/>
      <c r="AC38" s="54"/>
    </row>
    <row r="39" spans="1:68" ht="16.5" customHeight="1" x14ac:dyDescent="0.25">
      <c r="A39" s="572" t="s">
        <v>111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65"/>
      <c r="AB39" s="65"/>
      <c r="AC39" s="79"/>
    </row>
    <row r="40" spans="1:68" ht="14.25" customHeight="1" x14ac:dyDescent="0.25">
      <c r="A40" s="556" t="s">
        <v>112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57">
        <v>4607091385670</v>
      </c>
      <c r="E41" s="55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7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9"/>
      <c r="R41" s="559"/>
      <c r="S41" s="559"/>
      <c r="T41" s="560"/>
      <c r="U41" s="39" t="s">
        <v>45</v>
      </c>
      <c r="V41" s="39" t="s">
        <v>45</v>
      </c>
      <c r="W41" s="40" t="s">
        <v>0</v>
      </c>
      <c r="X41" s="58">
        <v>1123.2</v>
      </c>
      <c r="Y41" s="55">
        <f>IFERROR(IF(X41="",0,CEILING((X41/$H41),1)*$H41),"")</f>
        <v>1123.2</v>
      </c>
      <c r="Z41" s="41">
        <f>IFERROR(IF(Y41=0,"",ROUNDUP(Y41/H41,0)*0.01898),"")</f>
        <v>1.9739200000000001</v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1168.4399999999998</v>
      </c>
      <c r="BN41" s="78">
        <f>IFERROR(Y41*I41/H41,"0")</f>
        <v>1168.4399999999998</v>
      </c>
      <c r="BO41" s="78">
        <f>IFERROR(1/J41*(X41/H41),"0")</f>
        <v>1.625</v>
      </c>
      <c r="BP41" s="78">
        <f>IFERROR(1/J41*(Y41/H41),"0")</f>
        <v>1.625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57">
        <v>4607091385687</v>
      </c>
      <c r="E42" s="55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92</v>
      </c>
      <c r="N42" s="38"/>
      <c r="O42" s="37">
        <v>50</v>
      </c>
      <c r="P42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9"/>
      <c r="R42" s="559"/>
      <c r="S42" s="559"/>
      <c r="T42" s="56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57">
        <v>4680115882539</v>
      </c>
      <c r="E43" s="55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92</v>
      </c>
      <c r="N43" s="38"/>
      <c r="O43" s="37">
        <v>50</v>
      </c>
      <c r="P43" s="7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9"/>
      <c r="R43" s="559"/>
      <c r="S43" s="559"/>
      <c r="T43" s="56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65"/>
      <c r="P44" s="561" t="s">
        <v>40</v>
      </c>
      <c r="Q44" s="562"/>
      <c r="R44" s="562"/>
      <c r="S44" s="562"/>
      <c r="T44" s="562"/>
      <c r="U44" s="562"/>
      <c r="V44" s="563"/>
      <c r="W44" s="42" t="s">
        <v>39</v>
      </c>
      <c r="X44" s="43">
        <f>IFERROR(X41/H41,"0")+IFERROR(X42/H42,"0")+IFERROR(X43/H43,"0")</f>
        <v>104</v>
      </c>
      <c r="Y44" s="43">
        <f>IFERROR(Y41/H41,"0")+IFERROR(Y42/H42,"0")+IFERROR(Y43/H43,"0")</f>
        <v>104</v>
      </c>
      <c r="Z44" s="43">
        <f>IFERROR(IF(Z41="",0,Z41),"0")+IFERROR(IF(Z42="",0,Z42),"0")+IFERROR(IF(Z43="",0,Z43),"0")</f>
        <v>1.9739200000000001</v>
      </c>
      <c r="AA44" s="67"/>
      <c r="AB44" s="67"/>
      <c r="AC44" s="67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5"/>
      <c r="P45" s="561" t="s">
        <v>40</v>
      </c>
      <c r="Q45" s="562"/>
      <c r="R45" s="562"/>
      <c r="S45" s="562"/>
      <c r="T45" s="562"/>
      <c r="U45" s="562"/>
      <c r="V45" s="563"/>
      <c r="W45" s="42" t="s">
        <v>0</v>
      </c>
      <c r="X45" s="43">
        <f>IFERROR(SUM(X41:X43),"0")</f>
        <v>1123.2</v>
      </c>
      <c r="Y45" s="43">
        <f>IFERROR(SUM(Y41:Y43),"0")</f>
        <v>1123.2</v>
      </c>
      <c r="Z45" s="42"/>
      <c r="AA45" s="67"/>
      <c r="AB45" s="67"/>
      <c r="AC45" s="67"/>
    </row>
    <row r="46" spans="1:68" ht="14.25" customHeight="1" x14ac:dyDescent="0.25">
      <c r="A46" s="556" t="s">
        <v>82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57">
        <v>4680115884915</v>
      </c>
      <c r="E47" s="55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9"/>
      <c r="R47" s="559"/>
      <c r="S47" s="559"/>
      <c r="T47" s="56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65"/>
      <c r="P48" s="561" t="s">
        <v>40</v>
      </c>
      <c r="Q48" s="562"/>
      <c r="R48" s="562"/>
      <c r="S48" s="562"/>
      <c r="T48" s="562"/>
      <c r="U48" s="562"/>
      <c r="V48" s="56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5"/>
      <c r="P49" s="561" t="s">
        <v>40</v>
      </c>
      <c r="Q49" s="562"/>
      <c r="R49" s="562"/>
      <c r="S49" s="562"/>
      <c r="T49" s="562"/>
      <c r="U49" s="562"/>
      <c r="V49" s="56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2" t="s">
        <v>126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65"/>
      <c r="AB50" s="65"/>
      <c r="AC50" s="79"/>
    </row>
    <row r="51" spans="1:68" ht="14.25" customHeight="1" x14ac:dyDescent="0.25">
      <c r="A51" s="556" t="s">
        <v>112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57">
        <v>4680115885882</v>
      </c>
      <c r="E52" s="55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92</v>
      </c>
      <c r="N52" s="38"/>
      <c r="O52" s="37">
        <v>50</v>
      </c>
      <c r="P52" s="7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9"/>
      <c r="R52" s="559"/>
      <c r="S52" s="559"/>
      <c r="T52" s="560"/>
      <c r="U52" s="39" t="s">
        <v>45</v>
      </c>
      <c r="V52" s="39" t="s">
        <v>45</v>
      </c>
      <c r="W52" s="40" t="s">
        <v>0</v>
      </c>
      <c r="X52" s="58">
        <v>448</v>
      </c>
      <c r="Y52" s="55">
        <f t="shared" ref="Y52:Y57" si="6">IFERROR(IF(X52="",0,CEILING((X52/$H52),1)*$H52),"")</f>
        <v>448</v>
      </c>
      <c r="Z52" s="41">
        <f>IFERROR(IF(Y52=0,"",ROUNDUP(Y52/H52,0)*0.01898),"")</f>
        <v>0.75919999999999999</v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465.4</v>
      </c>
      <c r="BN52" s="78">
        <f t="shared" ref="BN52:BN57" si="8">IFERROR(Y52*I52/H52,"0")</f>
        <v>465.4</v>
      </c>
      <c r="BO52" s="78">
        <f t="shared" ref="BO52:BO57" si="9">IFERROR(1/J52*(X52/H52),"0")</f>
        <v>0.625</v>
      </c>
      <c r="BP52" s="78">
        <f t="shared" ref="BP52:BP57" si="10">IFERROR(1/J52*(Y52/H52),"0")</f>
        <v>0.625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57">
        <v>4680115881426</v>
      </c>
      <c r="E53" s="55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9"/>
      <c r="R53" s="559"/>
      <c r="S53" s="559"/>
      <c r="T53" s="560"/>
      <c r="U53" s="39" t="s">
        <v>45</v>
      </c>
      <c r="V53" s="39" t="s">
        <v>45</v>
      </c>
      <c r="W53" s="40" t="s">
        <v>0</v>
      </c>
      <c r="X53" s="58">
        <v>691.2</v>
      </c>
      <c r="Y53" s="55">
        <f t="shared" si="6"/>
        <v>691.2</v>
      </c>
      <c r="Z53" s="41">
        <f>IFERROR(IF(Y53=0,"",ROUNDUP(Y53/H53,0)*0.01898),"")</f>
        <v>1.21472</v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719.04</v>
      </c>
      <c r="BN53" s="78">
        <f t="shared" si="8"/>
        <v>719.04</v>
      </c>
      <c r="BO53" s="78">
        <f t="shared" si="9"/>
        <v>1</v>
      </c>
      <c r="BP53" s="78">
        <f t="shared" si="10"/>
        <v>1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57">
        <v>4680115880283</v>
      </c>
      <c r="E54" s="55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9"/>
      <c r="R54" s="559"/>
      <c r="S54" s="559"/>
      <c r="T54" s="5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57">
        <v>4680115881525</v>
      </c>
      <c r="E55" s="55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7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9"/>
      <c r="R55" s="559"/>
      <c r="S55" s="559"/>
      <c r="T55" s="5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57">
        <v>4680115885899</v>
      </c>
      <c r="E56" s="55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9"/>
      <c r="R56" s="559"/>
      <c r="S56" s="559"/>
      <c r="T56" s="5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57">
        <v>4680115881419</v>
      </c>
      <c r="E57" s="55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8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9"/>
      <c r="R57" s="559"/>
      <c r="S57" s="559"/>
      <c r="T57" s="56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5"/>
      <c r="P58" s="561" t="s">
        <v>40</v>
      </c>
      <c r="Q58" s="562"/>
      <c r="R58" s="562"/>
      <c r="S58" s="562"/>
      <c r="T58" s="562"/>
      <c r="U58" s="562"/>
      <c r="V58" s="563"/>
      <c r="W58" s="42" t="s">
        <v>39</v>
      </c>
      <c r="X58" s="43">
        <f>IFERROR(X52/H52,"0")+IFERROR(X53/H53,"0")+IFERROR(X54/H54,"0")+IFERROR(X55/H55,"0")+IFERROR(X56/H56,"0")+IFERROR(X57/H57,"0")</f>
        <v>104</v>
      </c>
      <c r="Y58" s="43">
        <f>IFERROR(Y52/H52,"0")+IFERROR(Y53/H53,"0")+IFERROR(Y54/H54,"0")+IFERROR(Y55/H55,"0")+IFERROR(Y56/H56,"0")+IFERROR(Y57/H57,"0")</f>
        <v>104</v>
      </c>
      <c r="Z58" s="43">
        <f>IFERROR(IF(Z52="",0,Z52),"0")+IFERROR(IF(Z53="",0,Z53),"0")+IFERROR(IF(Z54="",0,Z54),"0")+IFERROR(IF(Z55="",0,Z55),"0")+IFERROR(IF(Z56="",0,Z56),"0")+IFERROR(IF(Z57="",0,Z57),"0")</f>
        <v>1.9739200000000001</v>
      </c>
      <c r="AA58" s="67"/>
      <c r="AB58" s="67"/>
      <c r="AC58" s="67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5"/>
      <c r="P59" s="561" t="s">
        <v>40</v>
      </c>
      <c r="Q59" s="562"/>
      <c r="R59" s="562"/>
      <c r="S59" s="562"/>
      <c r="T59" s="562"/>
      <c r="U59" s="562"/>
      <c r="V59" s="563"/>
      <c r="W59" s="42" t="s">
        <v>0</v>
      </c>
      <c r="X59" s="43">
        <f>IFERROR(SUM(X52:X57),"0")</f>
        <v>1139.2</v>
      </c>
      <c r="Y59" s="43">
        <f>IFERROR(SUM(Y52:Y57),"0")</f>
        <v>1139.2</v>
      </c>
      <c r="Z59" s="42"/>
      <c r="AA59" s="67"/>
      <c r="AB59" s="67"/>
      <c r="AC59" s="67"/>
    </row>
    <row r="60" spans="1:68" ht="14.25" customHeight="1" x14ac:dyDescent="0.25">
      <c r="A60" s="556" t="s">
        <v>144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57">
        <v>4680115881440</v>
      </c>
      <c r="E61" s="55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9"/>
      <c r="R61" s="559"/>
      <c r="S61" s="559"/>
      <c r="T61" s="560"/>
      <c r="U61" s="39" t="s">
        <v>45</v>
      </c>
      <c r="V61" s="39" t="s">
        <v>45</v>
      </c>
      <c r="W61" s="40" t="s">
        <v>0</v>
      </c>
      <c r="X61" s="58">
        <v>518.4</v>
      </c>
      <c r="Y61" s="55">
        <f>IFERROR(IF(X61="",0,CEILING((X61/$H61),1)*$H61),"")</f>
        <v>518.40000000000009</v>
      </c>
      <c r="Z61" s="41">
        <f>IFERROR(IF(Y61=0,"",ROUNDUP(Y61/H61,0)*0.01898),"")</f>
        <v>0.91104000000000007</v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539.27999999999986</v>
      </c>
      <c r="BN61" s="78">
        <f>IFERROR(Y61*I61/H61,"0")</f>
        <v>539.28000000000009</v>
      </c>
      <c r="BO61" s="78">
        <f>IFERROR(1/J61*(X61/H61),"0")</f>
        <v>0.74999999999999989</v>
      </c>
      <c r="BP61" s="78">
        <f>IFERROR(1/J61*(Y61/H61),"0")</f>
        <v>0.75000000000000011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557">
        <v>4680115885950</v>
      </c>
      <c r="E62" s="557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9"/>
      <c r="R62" s="559"/>
      <c r="S62" s="559"/>
      <c r="T62" s="56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57">
        <v>4680115881433</v>
      </c>
      <c r="E63" s="557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116</v>
      </c>
      <c r="N63" s="38"/>
      <c r="O63" s="37">
        <v>50</v>
      </c>
      <c r="P63" s="7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9"/>
      <c r="R63" s="559"/>
      <c r="S63" s="559"/>
      <c r="T63" s="56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65"/>
      <c r="P64" s="561" t="s">
        <v>40</v>
      </c>
      <c r="Q64" s="562"/>
      <c r="R64" s="562"/>
      <c r="S64" s="562"/>
      <c r="T64" s="562"/>
      <c r="U64" s="562"/>
      <c r="V64" s="563"/>
      <c r="W64" s="42" t="s">
        <v>39</v>
      </c>
      <c r="X64" s="43">
        <f>IFERROR(X61/H61,"0")+IFERROR(X62/H62,"0")+IFERROR(X63/H63,"0")</f>
        <v>47.999999999999993</v>
      </c>
      <c r="Y64" s="43">
        <f>IFERROR(Y61/H61,"0")+IFERROR(Y62/H62,"0")+IFERROR(Y63/H63,"0")</f>
        <v>48.000000000000007</v>
      </c>
      <c r="Z64" s="43">
        <f>IFERROR(IF(Z61="",0,Z61),"0")+IFERROR(IF(Z62="",0,Z62),"0")+IFERROR(IF(Z63="",0,Z63),"0")</f>
        <v>0.91104000000000007</v>
      </c>
      <c r="AA64" s="67"/>
      <c r="AB64" s="67"/>
      <c r="AC64" s="67"/>
    </row>
    <row r="65" spans="1:68" x14ac:dyDescent="0.2">
      <c r="A65" s="564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5"/>
      <c r="P65" s="561" t="s">
        <v>40</v>
      </c>
      <c r="Q65" s="562"/>
      <c r="R65" s="562"/>
      <c r="S65" s="562"/>
      <c r="T65" s="562"/>
      <c r="U65" s="562"/>
      <c r="V65" s="563"/>
      <c r="W65" s="42" t="s">
        <v>0</v>
      </c>
      <c r="X65" s="43">
        <f>IFERROR(SUM(X61:X63),"0")</f>
        <v>518.4</v>
      </c>
      <c r="Y65" s="43">
        <f>IFERROR(SUM(Y61:Y63),"0")</f>
        <v>518.40000000000009</v>
      </c>
      <c r="Z65" s="42"/>
      <c r="AA65" s="67"/>
      <c r="AB65" s="67"/>
      <c r="AC65" s="67"/>
    </row>
    <row r="66" spans="1:68" ht="14.25" customHeight="1" x14ac:dyDescent="0.25">
      <c r="A66" s="556" t="s">
        <v>76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557">
        <v>4680115885073</v>
      </c>
      <c r="E67" s="55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9"/>
      <c r="R67" s="559"/>
      <c r="S67" s="559"/>
      <c r="T67" s="56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557">
        <v>4680115885059</v>
      </c>
      <c r="E68" s="55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9"/>
      <c r="R68" s="559"/>
      <c r="S68" s="559"/>
      <c r="T68" s="56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557">
        <v>4680115885097</v>
      </c>
      <c r="E69" s="55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9"/>
      <c r="R69" s="559"/>
      <c r="S69" s="559"/>
      <c r="T69" s="56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65"/>
      <c r="P70" s="561" t="s">
        <v>40</v>
      </c>
      <c r="Q70" s="562"/>
      <c r="R70" s="562"/>
      <c r="S70" s="562"/>
      <c r="T70" s="562"/>
      <c r="U70" s="562"/>
      <c r="V70" s="563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64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5"/>
      <c r="P71" s="561" t="s">
        <v>40</v>
      </c>
      <c r="Q71" s="562"/>
      <c r="R71" s="562"/>
      <c r="S71" s="562"/>
      <c r="T71" s="562"/>
      <c r="U71" s="562"/>
      <c r="V71" s="563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56" t="s">
        <v>82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57">
        <v>4680115881891</v>
      </c>
      <c r="E73" s="557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92</v>
      </c>
      <c r="N73" s="38"/>
      <c r="O73" s="37">
        <v>40</v>
      </c>
      <c r="P73" s="7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9"/>
      <c r="R73" s="559"/>
      <c r="S73" s="559"/>
      <c r="T73" s="56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57">
        <v>4680115885769</v>
      </c>
      <c r="E74" s="557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92</v>
      </c>
      <c r="N74" s="38"/>
      <c r="O74" s="37">
        <v>45</v>
      </c>
      <c r="P74" s="7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9"/>
      <c r="R74" s="559"/>
      <c r="S74" s="559"/>
      <c r="T74" s="5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557">
        <v>4680115884311</v>
      </c>
      <c r="E75" s="557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9"/>
      <c r="R75" s="559"/>
      <c r="S75" s="559"/>
      <c r="T75" s="5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557">
        <v>4680115885929</v>
      </c>
      <c r="E76" s="557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7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9"/>
      <c r="R76" s="559"/>
      <c r="S76" s="559"/>
      <c r="T76" s="5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557">
        <v>4680115884403</v>
      </c>
      <c r="E77" s="557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7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9"/>
      <c r="R77" s="559"/>
      <c r="S77" s="559"/>
      <c r="T77" s="5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65"/>
      <c r="P78" s="561" t="s">
        <v>40</v>
      </c>
      <c r="Q78" s="562"/>
      <c r="R78" s="562"/>
      <c r="S78" s="562"/>
      <c r="T78" s="562"/>
      <c r="U78" s="562"/>
      <c r="V78" s="563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64"/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5"/>
      <c r="P79" s="561" t="s">
        <v>40</v>
      </c>
      <c r="Q79" s="562"/>
      <c r="R79" s="562"/>
      <c r="S79" s="562"/>
      <c r="T79" s="562"/>
      <c r="U79" s="562"/>
      <c r="V79" s="563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56" t="s">
        <v>174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57">
        <v>4680115881532</v>
      </c>
      <c r="E81" s="557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87</v>
      </c>
      <c r="N81" s="38"/>
      <c r="O81" s="37">
        <v>30</v>
      </c>
      <c r="P81" s="77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9"/>
      <c r="R81" s="559"/>
      <c r="S81" s="559"/>
      <c r="T81" s="560"/>
      <c r="U81" s="39" t="s">
        <v>45</v>
      </c>
      <c r="V81" s="39" t="s">
        <v>45</v>
      </c>
      <c r="W81" s="40" t="s">
        <v>0</v>
      </c>
      <c r="X81" s="58">
        <v>124.8</v>
      </c>
      <c r="Y81" s="55">
        <f>IFERROR(IF(X81="",0,CEILING((X81/$H81),1)*$H81),"")</f>
        <v>124.8</v>
      </c>
      <c r="Z81" s="41">
        <f>IFERROR(IF(Y81=0,"",ROUNDUP(Y81/H81,0)*0.01898),"")</f>
        <v>0.30368000000000001</v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131.76</v>
      </c>
      <c r="BN81" s="78">
        <f>IFERROR(Y81*I81/H81,"0")</f>
        <v>131.76</v>
      </c>
      <c r="BO81" s="78">
        <f>IFERROR(1/J81*(X81/H81),"0")</f>
        <v>0.25</v>
      </c>
      <c r="BP81" s="78">
        <f>IFERROR(1/J81*(Y81/H81),"0")</f>
        <v>0.25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557">
        <v>4680115881464</v>
      </c>
      <c r="E82" s="55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92</v>
      </c>
      <c r="N82" s="38"/>
      <c r="O82" s="37">
        <v>30</v>
      </c>
      <c r="P82" s="7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9"/>
      <c r="R82" s="559"/>
      <c r="S82" s="559"/>
      <c r="T82" s="56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65"/>
      <c r="P83" s="561" t="s">
        <v>40</v>
      </c>
      <c r="Q83" s="562"/>
      <c r="R83" s="562"/>
      <c r="S83" s="562"/>
      <c r="T83" s="562"/>
      <c r="U83" s="562"/>
      <c r="V83" s="563"/>
      <c r="W83" s="42" t="s">
        <v>39</v>
      </c>
      <c r="X83" s="43">
        <f>IFERROR(X81/H81,"0")+IFERROR(X82/H82,"0")</f>
        <v>16</v>
      </c>
      <c r="Y83" s="43">
        <f>IFERROR(Y81/H81,"0")+IFERROR(Y82/H82,"0")</f>
        <v>16</v>
      </c>
      <c r="Z83" s="43">
        <f>IFERROR(IF(Z81="",0,Z81),"0")+IFERROR(IF(Z82="",0,Z82),"0")</f>
        <v>0.30368000000000001</v>
      </c>
      <c r="AA83" s="67"/>
      <c r="AB83" s="67"/>
      <c r="AC83" s="67"/>
    </row>
    <row r="84" spans="1:68" x14ac:dyDescent="0.2">
      <c r="A84" s="564"/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5"/>
      <c r="P84" s="561" t="s">
        <v>40</v>
      </c>
      <c r="Q84" s="562"/>
      <c r="R84" s="562"/>
      <c r="S84" s="562"/>
      <c r="T84" s="562"/>
      <c r="U84" s="562"/>
      <c r="V84" s="563"/>
      <c r="W84" s="42" t="s">
        <v>0</v>
      </c>
      <c r="X84" s="43">
        <f>IFERROR(SUM(X81:X82),"0")</f>
        <v>124.8</v>
      </c>
      <c r="Y84" s="43">
        <f>IFERROR(SUM(Y81:Y82),"0")</f>
        <v>124.8</v>
      </c>
      <c r="Z84" s="42"/>
      <c r="AA84" s="67"/>
      <c r="AB84" s="67"/>
      <c r="AC84" s="67"/>
    </row>
    <row r="85" spans="1:68" ht="16.5" customHeight="1" x14ac:dyDescent="0.25">
      <c r="A85" s="572" t="s">
        <v>181</v>
      </c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2"/>
      <c r="P85" s="572"/>
      <c r="Q85" s="572"/>
      <c r="R85" s="572"/>
      <c r="S85" s="572"/>
      <c r="T85" s="572"/>
      <c r="U85" s="572"/>
      <c r="V85" s="572"/>
      <c r="W85" s="572"/>
      <c r="X85" s="572"/>
      <c r="Y85" s="572"/>
      <c r="Z85" s="572"/>
      <c r="AA85" s="65"/>
      <c r="AB85" s="65"/>
      <c r="AC85" s="79"/>
    </row>
    <row r="86" spans="1:68" ht="14.25" customHeight="1" x14ac:dyDescent="0.25">
      <c r="A86" s="556" t="s">
        <v>112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57">
        <v>4680115881327</v>
      </c>
      <c r="E87" s="55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87</v>
      </c>
      <c r="N87" s="38"/>
      <c r="O87" s="37">
        <v>50</v>
      </c>
      <c r="P87" s="7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9"/>
      <c r="R87" s="559"/>
      <c r="S87" s="559"/>
      <c r="T87" s="560"/>
      <c r="U87" s="39" t="s">
        <v>45</v>
      </c>
      <c r="V87" s="39" t="s">
        <v>45</v>
      </c>
      <c r="W87" s="40" t="s">
        <v>0</v>
      </c>
      <c r="X87" s="58">
        <v>518.4</v>
      </c>
      <c r="Y87" s="55">
        <f>IFERROR(IF(X87="",0,CEILING((X87/$H87),1)*$H87),"")</f>
        <v>518.40000000000009</v>
      </c>
      <c r="Z87" s="41">
        <f>IFERROR(IF(Y87=0,"",ROUNDUP(Y87/H87,0)*0.01898),"")</f>
        <v>0.91104000000000007</v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539.27999999999986</v>
      </c>
      <c r="BN87" s="78">
        <f>IFERROR(Y87*I87/H87,"0")</f>
        <v>539.28000000000009</v>
      </c>
      <c r="BO87" s="78">
        <f>IFERROR(1/J87*(X87/H87),"0")</f>
        <v>0.74999999999999989</v>
      </c>
      <c r="BP87" s="78">
        <f>IFERROR(1/J87*(Y87/H87),"0")</f>
        <v>0.75000000000000011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557">
        <v>4680115881518</v>
      </c>
      <c r="E88" s="55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92</v>
      </c>
      <c r="N88" s="38"/>
      <c r="O88" s="37">
        <v>50</v>
      </c>
      <c r="P88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9"/>
      <c r="R88" s="559"/>
      <c r="S88" s="559"/>
      <c r="T88" s="56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57">
        <v>4680115881303</v>
      </c>
      <c r="E89" s="55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87</v>
      </c>
      <c r="N89" s="38"/>
      <c r="O89" s="37">
        <v>50</v>
      </c>
      <c r="P89" s="7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9"/>
      <c r="R89" s="559"/>
      <c r="S89" s="559"/>
      <c r="T89" s="56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65"/>
      <c r="P90" s="561" t="s">
        <v>40</v>
      </c>
      <c r="Q90" s="562"/>
      <c r="R90" s="562"/>
      <c r="S90" s="562"/>
      <c r="T90" s="562"/>
      <c r="U90" s="562"/>
      <c r="V90" s="563"/>
      <c r="W90" s="42" t="s">
        <v>39</v>
      </c>
      <c r="X90" s="43">
        <f>IFERROR(X87/H87,"0")+IFERROR(X88/H88,"0")+IFERROR(X89/H89,"0")</f>
        <v>47.999999999999993</v>
      </c>
      <c r="Y90" s="43">
        <f>IFERROR(Y87/H87,"0")+IFERROR(Y88/H88,"0")+IFERROR(Y89/H89,"0")</f>
        <v>48.000000000000007</v>
      </c>
      <c r="Z90" s="43">
        <f>IFERROR(IF(Z87="",0,Z87),"0")+IFERROR(IF(Z88="",0,Z88),"0")+IFERROR(IF(Z89="",0,Z89),"0")</f>
        <v>0.91104000000000007</v>
      </c>
      <c r="AA90" s="67"/>
      <c r="AB90" s="67"/>
      <c r="AC90" s="67"/>
    </row>
    <row r="91" spans="1:68" x14ac:dyDescent="0.2">
      <c r="A91" s="564"/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5"/>
      <c r="P91" s="561" t="s">
        <v>40</v>
      </c>
      <c r="Q91" s="562"/>
      <c r="R91" s="562"/>
      <c r="S91" s="562"/>
      <c r="T91" s="562"/>
      <c r="U91" s="562"/>
      <c r="V91" s="563"/>
      <c r="W91" s="42" t="s">
        <v>0</v>
      </c>
      <c r="X91" s="43">
        <f>IFERROR(SUM(X87:X89),"0")</f>
        <v>518.4</v>
      </c>
      <c r="Y91" s="43">
        <f>IFERROR(SUM(Y87:Y89),"0")</f>
        <v>518.40000000000009</v>
      </c>
      <c r="Z91" s="42"/>
      <c r="AA91" s="67"/>
      <c r="AB91" s="67"/>
      <c r="AC91" s="67"/>
    </row>
    <row r="92" spans="1:68" ht="14.25" customHeight="1" x14ac:dyDescent="0.25">
      <c r="A92" s="556" t="s">
        <v>82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57">
        <v>4607091386967</v>
      </c>
      <c r="E93" s="55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87</v>
      </c>
      <c r="N93" s="38"/>
      <c r="O93" s="37">
        <v>45</v>
      </c>
      <c r="P93" s="766" t="s">
        <v>191</v>
      </c>
      <c r="Q93" s="559"/>
      <c r="R93" s="559"/>
      <c r="S93" s="559"/>
      <c r="T93" s="560"/>
      <c r="U93" s="39" t="s">
        <v>45</v>
      </c>
      <c r="V93" s="39" t="s">
        <v>45</v>
      </c>
      <c r="W93" s="40" t="s">
        <v>0</v>
      </c>
      <c r="X93" s="58">
        <v>259.2</v>
      </c>
      <c r="Y93" s="55">
        <f>IFERROR(IF(X93="",0,CEILING((X93/$H93),1)*$H93),"")</f>
        <v>259.2</v>
      </c>
      <c r="Z93" s="41">
        <f>IFERROR(IF(Y93=0,"",ROUNDUP(Y93/H93,0)*0.01898),"")</f>
        <v>0.60736000000000001</v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275.80799999999999</v>
      </c>
      <c r="BN93" s="78">
        <f>IFERROR(Y93*I93/H93,"0")</f>
        <v>275.80799999999999</v>
      </c>
      <c r="BO93" s="78">
        <f>IFERROR(1/J93*(X93/H93),"0")</f>
        <v>0.5</v>
      </c>
      <c r="BP93" s="78">
        <f>IFERROR(1/J93*(Y93/H93),"0")</f>
        <v>0.5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557">
        <v>4680115884953</v>
      </c>
      <c r="E94" s="557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7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9"/>
      <c r="R94" s="559"/>
      <c r="S94" s="559"/>
      <c r="T94" s="56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557">
        <v>4607091385731</v>
      </c>
      <c r="E95" s="557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7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9"/>
      <c r="R95" s="559"/>
      <c r="S95" s="559"/>
      <c r="T95" s="560"/>
      <c r="U95" s="39" t="s">
        <v>45</v>
      </c>
      <c r="V95" s="39" t="s">
        <v>45</v>
      </c>
      <c r="W95" s="40" t="s">
        <v>0</v>
      </c>
      <c r="X95" s="58">
        <v>75.599999999999994</v>
      </c>
      <c r="Y95" s="55">
        <f>IFERROR(IF(X95="",0,CEILING((X95/$H95),1)*$H95),"")</f>
        <v>75.600000000000009</v>
      </c>
      <c r="Z95" s="41">
        <f>IFERROR(IF(Y95=0,"",ROUNDUP(Y95/H95,0)*0.00651),"")</f>
        <v>0.18228</v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82.655999999999977</v>
      </c>
      <c r="BN95" s="78">
        <f>IFERROR(Y95*I95/H95,"0")</f>
        <v>82.656000000000006</v>
      </c>
      <c r="BO95" s="78">
        <f>IFERROR(1/J95*(X95/H95),"0")</f>
        <v>0.15384615384615383</v>
      </c>
      <c r="BP95" s="78">
        <f>IFERROR(1/J95*(Y95/H95),"0")</f>
        <v>0.15384615384615385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557">
        <v>4680115880894</v>
      </c>
      <c r="E96" s="557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7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9"/>
      <c r="R96" s="559"/>
      <c r="S96" s="559"/>
      <c r="T96" s="56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65"/>
      <c r="P97" s="561" t="s">
        <v>40</v>
      </c>
      <c r="Q97" s="562"/>
      <c r="R97" s="562"/>
      <c r="S97" s="562"/>
      <c r="T97" s="562"/>
      <c r="U97" s="562"/>
      <c r="V97" s="563"/>
      <c r="W97" s="42" t="s">
        <v>39</v>
      </c>
      <c r="X97" s="43">
        <f>IFERROR(X93/H93,"0")+IFERROR(X94/H94,"0")+IFERROR(X95/H95,"0")+IFERROR(X96/H96,"0")</f>
        <v>60</v>
      </c>
      <c r="Y97" s="43">
        <f>IFERROR(Y93/H93,"0")+IFERROR(Y94/H94,"0")+IFERROR(Y95/H95,"0")+IFERROR(Y96/H96,"0")</f>
        <v>60</v>
      </c>
      <c r="Z97" s="43">
        <f>IFERROR(IF(Z93="",0,Z93),"0")+IFERROR(IF(Z94="",0,Z94),"0")+IFERROR(IF(Z95="",0,Z95),"0")+IFERROR(IF(Z96="",0,Z96),"0")</f>
        <v>0.78964000000000001</v>
      </c>
      <c r="AA97" s="67"/>
      <c r="AB97" s="67"/>
      <c r="AC97" s="67"/>
    </row>
    <row r="98" spans="1:68" x14ac:dyDescent="0.2">
      <c r="A98" s="564"/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5"/>
      <c r="P98" s="561" t="s">
        <v>40</v>
      </c>
      <c r="Q98" s="562"/>
      <c r="R98" s="562"/>
      <c r="S98" s="562"/>
      <c r="T98" s="562"/>
      <c r="U98" s="562"/>
      <c r="V98" s="563"/>
      <c r="W98" s="42" t="s">
        <v>0</v>
      </c>
      <c r="X98" s="43">
        <f>IFERROR(SUM(X93:X96),"0")</f>
        <v>334.79999999999995</v>
      </c>
      <c r="Y98" s="43">
        <f>IFERROR(SUM(Y93:Y96),"0")</f>
        <v>334.8</v>
      </c>
      <c r="Z98" s="42"/>
      <c r="AA98" s="67"/>
      <c r="AB98" s="67"/>
      <c r="AC98" s="67"/>
    </row>
    <row r="99" spans="1:68" ht="16.5" customHeight="1" x14ac:dyDescent="0.25">
      <c r="A99" s="572" t="s">
        <v>201</v>
      </c>
      <c r="B99" s="572"/>
      <c r="C99" s="572"/>
      <c r="D99" s="572"/>
      <c r="E99" s="572"/>
      <c r="F99" s="572"/>
      <c r="G99" s="572"/>
      <c r="H99" s="572"/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2"/>
      <c r="V99" s="572"/>
      <c r="W99" s="572"/>
      <c r="X99" s="572"/>
      <c r="Y99" s="572"/>
      <c r="Z99" s="572"/>
      <c r="AA99" s="65"/>
      <c r="AB99" s="65"/>
      <c r="AC99" s="79"/>
    </row>
    <row r="100" spans="1:68" ht="14.25" customHeight="1" x14ac:dyDescent="0.25">
      <c r="A100" s="556" t="s">
        <v>112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557">
        <v>4680115882133</v>
      </c>
      <c r="E101" s="557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9"/>
      <c r="R101" s="559"/>
      <c r="S101" s="559"/>
      <c r="T101" s="560"/>
      <c r="U101" s="39" t="s">
        <v>45</v>
      </c>
      <c r="V101" s="39" t="s">
        <v>45</v>
      </c>
      <c r="W101" s="40" t="s">
        <v>0</v>
      </c>
      <c r="X101" s="58">
        <v>1036.8</v>
      </c>
      <c r="Y101" s="55">
        <f>IFERROR(IF(X101="",0,CEILING((X101/$H101),1)*$H101),"")</f>
        <v>1036.8000000000002</v>
      </c>
      <c r="Z101" s="41">
        <f>IFERROR(IF(Y101=0,"",ROUNDUP(Y101/H101,0)*0.01898),"")</f>
        <v>1.8220800000000001</v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1078.5599999999997</v>
      </c>
      <c r="BN101" s="78">
        <f>IFERROR(Y101*I101/H101,"0")</f>
        <v>1078.5600000000002</v>
      </c>
      <c r="BO101" s="78">
        <f>IFERROR(1/J101*(X101/H101),"0")</f>
        <v>1.4999999999999998</v>
      </c>
      <c r="BP101" s="78">
        <f>IFERROR(1/J101*(Y101/H101),"0")</f>
        <v>1.5000000000000002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557">
        <v>4680115880269</v>
      </c>
      <c r="E102" s="557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92</v>
      </c>
      <c r="N102" s="38"/>
      <c r="O102" s="37">
        <v>50</v>
      </c>
      <c r="P102" s="7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9"/>
      <c r="R102" s="559"/>
      <c r="S102" s="559"/>
      <c r="T102" s="56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557">
        <v>4680115880429</v>
      </c>
      <c r="E103" s="557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92</v>
      </c>
      <c r="N103" s="38"/>
      <c r="O103" s="37">
        <v>50</v>
      </c>
      <c r="P103" s="7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9"/>
      <c r="R103" s="559"/>
      <c r="S103" s="559"/>
      <c r="T103" s="5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557">
        <v>4680115881457</v>
      </c>
      <c r="E104" s="557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92</v>
      </c>
      <c r="N104" s="38"/>
      <c r="O104" s="37">
        <v>50</v>
      </c>
      <c r="P104" s="7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9"/>
      <c r="R104" s="559"/>
      <c r="S104" s="559"/>
      <c r="T104" s="5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65"/>
      <c r="P105" s="561" t="s">
        <v>40</v>
      </c>
      <c r="Q105" s="562"/>
      <c r="R105" s="562"/>
      <c r="S105" s="562"/>
      <c r="T105" s="562"/>
      <c r="U105" s="562"/>
      <c r="V105" s="563"/>
      <c r="W105" s="42" t="s">
        <v>39</v>
      </c>
      <c r="X105" s="43">
        <f>IFERROR(X101/H101,"0")+IFERROR(X102/H102,"0")+IFERROR(X103/H103,"0")+IFERROR(X104/H104,"0")</f>
        <v>95.999999999999986</v>
      </c>
      <c r="Y105" s="43">
        <f>IFERROR(Y101/H101,"0")+IFERROR(Y102/H102,"0")+IFERROR(Y103/H103,"0")+IFERROR(Y104/H104,"0")</f>
        <v>96.000000000000014</v>
      </c>
      <c r="Z105" s="43">
        <f>IFERROR(IF(Z101="",0,Z101),"0")+IFERROR(IF(Z102="",0,Z102),"0")+IFERROR(IF(Z103="",0,Z103),"0")+IFERROR(IF(Z104="",0,Z104),"0")</f>
        <v>1.8220800000000001</v>
      </c>
      <c r="AA105" s="67"/>
      <c r="AB105" s="67"/>
      <c r="AC105" s="67"/>
    </row>
    <row r="106" spans="1:68" x14ac:dyDescent="0.2">
      <c r="A106" s="564"/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5"/>
      <c r="P106" s="561" t="s">
        <v>40</v>
      </c>
      <c r="Q106" s="562"/>
      <c r="R106" s="562"/>
      <c r="S106" s="562"/>
      <c r="T106" s="562"/>
      <c r="U106" s="562"/>
      <c r="V106" s="563"/>
      <c r="W106" s="42" t="s">
        <v>0</v>
      </c>
      <c r="X106" s="43">
        <f>IFERROR(SUM(X101:X104),"0")</f>
        <v>1036.8</v>
      </c>
      <c r="Y106" s="43">
        <f>IFERROR(SUM(Y101:Y104),"0")</f>
        <v>1036.8000000000002</v>
      </c>
      <c r="Z106" s="42"/>
      <c r="AA106" s="67"/>
      <c r="AB106" s="67"/>
      <c r="AC106" s="67"/>
    </row>
    <row r="107" spans="1:68" ht="14.25" customHeight="1" x14ac:dyDescent="0.25">
      <c r="A107" s="556" t="s">
        <v>144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557">
        <v>4680115881488</v>
      </c>
      <c r="E108" s="557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9"/>
      <c r="R108" s="559"/>
      <c r="S108" s="559"/>
      <c r="T108" s="5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557">
        <v>4680115882775</v>
      </c>
      <c r="E109" s="557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9"/>
      <c r="R109" s="559"/>
      <c r="S109" s="559"/>
      <c r="T109" s="56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557">
        <v>4680115880658</v>
      </c>
      <c r="E110" s="557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116</v>
      </c>
      <c r="N110" s="38"/>
      <c r="O110" s="37">
        <v>55</v>
      </c>
      <c r="P110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9"/>
      <c r="R110" s="559"/>
      <c r="S110" s="559"/>
      <c r="T110" s="5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65"/>
      <c r="P111" s="561" t="s">
        <v>40</v>
      </c>
      <c r="Q111" s="562"/>
      <c r="R111" s="562"/>
      <c r="S111" s="562"/>
      <c r="T111" s="562"/>
      <c r="U111" s="562"/>
      <c r="V111" s="56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64"/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5"/>
      <c r="P112" s="561" t="s">
        <v>40</v>
      </c>
      <c r="Q112" s="562"/>
      <c r="R112" s="562"/>
      <c r="S112" s="562"/>
      <c r="T112" s="562"/>
      <c r="U112" s="562"/>
      <c r="V112" s="56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56" t="s">
        <v>82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57">
        <v>4607091385168</v>
      </c>
      <c r="E114" s="557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87</v>
      </c>
      <c r="N114" s="38"/>
      <c r="O114" s="37">
        <v>45</v>
      </c>
      <c r="P114" s="7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9"/>
      <c r="R114" s="559"/>
      <c r="S114" s="559"/>
      <c r="T114" s="560"/>
      <c r="U114" s="39" t="s">
        <v>45</v>
      </c>
      <c r="V114" s="39" t="s">
        <v>45</v>
      </c>
      <c r="W114" s="40" t="s">
        <v>0</v>
      </c>
      <c r="X114" s="58">
        <v>324</v>
      </c>
      <c r="Y114" s="55">
        <f>IFERROR(IF(X114="",0,CEILING((X114/$H114),1)*$H114),"")</f>
        <v>324</v>
      </c>
      <c r="Z114" s="41">
        <f>IFERROR(IF(Y114=0,"",ROUNDUP(Y114/H114,0)*0.01898),"")</f>
        <v>0.75919999999999999</v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344.52000000000004</v>
      </c>
      <c r="BN114" s="78">
        <f>IFERROR(Y114*I114/H114,"0")</f>
        <v>344.52000000000004</v>
      </c>
      <c r="BO114" s="78">
        <f>IFERROR(1/J114*(X114/H114),"0")</f>
        <v>0.625</v>
      </c>
      <c r="BP114" s="78">
        <f>IFERROR(1/J114*(Y114/H114),"0")</f>
        <v>0.625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557">
        <v>4607091383256</v>
      </c>
      <c r="E115" s="557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7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9"/>
      <c r="R115" s="559"/>
      <c r="S115" s="559"/>
      <c r="T115" s="56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557">
        <v>4607091385748</v>
      </c>
      <c r="E116" s="557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75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9"/>
      <c r="R116" s="559"/>
      <c r="S116" s="559"/>
      <c r="T116" s="560"/>
      <c r="U116" s="39" t="s">
        <v>45</v>
      </c>
      <c r="V116" s="39" t="s">
        <v>45</v>
      </c>
      <c r="W116" s="40" t="s">
        <v>0</v>
      </c>
      <c r="X116" s="58">
        <v>97.2</v>
      </c>
      <c r="Y116" s="55">
        <f>IFERROR(IF(X116="",0,CEILING((X116/$H116),1)*$H116),"")</f>
        <v>97.2</v>
      </c>
      <c r="Z116" s="41">
        <f>IFERROR(IF(Y116=0,"",ROUNDUP(Y116/H116,0)*0.00651),"")</f>
        <v>0.23436000000000001</v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106.27199999999999</v>
      </c>
      <c r="BN116" s="78">
        <f>IFERROR(Y116*I116/H116,"0")</f>
        <v>106.27199999999999</v>
      </c>
      <c r="BO116" s="78">
        <f>IFERROR(1/J116*(X116/H116),"0")</f>
        <v>0.19780219780219782</v>
      </c>
      <c r="BP116" s="78">
        <f>IFERROR(1/J116*(Y116/H116),"0")</f>
        <v>0.19780219780219782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557">
        <v>4680115884533</v>
      </c>
      <c r="E117" s="557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7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9"/>
      <c r="R117" s="559"/>
      <c r="S117" s="559"/>
      <c r="T117" s="56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65"/>
      <c r="P118" s="561" t="s">
        <v>40</v>
      </c>
      <c r="Q118" s="562"/>
      <c r="R118" s="562"/>
      <c r="S118" s="562"/>
      <c r="T118" s="562"/>
      <c r="U118" s="562"/>
      <c r="V118" s="563"/>
      <c r="W118" s="42" t="s">
        <v>39</v>
      </c>
      <c r="X118" s="43">
        <f>IFERROR(X114/H114,"0")+IFERROR(X115/H115,"0")+IFERROR(X116/H116,"0")+IFERROR(X117/H117,"0")</f>
        <v>76</v>
      </c>
      <c r="Y118" s="43">
        <f>IFERROR(Y114/H114,"0")+IFERROR(Y115/H115,"0")+IFERROR(Y116/H116,"0")+IFERROR(Y117/H117,"0")</f>
        <v>76</v>
      </c>
      <c r="Z118" s="43">
        <f>IFERROR(IF(Z114="",0,Z114),"0")+IFERROR(IF(Z115="",0,Z115),"0")+IFERROR(IF(Z116="",0,Z116),"0")+IFERROR(IF(Z117="",0,Z117),"0")</f>
        <v>0.99356</v>
      </c>
      <c r="AA118" s="67"/>
      <c r="AB118" s="67"/>
      <c r="AC118" s="67"/>
    </row>
    <row r="119" spans="1:68" x14ac:dyDescent="0.2">
      <c r="A119" s="564"/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5"/>
      <c r="P119" s="561" t="s">
        <v>40</v>
      </c>
      <c r="Q119" s="562"/>
      <c r="R119" s="562"/>
      <c r="S119" s="562"/>
      <c r="T119" s="562"/>
      <c r="U119" s="562"/>
      <c r="V119" s="563"/>
      <c r="W119" s="42" t="s">
        <v>0</v>
      </c>
      <c r="X119" s="43">
        <f>IFERROR(SUM(X114:X117),"0")</f>
        <v>421.2</v>
      </c>
      <c r="Y119" s="43">
        <f>IFERROR(SUM(Y114:Y117),"0")</f>
        <v>421.2</v>
      </c>
      <c r="Z119" s="42"/>
      <c r="AA119" s="67"/>
      <c r="AB119" s="67"/>
      <c r="AC119" s="67"/>
    </row>
    <row r="120" spans="1:68" ht="14.25" customHeight="1" x14ac:dyDescent="0.25">
      <c r="A120" s="556" t="s">
        <v>174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66"/>
      <c r="AB120" s="66"/>
      <c r="AC120" s="80"/>
    </row>
    <row r="121" spans="1:68" ht="16.5" customHeight="1" x14ac:dyDescent="0.25">
      <c r="A121" s="63" t="s">
        <v>228</v>
      </c>
      <c r="B121" s="63" t="s">
        <v>229</v>
      </c>
      <c r="C121" s="36">
        <v>4301060317</v>
      </c>
      <c r="D121" s="557">
        <v>4680115880238</v>
      </c>
      <c r="E121" s="557"/>
      <c r="F121" s="62">
        <v>0.33</v>
      </c>
      <c r="G121" s="37">
        <v>6</v>
      </c>
      <c r="H121" s="62">
        <v>1.98</v>
      </c>
      <c r="I121" s="62">
        <v>2.238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75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9"/>
      <c r="R121" s="559"/>
      <c r="S121" s="559"/>
      <c r="T121" s="56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65"/>
      <c r="P122" s="561" t="s">
        <v>40</v>
      </c>
      <c r="Q122" s="562"/>
      <c r="R122" s="562"/>
      <c r="S122" s="562"/>
      <c r="T122" s="562"/>
      <c r="U122" s="562"/>
      <c r="V122" s="563"/>
      <c r="W122" s="42" t="s">
        <v>39</v>
      </c>
      <c r="X122" s="43">
        <f>IFERROR(X121/H121,"0")</f>
        <v>0</v>
      </c>
      <c r="Y122" s="43">
        <f>IFERROR(Y121/H121,"0")</f>
        <v>0</v>
      </c>
      <c r="Z122" s="43">
        <f>IFERROR(IF(Z121="",0,Z121),"0")</f>
        <v>0</v>
      </c>
      <c r="AA122" s="67"/>
      <c r="AB122" s="67"/>
      <c r="AC122" s="67"/>
    </row>
    <row r="123" spans="1:68" x14ac:dyDescent="0.2">
      <c r="A123" s="564"/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5"/>
      <c r="P123" s="561" t="s">
        <v>40</v>
      </c>
      <c r="Q123" s="562"/>
      <c r="R123" s="562"/>
      <c r="S123" s="562"/>
      <c r="T123" s="562"/>
      <c r="U123" s="562"/>
      <c r="V123" s="563"/>
      <c r="W123" s="42" t="s">
        <v>0</v>
      </c>
      <c r="X123" s="43">
        <f>IFERROR(SUM(X121:X121),"0")</f>
        <v>0</v>
      </c>
      <c r="Y123" s="43">
        <f>IFERROR(SUM(Y121:Y121),"0")</f>
        <v>0</v>
      </c>
      <c r="Z123" s="42"/>
      <c r="AA123" s="67"/>
      <c r="AB123" s="67"/>
      <c r="AC123" s="67"/>
    </row>
    <row r="124" spans="1:68" ht="16.5" customHeight="1" x14ac:dyDescent="0.25">
      <c r="A124" s="572" t="s">
        <v>231</v>
      </c>
      <c r="B124" s="572"/>
      <c r="C124" s="572"/>
      <c r="D124" s="572"/>
      <c r="E124" s="572"/>
      <c r="F124" s="572"/>
      <c r="G124" s="572"/>
      <c r="H124" s="572"/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2"/>
      <c r="V124" s="572"/>
      <c r="W124" s="572"/>
      <c r="X124" s="572"/>
      <c r="Y124" s="572"/>
      <c r="Z124" s="572"/>
      <c r="AA124" s="65"/>
      <c r="AB124" s="65"/>
      <c r="AC124" s="79"/>
    </row>
    <row r="125" spans="1:68" ht="14.25" customHeight="1" x14ac:dyDescent="0.25">
      <c r="A125" s="556" t="s">
        <v>112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66"/>
      <c r="AB125" s="66"/>
      <c r="AC125" s="80"/>
    </row>
    <row r="126" spans="1:68" ht="27" customHeight="1" x14ac:dyDescent="0.25">
      <c r="A126" s="63" t="s">
        <v>232</v>
      </c>
      <c r="B126" s="63" t="s">
        <v>233</v>
      </c>
      <c r="C126" s="36">
        <v>4301011562</v>
      </c>
      <c r="D126" s="557">
        <v>4680115882577</v>
      </c>
      <c r="E126" s="55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88</v>
      </c>
      <c r="L126" s="37" t="s">
        <v>45</v>
      </c>
      <c r="M126" s="38" t="s">
        <v>109</v>
      </c>
      <c r="N126" s="38"/>
      <c r="O126" s="37">
        <v>90</v>
      </c>
      <c r="P126" s="7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9"/>
      <c r="R126" s="559"/>
      <c r="S126" s="559"/>
      <c r="T126" s="5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234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232</v>
      </c>
      <c r="B127" s="63" t="s">
        <v>235</v>
      </c>
      <c r="C127" s="36">
        <v>4301011564</v>
      </c>
      <c r="D127" s="557">
        <v>4680115882577</v>
      </c>
      <c r="E127" s="557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109</v>
      </c>
      <c r="N127" s="38"/>
      <c r="O127" s="37">
        <v>90</v>
      </c>
      <c r="P127" s="7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9"/>
      <c r="R127" s="559"/>
      <c r="S127" s="559"/>
      <c r="T127" s="5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234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5"/>
      <c r="P128" s="561" t="s">
        <v>40</v>
      </c>
      <c r="Q128" s="562"/>
      <c r="R128" s="562"/>
      <c r="S128" s="562"/>
      <c r="T128" s="562"/>
      <c r="U128" s="562"/>
      <c r="V128" s="56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564"/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5"/>
      <c r="P129" s="561" t="s">
        <v>40</v>
      </c>
      <c r="Q129" s="562"/>
      <c r="R129" s="562"/>
      <c r="S129" s="562"/>
      <c r="T129" s="562"/>
      <c r="U129" s="562"/>
      <c r="V129" s="56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4.25" customHeight="1" x14ac:dyDescent="0.25">
      <c r="A130" s="556" t="s">
        <v>76</v>
      </c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6"/>
      <c r="P130" s="556"/>
      <c r="Q130" s="556"/>
      <c r="R130" s="556"/>
      <c r="S130" s="556"/>
      <c r="T130" s="556"/>
      <c r="U130" s="556"/>
      <c r="V130" s="556"/>
      <c r="W130" s="556"/>
      <c r="X130" s="556"/>
      <c r="Y130" s="556"/>
      <c r="Z130" s="556"/>
      <c r="AA130" s="66"/>
      <c r="AB130" s="66"/>
      <c r="AC130" s="80"/>
    </row>
    <row r="131" spans="1:68" ht="27" customHeight="1" x14ac:dyDescent="0.25">
      <c r="A131" s="63" t="s">
        <v>236</v>
      </c>
      <c r="B131" s="63" t="s">
        <v>237</v>
      </c>
      <c r="C131" s="36">
        <v>4301031235</v>
      </c>
      <c r="D131" s="557">
        <v>4680115883444</v>
      </c>
      <c r="E131" s="55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9"/>
      <c r="R131" s="559"/>
      <c r="S131" s="559"/>
      <c r="T131" s="5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238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236</v>
      </c>
      <c r="B132" s="63" t="s">
        <v>239</v>
      </c>
      <c r="C132" s="36">
        <v>4301031234</v>
      </c>
      <c r="D132" s="557">
        <v>4680115883444</v>
      </c>
      <c r="E132" s="557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9"/>
      <c r="R132" s="559"/>
      <c r="S132" s="559"/>
      <c r="T132" s="5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238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65"/>
      <c r="P133" s="561" t="s">
        <v>40</v>
      </c>
      <c r="Q133" s="562"/>
      <c r="R133" s="562"/>
      <c r="S133" s="562"/>
      <c r="T133" s="562"/>
      <c r="U133" s="562"/>
      <c r="V133" s="563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64"/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5"/>
      <c r="P134" s="561" t="s">
        <v>40</v>
      </c>
      <c r="Q134" s="562"/>
      <c r="R134" s="562"/>
      <c r="S134" s="562"/>
      <c r="T134" s="562"/>
      <c r="U134" s="562"/>
      <c r="V134" s="563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556" t="s">
        <v>82</v>
      </c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6"/>
      <c r="P135" s="556"/>
      <c r="Q135" s="556"/>
      <c r="R135" s="556"/>
      <c r="S135" s="556"/>
      <c r="T135" s="556"/>
      <c r="U135" s="556"/>
      <c r="V135" s="556"/>
      <c r="W135" s="556"/>
      <c r="X135" s="556"/>
      <c r="Y135" s="556"/>
      <c r="Z135" s="556"/>
      <c r="AA135" s="66"/>
      <c r="AB135" s="66"/>
      <c r="AC135" s="80"/>
    </row>
    <row r="136" spans="1:68" ht="16.5" customHeight="1" x14ac:dyDescent="0.25">
      <c r="A136" s="63" t="s">
        <v>240</v>
      </c>
      <c r="B136" s="63" t="s">
        <v>241</v>
      </c>
      <c r="C136" s="36">
        <v>4301051477</v>
      </c>
      <c r="D136" s="557">
        <v>4680115882584</v>
      </c>
      <c r="E136" s="55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60</v>
      </c>
      <c r="P136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9"/>
      <c r="R136" s="559"/>
      <c r="S136" s="559"/>
      <c r="T136" s="5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234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240</v>
      </c>
      <c r="B137" s="63" t="s">
        <v>242</v>
      </c>
      <c r="C137" s="36">
        <v>4301051476</v>
      </c>
      <c r="D137" s="557">
        <v>4680115882584</v>
      </c>
      <c r="E137" s="557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60</v>
      </c>
      <c r="P137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9"/>
      <c r="R137" s="559"/>
      <c r="S137" s="559"/>
      <c r="T137" s="5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234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65"/>
      <c r="P138" s="561" t="s">
        <v>40</v>
      </c>
      <c r="Q138" s="562"/>
      <c r="R138" s="562"/>
      <c r="S138" s="562"/>
      <c r="T138" s="562"/>
      <c r="U138" s="562"/>
      <c r="V138" s="56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564"/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5"/>
      <c r="P139" s="561" t="s">
        <v>40</v>
      </c>
      <c r="Q139" s="562"/>
      <c r="R139" s="562"/>
      <c r="S139" s="562"/>
      <c r="T139" s="562"/>
      <c r="U139" s="562"/>
      <c r="V139" s="56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572" t="s">
        <v>110</v>
      </c>
      <c r="B140" s="572"/>
      <c r="C140" s="572"/>
      <c r="D140" s="572"/>
      <c r="E140" s="572"/>
      <c r="F140" s="572"/>
      <c r="G140" s="572"/>
      <c r="H140" s="572"/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2"/>
      <c r="V140" s="572"/>
      <c r="W140" s="572"/>
      <c r="X140" s="572"/>
      <c r="Y140" s="572"/>
      <c r="Z140" s="572"/>
      <c r="AA140" s="65"/>
      <c r="AB140" s="65"/>
      <c r="AC140" s="79"/>
    </row>
    <row r="141" spans="1:68" ht="14.25" customHeight="1" x14ac:dyDescent="0.25">
      <c r="A141" s="556" t="s">
        <v>112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66"/>
      <c r="AB141" s="66"/>
      <c r="AC141" s="80"/>
    </row>
    <row r="142" spans="1:68" ht="27" customHeight="1" x14ac:dyDescent="0.25">
      <c r="A142" s="63" t="s">
        <v>243</v>
      </c>
      <c r="B142" s="63" t="s">
        <v>244</v>
      </c>
      <c r="C142" s="36">
        <v>4301011705</v>
      </c>
      <c r="D142" s="557">
        <v>4607091384604</v>
      </c>
      <c r="E142" s="557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116</v>
      </c>
      <c r="N142" s="38"/>
      <c r="O142" s="37">
        <v>50</v>
      </c>
      <c r="P142" s="7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9"/>
      <c r="R142" s="559"/>
      <c r="S142" s="559"/>
      <c r="T142" s="56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245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246</v>
      </c>
      <c r="B143" s="63" t="s">
        <v>247</v>
      </c>
      <c r="C143" s="36">
        <v>4301012179</v>
      </c>
      <c r="D143" s="557">
        <v>4680115886810</v>
      </c>
      <c r="E143" s="557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88</v>
      </c>
      <c r="L143" s="37" t="s">
        <v>45</v>
      </c>
      <c r="M143" s="38" t="s">
        <v>116</v>
      </c>
      <c r="N143" s="38"/>
      <c r="O143" s="37">
        <v>55</v>
      </c>
      <c r="P143" s="747" t="s">
        <v>248</v>
      </c>
      <c r="Q143" s="559"/>
      <c r="R143" s="559"/>
      <c r="S143" s="559"/>
      <c r="T143" s="56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5"/>
      <c r="P144" s="561" t="s">
        <v>40</v>
      </c>
      <c r="Q144" s="562"/>
      <c r="R144" s="562"/>
      <c r="S144" s="562"/>
      <c r="T144" s="562"/>
      <c r="U144" s="562"/>
      <c r="V144" s="56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564"/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5"/>
      <c r="P145" s="561" t="s">
        <v>40</v>
      </c>
      <c r="Q145" s="562"/>
      <c r="R145" s="562"/>
      <c r="S145" s="562"/>
      <c r="T145" s="562"/>
      <c r="U145" s="562"/>
      <c r="V145" s="56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556" t="s">
        <v>76</v>
      </c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6"/>
      <c r="P146" s="556"/>
      <c r="Q146" s="556"/>
      <c r="R146" s="556"/>
      <c r="S146" s="556"/>
      <c r="T146" s="556"/>
      <c r="U146" s="556"/>
      <c r="V146" s="556"/>
      <c r="W146" s="556"/>
      <c r="X146" s="556"/>
      <c r="Y146" s="556"/>
      <c r="Z146" s="556"/>
      <c r="AA146" s="66"/>
      <c r="AB146" s="66"/>
      <c r="AC146" s="80"/>
    </row>
    <row r="147" spans="1:68" ht="16.5" customHeight="1" x14ac:dyDescent="0.25">
      <c r="A147" s="63" t="s">
        <v>250</v>
      </c>
      <c r="B147" s="63" t="s">
        <v>251</v>
      </c>
      <c r="C147" s="36">
        <v>4301030895</v>
      </c>
      <c r="D147" s="557">
        <v>4607091387667</v>
      </c>
      <c r="E147" s="557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117</v>
      </c>
      <c r="L147" s="37" t="s">
        <v>45</v>
      </c>
      <c r="M147" s="38" t="s">
        <v>116</v>
      </c>
      <c r="N147" s="38"/>
      <c r="O147" s="37">
        <v>40</v>
      </c>
      <c r="P147" s="7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9"/>
      <c r="R147" s="559"/>
      <c r="S147" s="559"/>
      <c r="T147" s="5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252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253</v>
      </c>
      <c r="B148" s="63" t="s">
        <v>254</v>
      </c>
      <c r="C148" s="36">
        <v>4301030961</v>
      </c>
      <c r="D148" s="557">
        <v>4607091387636</v>
      </c>
      <c r="E148" s="557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88</v>
      </c>
      <c r="L148" s="37" t="s">
        <v>45</v>
      </c>
      <c r="M148" s="38" t="s">
        <v>80</v>
      </c>
      <c r="N148" s="38"/>
      <c r="O148" s="37">
        <v>40</v>
      </c>
      <c r="P148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9"/>
      <c r="R148" s="559"/>
      <c r="S148" s="559"/>
      <c r="T148" s="5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256</v>
      </c>
      <c r="B149" s="63" t="s">
        <v>257</v>
      </c>
      <c r="C149" s="36">
        <v>4301030963</v>
      </c>
      <c r="D149" s="557">
        <v>4607091382426</v>
      </c>
      <c r="E149" s="557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117</v>
      </c>
      <c r="L149" s="37" t="s">
        <v>45</v>
      </c>
      <c r="M149" s="38" t="s">
        <v>80</v>
      </c>
      <c r="N149" s="38"/>
      <c r="O149" s="37">
        <v>40</v>
      </c>
      <c r="P149" s="7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9"/>
      <c r="R149" s="559"/>
      <c r="S149" s="559"/>
      <c r="T149" s="56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65"/>
      <c r="P150" s="561" t="s">
        <v>40</v>
      </c>
      <c r="Q150" s="562"/>
      <c r="R150" s="562"/>
      <c r="S150" s="562"/>
      <c r="T150" s="562"/>
      <c r="U150" s="562"/>
      <c r="V150" s="563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564"/>
      <c r="B151" s="564"/>
      <c r="C151" s="564"/>
      <c r="D151" s="564"/>
      <c r="E151" s="564"/>
      <c r="F151" s="564"/>
      <c r="G151" s="564"/>
      <c r="H151" s="564"/>
      <c r="I151" s="564"/>
      <c r="J151" s="564"/>
      <c r="K151" s="564"/>
      <c r="L151" s="564"/>
      <c r="M151" s="564"/>
      <c r="N151" s="564"/>
      <c r="O151" s="565"/>
      <c r="P151" s="561" t="s">
        <v>40</v>
      </c>
      <c r="Q151" s="562"/>
      <c r="R151" s="562"/>
      <c r="S151" s="562"/>
      <c r="T151" s="562"/>
      <c r="U151" s="562"/>
      <c r="V151" s="563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580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4"/>
      <c r="AB152" s="54"/>
      <c r="AC152" s="54"/>
    </row>
    <row r="153" spans="1:68" ht="16.5" customHeight="1" x14ac:dyDescent="0.25">
      <c r="A153" s="572" t="s">
        <v>260</v>
      </c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2"/>
      <c r="P153" s="572"/>
      <c r="Q153" s="572"/>
      <c r="R153" s="572"/>
      <c r="S153" s="572"/>
      <c r="T153" s="572"/>
      <c r="U153" s="572"/>
      <c r="V153" s="572"/>
      <c r="W153" s="572"/>
      <c r="X153" s="572"/>
      <c r="Y153" s="572"/>
      <c r="Z153" s="572"/>
      <c r="AA153" s="65"/>
      <c r="AB153" s="65"/>
      <c r="AC153" s="79"/>
    </row>
    <row r="154" spans="1:68" ht="14.25" customHeight="1" x14ac:dyDescent="0.25">
      <c r="A154" s="556" t="s">
        <v>144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66"/>
      <c r="AB154" s="66"/>
      <c r="AC154" s="80"/>
    </row>
    <row r="155" spans="1:68" ht="27" customHeight="1" x14ac:dyDescent="0.25">
      <c r="A155" s="63" t="s">
        <v>261</v>
      </c>
      <c r="B155" s="63" t="s">
        <v>262</v>
      </c>
      <c r="C155" s="36">
        <v>4301020323</v>
      </c>
      <c r="D155" s="557">
        <v>4680115886223</v>
      </c>
      <c r="E155" s="557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81</v>
      </c>
      <c r="L155" s="37" t="s">
        <v>45</v>
      </c>
      <c r="M155" s="38" t="s">
        <v>80</v>
      </c>
      <c r="N155" s="38"/>
      <c r="O155" s="37">
        <v>40</v>
      </c>
      <c r="P155" s="7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9"/>
      <c r="R155" s="559"/>
      <c r="S155" s="559"/>
      <c r="T155" s="5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263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5"/>
      <c r="P156" s="561" t="s">
        <v>40</v>
      </c>
      <c r="Q156" s="562"/>
      <c r="R156" s="562"/>
      <c r="S156" s="562"/>
      <c r="T156" s="562"/>
      <c r="U156" s="562"/>
      <c r="V156" s="563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564"/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5"/>
      <c r="P157" s="561" t="s">
        <v>40</v>
      </c>
      <c r="Q157" s="562"/>
      <c r="R157" s="562"/>
      <c r="S157" s="562"/>
      <c r="T157" s="562"/>
      <c r="U157" s="562"/>
      <c r="V157" s="563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556" t="s">
        <v>76</v>
      </c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6"/>
      <c r="P158" s="556"/>
      <c r="Q158" s="556"/>
      <c r="R158" s="556"/>
      <c r="S158" s="556"/>
      <c r="T158" s="556"/>
      <c r="U158" s="556"/>
      <c r="V158" s="556"/>
      <c r="W158" s="556"/>
      <c r="X158" s="556"/>
      <c r="Y158" s="556"/>
      <c r="Z158" s="556"/>
      <c r="AA158" s="66"/>
      <c r="AB158" s="66"/>
      <c r="AC158" s="80"/>
    </row>
    <row r="159" spans="1:68" ht="27" customHeight="1" x14ac:dyDescent="0.25">
      <c r="A159" s="63" t="s">
        <v>264</v>
      </c>
      <c r="B159" s="63" t="s">
        <v>265</v>
      </c>
      <c r="C159" s="36">
        <v>4301031191</v>
      </c>
      <c r="D159" s="557">
        <v>4680115880993</v>
      </c>
      <c r="E159" s="55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120</v>
      </c>
      <c r="L159" s="37" t="s">
        <v>45</v>
      </c>
      <c r="M159" s="38" t="s">
        <v>80</v>
      </c>
      <c r="N159" s="38"/>
      <c r="O159" s="37">
        <v>40</v>
      </c>
      <c r="P159" s="7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9"/>
      <c r="R159" s="559"/>
      <c r="S159" s="559"/>
      <c r="T159" s="560"/>
      <c r="U159" s="39" t="s">
        <v>45</v>
      </c>
      <c r="V159" s="39" t="s">
        <v>45</v>
      </c>
      <c r="W159" s="40" t="s">
        <v>0</v>
      </c>
      <c r="X159" s="58">
        <v>151.19999999999999</v>
      </c>
      <c r="Y159" s="55">
        <f t="shared" ref="Y159:Y167" si="11">IFERROR(IF(X159="",0,CEILING((X159/$H159),1)*$H159),"")</f>
        <v>151.20000000000002</v>
      </c>
      <c r="Z159" s="41">
        <f>IFERROR(IF(Y159=0,"",ROUNDUP(Y159/H159,0)*0.00902),"")</f>
        <v>0.32472000000000001</v>
      </c>
      <c r="AA159" s="68" t="s">
        <v>45</v>
      </c>
      <c r="AB159" s="69" t="s">
        <v>45</v>
      </c>
      <c r="AC159" s="210" t="s">
        <v>266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160.91999999999999</v>
      </c>
      <c r="BN159" s="78">
        <f t="shared" ref="BN159:BN167" si="13">IFERROR(Y159*I159/H159,"0")</f>
        <v>160.91999999999999</v>
      </c>
      <c r="BO159" s="78">
        <f t="shared" ref="BO159:BO167" si="14">IFERROR(1/J159*(X159/H159),"0")</f>
        <v>0.27272727272727271</v>
      </c>
      <c r="BP159" s="78">
        <f t="shared" ref="BP159:BP167" si="15">IFERROR(1/J159*(Y159/H159),"0")</f>
        <v>0.27272727272727271</v>
      </c>
    </row>
    <row r="160" spans="1:68" ht="27" customHeight="1" x14ac:dyDescent="0.25">
      <c r="A160" s="63" t="s">
        <v>267</v>
      </c>
      <c r="B160" s="63" t="s">
        <v>268</v>
      </c>
      <c r="C160" s="36">
        <v>4301031204</v>
      </c>
      <c r="D160" s="557">
        <v>4680115881761</v>
      </c>
      <c r="E160" s="557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9"/>
      <c r="R160" s="559"/>
      <c r="S160" s="559"/>
      <c r="T160" s="56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4301031201</v>
      </c>
      <c r="D161" s="557">
        <v>4680115881563</v>
      </c>
      <c r="E161" s="557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9"/>
      <c r="R161" s="559"/>
      <c r="S161" s="559"/>
      <c r="T161" s="560"/>
      <c r="U161" s="39" t="s">
        <v>45</v>
      </c>
      <c r="V161" s="39" t="s">
        <v>45</v>
      </c>
      <c r="W161" s="40" t="s">
        <v>0</v>
      </c>
      <c r="X161" s="58">
        <v>252</v>
      </c>
      <c r="Y161" s="55">
        <f t="shared" si="11"/>
        <v>252</v>
      </c>
      <c r="Z161" s="41">
        <f>IFERROR(IF(Y161=0,"",ROUNDUP(Y161/H161,0)*0.00902),"")</f>
        <v>0.54120000000000001</v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264.59999999999997</v>
      </c>
      <c r="BN161" s="78">
        <f t="shared" si="13"/>
        <v>264.59999999999997</v>
      </c>
      <c r="BO161" s="78">
        <f t="shared" si="14"/>
        <v>0.45454545454545459</v>
      </c>
      <c r="BP161" s="78">
        <f t="shared" si="15"/>
        <v>0.45454545454545459</v>
      </c>
    </row>
    <row r="162" spans="1:68" ht="27" customHeight="1" x14ac:dyDescent="0.25">
      <c r="A162" s="63" t="s">
        <v>273</v>
      </c>
      <c r="B162" s="63" t="s">
        <v>274</v>
      </c>
      <c r="C162" s="36">
        <v>4301031199</v>
      </c>
      <c r="D162" s="557">
        <v>4680115880986</v>
      </c>
      <c r="E162" s="55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81</v>
      </c>
      <c r="L162" s="37" t="s">
        <v>45</v>
      </c>
      <c r="M162" s="38" t="s">
        <v>80</v>
      </c>
      <c r="N162" s="38"/>
      <c r="O162" s="37">
        <v>40</v>
      </c>
      <c r="P162" s="7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9"/>
      <c r="R162" s="559"/>
      <c r="S162" s="559"/>
      <c r="T162" s="560"/>
      <c r="U162" s="39" t="s">
        <v>45</v>
      </c>
      <c r="V162" s="39" t="s">
        <v>45</v>
      </c>
      <c r="W162" s="40" t="s">
        <v>0</v>
      </c>
      <c r="X162" s="58">
        <v>151.19999999999999</v>
      </c>
      <c r="Y162" s="55">
        <f t="shared" si="11"/>
        <v>151.20000000000002</v>
      </c>
      <c r="Z162" s="41">
        <f>IFERROR(IF(Y162=0,"",ROUNDUP(Y162/H162,0)*0.00502),"")</f>
        <v>0.36143999999999998</v>
      </c>
      <c r="AA162" s="68" t="s">
        <v>45</v>
      </c>
      <c r="AB162" s="69" t="s">
        <v>45</v>
      </c>
      <c r="AC162" s="216" t="s">
        <v>266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160.55999999999997</v>
      </c>
      <c r="BN162" s="78">
        <f t="shared" si="13"/>
        <v>160.56</v>
      </c>
      <c r="BO162" s="78">
        <f t="shared" si="14"/>
        <v>0.30769230769230765</v>
      </c>
      <c r="BP162" s="78">
        <f t="shared" si="15"/>
        <v>0.30769230769230771</v>
      </c>
    </row>
    <row r="163" spans="1:68" ht="27" customHeight="1" x14ac:dyDescent="0.25">
      <c r="A163" s="63" t="s">
        <v>275</v>
      </c>
      <c r="B163" s="63" t="s">
        <v>276</v>
      </c>
      <c r="C163" s="36">
        <v>4301031205</v>
      </c>
      <c r="D163" s="557">
        <v>4680115881785</v>
      </c>
      <c r="E163" s="557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9"/>
      <c r="R163" s="559"/>
      <c r="S163" s="559"/>
      <c r="T163" s="56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277</v>
      </c>
      <c r="B164" s="63" t="s">
        <v>278</v>
      </c>
      <c r="C164" s="36">
        <v>4301031399</v>
      </c>
      <c r="D164" s="557">
        <v>4680115886537</v>
      </c>
      <c r="E164" s="557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3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9"/>
      <c r="R164" s="559"/>
      <c r="S164" s="559"/>
      <c r="T164" s="56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280</v>
      </c>
      <c r="B165" s="63" t="s">
        <v>281</v>
      </c>
      <c r="C165" s="36">
        <v>4301031202</v>
      </c>
      <c r="D165" s="557">
        <v>4680115881679</v>
      </c>
      <c r="E165" s="557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9"/>
      <c r="R165" s="559"/>
      <c r="S165" s="559"/>
      <c r="T165" s="560"/>
      <c r="U165" s="39" t="s">
        <v>45</v>
      </c>
      <c r="V165" s="39" t="s">
        <v>45</v>
      </c>
      <c r="W165" s="40" t="s">
        <v>0</v>
      </c>
      <c r="X165" s="58">
        <v>491.4</v>
      </c>
      <c r="Y165" s="55">
        <f t="shared" si="11"/>
        <v>491.40000000000003</v>
      </c>
      <c r="Z165" s="41">
        <f>IFERROR(IF(Y165=0,"",ROUNDUP(Y165/H165,0)*0.00502),"")</f>
        <v>1.1746799999999999</v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514.79999999999995</v>
      </c>
      <c r="BN165" s="78">
        <f t="shared" si="13"/>
        <v>514.80000000000007</v>
      </c>
      <c r="BO165" s="78">
        <f t="shared" si="14"/>
        <v>1</v>
      </c>
      <c r="BP165" s="78">
        <f t="shared" si="15"/>
        <v>1</v>
      </c>
    </row>
    <row r="166" spans="1:68" ht="27" customHeight="1" x14ac:dyDescent="0.25">
      <c r="A166" s="63" t="s">
        <v>282</v>
      </c>
      <c r="B166" s="63" t="s">
        <v>283</v>
      </c>
      <c r="C166" s="36">
        <v>4301031158</v>
      </c>
      <c r="D166" s="557">
        <v>4680115880191</v>
      </c>
      <c r="E166" s="557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88</v>
      </c>
      <c r="L166" s="37" t="s">
        <v>45</v>
      </c>
      <c r="M166" s="38" t="s">
        <v>80</v>
      </c>
      <c r="N166" s="38"/>
      <c r="O166" s="37">
        <v>40</v>
      </c>
      <c r="P166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9"/>
      <c r="R166" s="559"/>
      <c r="S166" s="559"/>
      <c r="T166" s="56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272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284</v>
      </c>
      <c r="B167" s="63" t="s">
        <v>285</v>
      </c>
      <c r="C167" s="36">
        <v>4301031245</v>
      </c>
      <c r="D167" s="557">
        <v>4680115883963</v>
      </c>
      <c r="E167" s="557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9"/>
      <c r="R167" s="559"/>
      <c r="S167" s="559"/>
      <c r="T167" s="56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65"/>
      <c r="P168" s="561" t="s">
        <v>40</v>
      </c>
      <c r="Q168" s="562"/>
      <c r="R168" s="562"/>
      <c r="S168" s="562"/>
      <c r="T168" s="562"/>
      <c r="U168" s="562"/>
      <c r="V168" s="563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402</v>
      </c>
      <c r="Y168" s="43">
        <f>IFERROR(Y159/H159,"0")+IFERROR(Y160/H160,"0")+IFERROR(Y161/H161,"0")+IFERROR(Y162/H162,"0")+IFERROR(Y163/H163,"0")+IFERROR(Y164/H164,"0")+IFERROR(Y165/H165,"0")+IFERROR(Y166/H166,"0")+IFERROR(Y167/H167,"0")</f>
        <v>402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2.40204</v>
      </c>
      <c r="AA168" s="67"/>
      <c r="AB168" s="67"/>
      <c r="AC168" s="67"/>
    </row>
    <row r="169" spans="1:68" x14ac:dyDescent="0.2">
      <c r="A169" s="564"/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5"/>
      <c r="P169" s="561" t="s">
        <v>40</v>
      </c>
      <c r="Q169" s="562"/>
      <c r="R169" s="562"/>
      <c r="S169" s="562"/>
      <c r="T169" s="562"/>
      <c r="U169" s="562"/>
      <c r="V169" s="563"/>
      <c r="W169" s="42" t="s">
        <v>0</v>
      </c>
      <c r="X169" s="43">
        <f>IFERROR(SUM(X159:X167),"0")</f>
        <v>1045.8</v>
      </c>
      <c r="Y169" s="43">
        <f>IFERROR(SUM(Y159:Y167),"0")</f>
        <v>1045.8000000000002</v>
      </c>
      <c r="Z169" s="42"/>
      <c r="AA169" s="67"/>
      <c r="AB169" s="67"/>
      <c r="AC169" s="67"/>
    </row>
    <row r="170" spans="1:68" ht="14.25" customHeight="1" x14ac:dyDescent="0.25">
      <c r="A170" s="556" t="s">
        <v>104</v>
      </c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6"/>
      <c r="P170" s="556"/>
      <c r="Q170" s="556"/>
      <c r="R170" s="556"/>
      <c r="S170" s="556"/>
      <c r="T170" s="556"/>
      <c r="U170" s="556"/>
      <c r="V170" s="556"/>
      <c r="W170" s="556"/>
      <c r="X170" s="556"/>
      <c r="Y170" s="556"/>
      <c r="Z170" s="556"/>
      <c r="AA170" s="66"/>
      <c r="AB170" s="66"/>
      <c r="AC170" s="80"/>
    </row>
    <row r="171" spans="1:68" ht="27" customHeight="1" x14ac:dyDescent="0.25">
      <c r="A171" s="63" t="s">
        <v>287</v>
      </c>
      <c r="B171" s="63" t="s">
        <v>288</v>
      </c>
      <c r="C171" s="36">
        <v>4301032053</v>
      </c>
      <c r="D171" s="557">
        <v>4680115886780</v>
      </c>
      <c r="E171" s="55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291</v>
      </c>
      <c r="L171" s="37" t="s">
        <v>45</v>
      </c>
      <c r="M171" s="38" t="s">
        <v>290</v>
      </c>
      <c r="N171" s="38"/>
      <c r="O171" s="37">
        <v>60</v>
      </c>
      <c r="P171" s="7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9"/>
      <c r="R171" s="559"/>
      <c r="S171" s="559"/>
      <c r="T171" s="56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289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292</v>
      </c>
      <c r="B172" s="63" t="s">
        <v>293</v>
      </c>
      <c r="C172" s="36">
        <v>4301032051</v>
      </c>
      <c r="D172" s="557">
        <v>4680115886742</v>
      </c>
      <c r="E172" s="55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291</v>
      </c>
      <c r="L172" s="37" t="s">
        <v>45</v>
      </c>
      <c r="M172" s="38" t="s">
        <v>290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9"/>
      <c r="R172" s="559"/>
      <c r="S172" s="559"/>
      <c r="T172" s="56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294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4301032052</v>
      </c>
      <c r="D173" s="557">
        <v>4680115886766</v>
      </c>
      <c r="E173" s="557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291</v>
      </c>
      <c r="L173" s="37" t="s">
        <v>45</v>
      </c>
      <c r="M173" s="38" t="s">
        <v>290</v>
      </c>
      <c r="N173" s="38"/>
      <c r="O173" s="37">
        <v>90</v>
      </c>
      <c r="P173" s="7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9"/>
      <c r="R173" s="559"/>
      <c r="S173" s="559"/>
      <c r="T173" s="5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294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65"/>
      <c r="P174" s="561" t="s">
        <v>40</v>
      </c>
      <c r="Q174" s="562"/>
      <c r="R174" s="562"/>
      <c r="S174" s="562"/>
      <c r="T174" s="562"/>
      <c r="U174" s="562"/>
      <c r="V174" s="563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564"/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5"/>
      <c r="P175" s="561" t="s">
        <v>40</v>
      </c>
      <c r="Q175" s="562"/>
      <c r="R175" s="562"/>
      <c r="S175" s="562"/>
      <c r="T175" s="562"/>
      <c r="U175" s="562"/>
      <c r="V175" s="563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556" t="s">
        <v>297</v>
      </c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6"/>
      <c r="P176" s="556"/>
      <c r="Q176" s="556"/>
      <c r="R176" s="556"/>
      <c r="S176" s="556"/>
      <c r="T176" s="556"/>
      <c r="U176" s="556"/>
      <c r="V176" s="556"/>
      <c r="W176" s="556"/>
      <c r="X176" s="556"/>
      <c r="Y176" s="556"/>
      <c r="Z176" s="556"/>
      <c r="AA176" s="66"/>
      <c r="AB176" s="66"/>
      <c r="AC176" s="80"/>
    </row>
    <row r="177" spans="1:68" ht="27" customHeight="1" x14ac:dyDescent="0.25">
      <c r="A177" s="63" t="s">
        <v>298</v>
      </c>
      <c r="B177" s="63" t="s">
        <v>299</v>
      </c>
      <c r="C177" s="36">
        <v>4301170013</v>
      </c>
      <c r="D177" s="557">
        <v>4680115886797</v>
      </c>
      <c r="E177" s="55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291</v>
      </c>
      <c r="L177" s="37" t="s">
        <v>45</v>
      </c>
      <c r="M177" s="38" t="s">
        <v>290</v>
      </c>
      <c r="N177" s="38"/>
      <c r="O177" s="37">
        <v>90</v>
      </c>
      <c r="P177" s="7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9"/>
      <c r="R177" s="559"/>
      <c r="S177" s="559"/>
      <c r="T177" s="5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65"/>
      <c r="P178" s="561" t="s">
        <v>40</v>
      </c>
      <c r="Q178" s="562"/>
      <c r="R178" s="562"/>
      <c r="S178" s="562"/>
      <c r="T178" s="562"/>
      <c r="U178" s="562"/>
      <c r="V178" s="563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564"/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5"/>
      <c r="P179" s="561" t="s">
        <v>40</v>
      </c>
      <c r="Q179" s="562"/>
      <c r="R179" s="562"/>
      <c r="S179" s="562"/>
      <c r="T179" s="562"/>
      <c r="U179" s="562"/>
      <c r="V179" s="563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572" t="s">
        <v>300</v>
      </c>
      <c r="B180" s="572"/>
      <c r="C180" s="572"/>
      <c r="D180" s="572"/>
      <c r="E180" s="572"/>
      <c r="F180" s="572"/>
      <c r="G180" s="572"/>
      <c r="H180" s="572"/>
      <c r="I180" s="572"/>
      <c r="J180" s="572"/>
      <c r="K180" s="572"/>
      <c r="L180" s="572"/>
      <c r="M180" s="572"/>
      <c r="N180" s="572"/>
      <c r="O180" s="572"/>
      <c r="P180" s="572"/>
      <c r="Q180" s="572"/>
      <c r="R180" s="572"/>
      <c r="S180" s="572"/>
      <c r="T180" s="572"/>
      <c r="U180" s="572"/>
      <c r="V180" s="572"/>
      <c r="W180" s="572"/>
      <c r="X180" s="572"/>
      <c r="Y180" s="572"/>
      <c r="Z180" s="572"/>
      <c r="AA180" s="65"/>
      <c r="AB180" s="65"/>
      <c r="AC180" s="79"/>
    </row>
    <row r="181" spans="1:68" ht="14.25" customHeight="1" x14ac:dyDescent="0.25">
      <c r="A181" s="556" t="s">
        <v>112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66"/>
      <c r="AB181" s="66"/>
      <c r="AC181" s="80"/>
    </row>
    <row r="182" spans="1:68" ht="16.5" customHeight="1" x14ac:dyDescent="0.25">
      <c r="A182" s="63" t="s">
        <v>301</v>
      </c>
      <c r="B182" s="63" t="s">
        <v>302</v>
      </c>
      <c r="C182" s="36">
        <v>4301011450</v>
      </c>
      <c r="D182" s="557">
        <v>4680115881402</v>
      </c>
      <c r="E182" s="557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117</v>
      </c>
      <c r="L182" s="37" t="s">
        <v>45</v>
      </c>
      <c r="M182" s="38" t="s">
        <v>116</v>
      </c>
      <c r="N182" s="38"/>
      <c r="O182" s="37">
        <v>55</v>
      </c>
      <c r="P182" s="7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9"/>
      <c r="R182" s="559"/>
      <c r="S182" s="559"/>
      <c r="T182" s="5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303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304</v>
      </c>
      <c r="B183" s="63" t="s">
        <v>305</v>
      </c>
      <c r="C183" s="36">
        <v>4301011768</v>
      </c>
      <c r="D183" s="557">
        <v>4680115881396</v>
      </c>
      <c r="E183" s="557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88</v>
      </c>
      <c r="L183" s="37" t="s">
        <v>45</v>
      </c>
      <c r="M183" s="38" t="s">
        <v>116</v>
      </c>
      <c r="N183" s="38"/>
      <c r="O183" s="37">
        <v>55</v>
      </c>
      <c r="P183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9"/>
      <c r="R183" s="559"/>
      <c r="S183" s="559"/>
      <c r="T183" s="5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303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5"/>
      <c r="P184" s="561" t="s">
        <v>40</v>
      </c>
      <c r="Q184" s="562"/>
      <c r="R184" s="562"/>
      <c r="S184" s="562"/>
      <c r="T184" s="562"/>
      <c r="U184" s="562"/>
      <c r="V184" s="5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564"/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5"/>
      <c r="P185" s="561" t="s">
        <v>40</v>
      </c>
      <c r="Q185" s="562"/>
      <c r="R185" s="562"/>
      <c r="S185" s="562"/>
      <c r="T185" s="562"/>
      <c r="U185" s="562"/>
      <c r="V185" s="5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556" t="s">
        <v>144</v>
      </c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6"/>
      <c r="P186" s="556"/>
      <c r="Q186" s="556"/>
      <c r="R186" s="556"/>
      <c r="S186" s="556"/>
      <c r="T186" s="556"/>
      <c r="U186" s="556"/>
      <c r="V186" s="556"/>
      <c r="W186" s="556"/>
      <c r="X186" s="556"/>
      <c r="Y186" s="556"/>
      <c r="Z186" s="556"/>
      <c r="AA186" s="66"/>
      <c r="AB186" s="66"/>
      <c r="AC186" s="80"/>
    </row>
    <row r="187" spans="1:68" ht="16.5" customHeight="1" x14ac:dyDescent="0.25">
      <c r="A187" s="63" t="s">
        <v>306</v>
      </c>
      <c r="B187" s="63" t="s">
        <v>307</v>
      </c>
      <c r="C187" s="36">
        <v>4301020261</v>
      </c>
      <c r="D187" s="557">
        <v>4680115882935</v>
      </c>
      <c r="E187" s="55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50</v>
      </c>
      <c r="P187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9"/>
      <c r="R187" s="559"/>
      <c r="S187" s="559"/>
      <c r="T187" s="5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308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309</v>
      </c>
      <c r="B188" s="63" t="s">
        <v>310</v>
      </c>
      <c r="C188" s="36">
        <v>4301020220</v>
      </c>
      <c r="D188" s="557">
        <v>4680115880764</v>
      </c>
      <c r="E188" s="557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50</v>
      </c>
      <c r="P188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9"/>
      <c r="R188" s="559"/>
      <c r="S188" s="559"/>
      <c r="T188" s="56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308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5"/>
      <c r="P189" s="561" t="s">
        <v>40</v>
      </c>
      <c r="Q189" s="562"/>
      <c r="R189" s="562"/>
      <c r="S189" s="562"/>
      <c r="T189" s="562"/>
      <c r="U189" s="562"/>
      <c r="V189" s="56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564"/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5"/>
      <c r="P190" s="561" t="s">
        <v>40</v>
      </c>
      <c r="Q190" s="562"/>
      <c r="R190" s="562"/>
      <c r="S190" s="562"/>
      <c r="T190" s="562"/>
      <c r="U190" s="562"/>
      <c r="V190" s="56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556" t="s">
        <v>76</v>
      </c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6"/>
      <c r="P191" s="556"/>
      <c r="Q191" s="556"/>
      <c r="R191" s="556"/>
      <c r="S191" s="556"/>
      <c r="T191" s="556"/>
      <c r="U191" s="556"/>
      <c r="V191" s="556"/>
      <c r="W191" s="556"/>
      <c r="X191" s="556"/>
      <c r="Y191" s="556"/>
      <c r="Z191" s="556"/>
      <c r="AA191" s="66"/>
      <c r="AB191" s="66"/>
      <c r="AC191" s="80"/>
    </row>
    <row r="192" spans="1:68" ht="27" customHeight="1" x14ac:dyDescent="0.25">
      <c r="A192" s="63" t="s">
        <v>311</v>
      </c>
      <c r="B192" s="63" t="s">
        <v>312</v>
      </c>
      <c r="C192" s="36">
        <v>4301031224</v>
      </c>
      <c r="D192" s="557">
        <v>4680115882683</v>
      </c>
      <c r="E192" s="55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120</v>
      </c>
      <c r="L192" s="37" t="s">
        <v>45</v>
      </c>
      <c r="M192" s="38" t="s">
        <v>80</v>
      </c>
      <c r="N192" s="38"/>
      <c r="O192" s="37">
        <v>40</v>
      </c>
      <c r="P192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9"/>
      <c r="R192" s="559"/>
      <c r="S192" s="559"/>
      <c r="T192" s="560"/>
      <c r="U192" s="39" t="s">
        <v>45</v>
      </c>
      <c r="V192" s="39" t="s">
        <v>45</v>
      </c>
      <c r="W192" s="40" t="s">
        <v>0</v>
      </c>
      <c r="X192" s="58">
        <v>324</v>
      </c>
      <c r="Y192" s="55">
        <f t="shared" ref="Y192:Y199" si="16">IFERROR(IF(X192="",0,CEILING((X192/$H192),1)*$H192),"")</f>
        <v>324</v>
      </c>
      <c r="Z192" s="41">
        <f>IFERROR(IF(Y192=0,"",ROUNDUP(Y192/H192,0)*0.00902),"")</f>
        <v>0.54120000000000001</v>
      </c>
      <c r="AA192" s="68" t="s">
        <v>45</v>
      </c>
      <c r="AB192" s="69" t="s">
        <v>45</v>
      </c>
      <c r="AC192" s="244" t="s">
        <v>313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336.6</v>
      </c>
      <c r="BN192" s="78">
        <f t="shared" ref="BN192:BN199" si="18">IFERROR(Y192*I192/H192,"0")</f>
        <v>336.6</v>
      </c>
      <c r="BO192" s="78">
        <f t="shared" ref="BO192:BO199" si="19">IFERROR(1/J192*(X192/H192),"0")</f>
        <v>0.45454545454545453</v>
      </c>
      <c r="BP192" s="78">
        <f t="shared" ref="BP192:BP199" si="20">IFERROR(1/J192*(Y192/H192),"0")</f>
        <v>0.45454545454545453</v>
      </c>
    </row>
    <row r="193" spans="1:68" ht="27" customHeight="1" x14ac:dyDescent="0.25">
      <c r="A193" s="63" t="s">
        <v>314</v>
      </c>
      <c r="B193" s="63" t="s">
        <v>315</v>
      </c>
      <c r="C193" s="36">
        <v>4301031230</v>
      </c>
      <c r="D193" s="557">
        <v>4680115882690</v>
      </c>
      <c r="E193" s="55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9"/>
      <c r="R193" s="559"/>
      <c r="S193" s="559"/>
      <c r="T193" s="560"/>
      <c r="U193" s="39" t="s">
        <v>45</v>
      </c>
      <c r="V193" s="39" t="s">
        <v>45</v>
      </c>
      <c r="W193" s="40" t="s">
        <v>0</v>
      </c>
      <c r="X193" s="58">
        <v>194.4</v>
      </c>
      <c r="Y193" s="55">
        <f t="shared" si="16"/>
        <v>194.4</v>
      </c>
      <c r="Z193" s="41">
        <f>IFERROR(IF(Y193=0,"",ROUNDUP(Y193/H193,0)*0.00902),"")</f>
        <v>0.32472000000000001</v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201.96</v>
      </c>
      <c r="BN193" s="78">
        <f t="shared" si="18"/>
        <v>201.96</v>
      </c>
      <c r="BO193" s="78">
        <f t="shared" si="19"/>
        <v>0.27272727272727271</v>
      </c>
      <c r="BP193" s="78">
        <f t="shared" si="20"/>
        <v>0.27272727272727271</v>
      </c>
    </row>
    <row r="194" spans="1:68" ht="27" customHeight="1" x14ac:dyDescent="0.25">
      <c r="A194" s="63" t="s">
        <v>317</v>
      </c>
      <c r="B194" s="63" t="s">
        <v>318</v>
      </c>
      <c r="C194" s="36">
        <v>4301031220</v>
      </c>
      <c r="D194" s="557">
        <v>4680115882669</v>
      </c>
      <c r="E194" s="55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9"/>
      <c r="R194" s="559"/>
      <c r="S194" s="559"/>
      <c r="T194" s="560"/>
      <c r="U194" s="39" t="s">
        <v>45</v>
      </c>
      <c r="V194" s="39" t="s">
        <v>45</v>
      </c>
      <c r="W194" s="40" t="s">
        <v>0</v>
      </c>
      <c r="X194" s="58">
        <v>194.4</v>
      </c>
      <c r="Y194" s="55">
        <f t="shared" si="16"/>
        <v>194.4</v>
      </c>
      <c r="Z194" s="41">
        <f>IFERROR(IF(Y194=0,"",ROUNDUP(Y194/H194,0)*0.00902),"")</f>
        <v>0.32472000000000001</v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201.96</v>
      </c>
      <c r="BN194" s="78">
        <f t="shared" si="18"/>
        <v>201.96</v>
      </c>
      <c r="BO194" s="78">
        <f t="shared" si="19"/>
        <v>0.27272727272727271</v>
      </c>
      <c r="BP194" s="78">
        <f t="shared" si="20"/>
        <v>0.27272727272727271</v>
      </c>
    </row>
    <row r="195" spans="1:68" ht="27" customHeight="1" x14ac:dyDescent="0.25">
      <c r="A195" s="63" t="s">
        <v>320</v>
      </c>
      <c r="B195" s="63" t="s">
        <v>321</v>
      </c>
      <c r="C195" s="36">
        <v>4301031221</v>
      </c>
      <c r="D195" s="557">
        <v>4680115882676</v>
      </c>
      <c r="E195" s="55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9"/>
      <c r="R195" s="559"/>
      <c r="S195" s="559"/>
      <c r="T195" s="560"/>
      <c r="U195" s="39" t="s">
        <v>45</v>
      </c>
      <c r="V195" s="39" t="s">
        <v>45</v>
      </c>
      <c r="W195" s="40" t="s">
        <v>0</v>
      </c>
      <c r="X195" s="58">
        <v>194.4</v>
      </c>
      <c r="Y195" s="55">
        <f t="shared" si="16"/>
        <v>194.4</v>
      </c>
      <c r="Z195" s="41">
        <f>IFERROR(IF(Y195=0,"",ROUNDUP(Y195/H195,0)*0.00902),"")</f>
        <v>0.32472000000000001</v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201.96</v>
      </c>
      <c r="BN195" s="78">
        <f t="shared" si="18"/>
        <v>201.96</v>
      </c>
      <c r="BO195" s="78">
        <f t="shared" si="19"/>
        <v>0.27272727272727271</v>
      </c>
      <c r="BP195" s="78">
        <f t="shared" si="20"/>
        <v>0.27272727272727271</v>
      </c>
    </row>
    <row r="196" spans="1:68" ht="27" customHeight="1" x14ac:dyDescent="0.25">
      <c r="A196" s="63" t="s">
        <v>323</v>
      </c>
      <c r="B196" s="63" t="s">
        <v>324</v>
      </c>
      <c r="C196" s="36">
        <v>4301031223</v>
      </c>
      <c r="D196" s="557">
        <v>4680115884014</v>
      </c>
      <c r="E196" s="557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81</v>
      </c>
      <c r="L196" s="37" t="s">
        <v>45</v>
      </c>
      <c r="M196" s="38" t="s">
        <v>80</v>
      </c>
      <c r="N196" s="38"/>
      <c r="O196" s="37">
        <v>40</v>
      </c>
      <c r="P196" s="7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9"/>
      <c r="R196" s="559"/>
      <c r="S196" s="559"/>
      <c r="T196" s="5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313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4301031222</v>
      </c>
      <c r="D197" s="557">
        <v>4680115884007</v>
      </c>
      <c r="E197" s="55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9"/>
      <c r="R197" s="559"/>
      <c r="S197" s="559"/>
      <c r="T197" s="5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4301031229</v>
      </c>
      <c r="D198" s="557">
        <v>4680115884038</v>
      </c>
      <c r="E198" s="55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9"/>
      <c r="R198" s="559"/>
      <c r="S198" s="559"/>
      <c r="T198" s="5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4301031225</v>
      </c>
      <c r="D199" s="557">
        <v>4680115884021</v>
      </c>
      <c r="E199" s="557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9"/>
      <c r="R199" s="559"/>
      <c r="S199" s="559"/>
      <c r="T199" s="5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65"/>
      <c r="P200" s="561" t="s">
        <v>40</v>
      </c>
      <c r="Q200" s="562"/>
      <c r="R200" s="562"/>
      <c r="S200" s="562"/>
      <c r="T200" s="562"/>
      <c r="U200" s="562"/>
      <c r="V200" s="563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168</v>
      </c>
      <c r="Y200" s="43">
        <f>IFERROR(Y192/H192,"0")+IFERROR(Y193/H193,"0")+IFERROR(Y194/H194,"0")+IFERROR(Y195/H195,"0")+IFERROR(Y196/H196,"0")+IFERROR(Y197/H197,"0")+IFERROR(Y198/H198,"0")+IFERROR(Y199/H199,"0")</f>
        <v>168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1.5153600000000003</v>
      </c>
      <c r="AA200" s="67"/>
      <c r="AB200" s="67"/>
      <c r="AC200" s="67"/>
    </row>
    <row r="201" spans="1:68" x14ac:dyDescent="0.2">
      <c r="A201" s="564"/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5"/>
      <c r="P201" s="561" t="s">
        <v>40</v>
      </c>
      <c r="Q201" s="562"/>
      <c r="R201" s="562"/>
      <c r="S201" s="562"/>
      <c r="T201" s="562"/>
      <c r="U201" s="562"/>
      <c r="V201" s="563"/>
      <c r="W201" s="42" t="s">
        <v>0</v>
      </c>
      <c r="X201" s="43">
        <f>IFERROR(SUM(X192:X199),"0")</f>
        <v>907.19999999999993</v>
      </c>
      <c r="Y201" s="43">
        <f>IFERROR(SUM(Y192:Y199),"0")</f>
        <v>907.19999999999993</v>
      </c>
      <c r="Z201" s="42"/>
      <c r="AA201" s="67"/>
      <c r="AB201" s="67"/>
      <c r="AC201" s="67"/>
    </row>
    <row r="202" spans="1:68" ht="14.25" customHeight="1" x14ac:dyDescent="0.25">
      <c r="A202" s="556" t="s">
        <v>82</v>
      </c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6"/>
      <c r="P202" s="556"/>
      <c r="Q202" s="556"/>
      <c r="R202" s="556"/>
      <c r="S202" s="556"/>
      <c r="T202" s="556"/>
      <c r="U202" s="556"/>
      <c r="V202" s="556"/>
      <c r="W202" s="556"/>
      <c r="X202" s="556"/>
      <c r="Y202" s="556"/>
      <c r="Z202" s="556"/>
      <c r="AA202" s="66"/>
      <c r="AB202" s="66"/>
      <c r="AC202" s="80"/>
    </row>
    <row r="203" spans="1:68" ht="27" customHeight="1" x14ac:dyDescent="0.25">
      <c r="A203" s="63" t="s">
        <v>331</v>
      </c>
      <c r="B203" s="63" t="s">
        <v>332</v>
      </c>
      <c r="C203" s="36">
        <v>4301051408</v>
      </c>
      <c r="D203" s="557">
        <v>4680115881594</v>
      </c>
      <c r="E203" s="557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117</v>
      </c>
      <c r="L203" s="37" t="s">
        <v>45</v>
      </c>
      <c r="M203" s="38" t="s">
        <v>92</v>
      </c>
      <c r="N203" s="38"/>
      <c r="O203" s="37">
        <v>40</v>
      </c>
      <c r="P203" s="7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9"/>
      <c r="R203" s="559"/>
      <c r="S203" s="559"/>
      <c r="T203" s="5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333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334</v>
      </c>
      <c r="B204" s="63" t="s">
        <v>335</v>
      </c>
      <c r="C204" s="36">
        <v>4301051411</v>
      </c>
      <c r="D204" s="557">
        <v>4680115881617</v>
      </c>
      <c r="E204" s="557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117</v>
      </c>
      <c r="L204" s="37" t="s">
        <v>45</v>
      </c>
      <c r="M204" s="38" t="s">
        <v>92</v>
      </c>
      <c r="N204" s="38"/>
      <c r="O204" s="37">
        <v>40</v>
      </c>
      <c r="P204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9"/>
      <c r="R204" s="559"/>
      <c r="S204" s="559"/>
      <c r="T204" s="5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337</v>
      </c>
      <c r="B205" s="63" t="s">
        <v>338</v>
      </c>
      <c r="C205" s="36">
        <v>4301051656</v>
      </c>
      <c r="D205" s="557">
        <v>4680115880573</v>
      </c>
      <c r="E205" s="557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117</v>
      </c>
      <c r="L205" s="37" t="s">
        <v>45</v>
      </c>
      <c r="M205" s="38" t="s">
        <v>92</v>
      </c>
      <c r="N205" s="38"/>
      <c r="O205" s="37">
        <v>45</v>
      </c>
      <c r="P205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9"/>
      <c r="R205" s="559"/>
      <c r="S205" s="559"/>
      <c r="T205" s="560"/>
      <c r="U205" s="39" t="s">
        <v>45</v>
      </c>
      <c r="V205" s="39" t="s">
        <v>45</v>
      </c>
      <c r="W205" s="40" t="s">
        <v>0</v>
      </c>
      <c r="X205" s="58">
        <v>974.4</v>
      </c>
      <c r="Y205" s="55">
        <f t="shared" si="21"/>
        <v>974.39999999999986</v>
      </c>
      <c r="Z205" s="41">
        <f>IFERROR(IF(Y205=0,"",ROUNDUP(Y205/H205,0)*0.01898),"")</f>
        <v>2.1257600000000001</v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1032.528</v>
      </c>
      <c r="BN205" s="78">
        <f t="shared" si="23"/>
        <v>1032.5279999999998</v>
      </c>
      <c r="BO205" s="78">
        <f t="shared" si="24"/>
        <v>1.75</v>
      </c>
      <c r="BP205" s="78">
        <f t="shared" si="25"/>
        <v>1.75</v>
      </c>
    </row>
    <row r="206" spans="1:68" ht="27" customHeight="1" x14ac:dyDescent="0.25">
      <c r="A206" s="63" t="s">
        <v>340</v>
      </c>
      <c r="B206" s="63" t="s">
        <v>341</v>
      </c>
      <c r="C206" s="36">
        <v>4301051407</v>
      </c>
      <c r="D206" s="557">
        <v>4680115882195</v>
      </c>
      <c r="E206" s="557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88</v>
      </c>
      <c r="L206" s="37" t="s">
        <v>45</v>
      </c>
      <c r="M206" s="38" t="s">
        <v>92</v>
      </c>
      <c r="N206" s="38"/>
      <c r="O206" s="37">
        <v>40</v>
      </c>
      <c r="P206" s="7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9"/>
      <c r="R206" s="559"/>
      <c r="S206" s="559"/>
      <c r="T206" s="560"/>
      <c r="U206" s="39" t="s">
        <v>45</v>
      </c>
      <c r="V206" s="39" t="s">
        <v>45</v>
      </c>
      <c r="W206" s="40" t="s">
        <v>0</v>
      </c>
      <c r="X206" s="58">
        <v>86.4</v>
      </c>
      <c r="Y206" s="55">
        <f t="shared" si="21"/>
        <v>86.399999999999991</v>
      </c>
      <c r="Z206" s="41">
        <f t="shared" ref="Z206:Z211" si="26">IFERROR(IF(Y206=0,"",ROUNDUP(Y206/H206,0)*0.00651),"")</f>
        <v>0.23436000000000001</v>
      </c>
      <c r="AA206" s="68" t="s">
        <v>45</v>
      </c>
      <c r="AB206" s="69" t="s">
        <v>45</v>
      </c>
      <c r="AC206" s="266" t="s">
        <v>333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96.12</v>
      </c>
      <c r="BN206" s="78">
        <f t="shared" si="23"/>
        <v>96.11999999999999</v>
      </c>
      <c r="BO206" s="78">
        <f t="shared" si="24"/>
        <v>0.19780219780219785</v>
      </c>
      <c r="BP206" s="78">
        <f t="shared" si="25"/>
        <v>0.19780219780219782</v>
      </c>
    </row>
    <row r="207" spans="1:68" ht="27" customHeight="1" x14ac:dyDescent="0.25">
      <c r="A207" s="63" t="s">
        <v>342</v>
      </c>
      <c r="B207" s="63" t="s">
        <v>343</v>
      </c>
      <c r="C207" s="36">
        <v>4301051752</v>
      </c>
      <c r="D207" s="557">
        <v>4680115882607</v>
      </c>
      <c r="E207" s="557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88</v>
      </c>
      <c r="L207" s="37" t="s">
        <v>45</v>
      </c>
      <c r="M207" s="38" t="s">
        <v>87</v>
      </c>
      <c r="N207" s="38"/>
      <c r="O207" s="37">
        <v>45</v>
      </c>
      <c r="P207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9"/>
      <c r="R207" s="559"/>
      <c r="S207" s="559"/>
      <c r="T207" s="56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4301051666</v>
      </c>
      <c r="D208" s="557">
        <v>4680115880092</v>
      </c>
      <c r="E208" s="55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88</v>
      </c>
      <c r="L208" s="37" t="s">
        <v>45</v>
      </c>
      <c r="M208" s="38" t="s">
        <v>92</v>
      </c>
      <c r="N208" s="38"/>
      <c r="O208" s="37">
        <v>45</v>
      </c>
      <c r="P208" s="7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9"/>
      <c r="R208" s="559"/>
      <c r="S208" s="559"/>
      <c r="T208" s="560"/>
      <c r="U208" s="39" t="s">
        <v>45</v>
      </c>
      <c r="V208" s="39" t="s">
        <v>45</v>
      </c>
      <c r="W208" s="40" t="s">
        <v>0</v>
      </c>
      <c r="X208" s="58">
        <v>172.8</v>
      </c>
      <c r="Y208" s="55">
        <f t="shared" si="21"/>
        <v>172.79999999999998</v>
      </c>
      <c r="Z208" s="41">
        <f t="shared" si="26"/>
        <v>0.46872000000000003</v>
      </c>
      <c r="AA208" s="68" t="s">
        <v>45</v>
      </c>
      <c r="AB208" s="69" t="s">
        <v>45</v>
      </c>
      <c r="AC208" s="270" t="s">
        <v>339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190.94400000000005</v>
      </c>
      <c r="BN208" s="78">
        <f t="shared" si="23"/>
        <v>190.94400000000002</v>
      </c>
      <c r="BO208" s="78">
        <f t="shared" si="24"/>
        <v>0.3956043956043957</v>
      </c>
      <c r="BP208" s="78">
        <f t="shared" si="25"/>
        <v>0.39560439560439564</v>
      </c>
    </row>
    <row r="209" spans="1:68" ht="27" customHeight="1" x14ac:dyDescent="0.25">
      <c r="A209" s="63" t="s">
        <v>347</v>
      </c>
      <c r="B209" s="63" t="s">
        <v>348</v>
      </c>
      <c r="C209" s="36">
        <v>4301051668</v>
      </c>
      <c r="D209" s="557">
        <v>4680115880221</v>
      </c>
      <c r="E209" s="55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9"/>
      <c r="R209" s="559"/>
      <c r="S209" s="559"/>
      <c r="T209" s="560"/>
      <c r="U209" s="39" t="s">
        <v>45</v>
      </c>
      <c r="V209" s="39" t="s">
        <v>45</v>
      </c>
      <c r="W209" s="40" t="s">
        <v>0</v>
      </c>
      <c r="X209" s="58">
        <v>172.8</v>
      </c>
      <c r="Y209" s="55">
        <f t="shared" si="21"/>
        <v>172.79999999999998</v>
      </c>
      <c r="Z209" s="41">
        <f t="shared" si="26"/>
        <v>0.46872000000000003</v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190.94400000000005</v>
      </c>
      <c r="BN209" s="78">
        <f t="shared" si="23"/>
        <v>190.94400000000002</v>
      </c>
      <c r="BO209" s="78">
        <f t="shared" si="24"/>
        <v>0.3956043956043957</v>
      </c>
      <c r="BP209" s="78">
        <f t="shared" si="25"/>
        <v>0.39560439560439564</v>
      </c>
    </row>
    <row r="210" spans="1:68" ht="27" customHeight="1" x14ac:dyDescent="0.25">
      <c r="A210" s="63" t="s">
        <v>349</v>
      </c>
      <c r="B210" s="63" t="s">
        <v>350</v>
      </c>
      <c r="C210" s="36">
        <v>4301051945</v>
      </c>
      <c r="D210" s="557">
        <v>4680115880504</v>
      </c>
      <c r="E210" s="557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87</v>
      </c>
      <c r="N210" s="38"/>
      <c r="O210" s="37">
        <v>40</v>
      </c>
      <c r="P210" s="7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9"/>
      <c r="R210" s="559"/>
      <c r="S210" s="559"/>
      <c r="T210" s="56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351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4301051410</v>
      </c>
      <c r="D211" s="557">
        <v>4680115882164</v>
      </c>
      <c r="E211" s="557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88</v>
      </c>
      <c r="L211" s="37" t="s">
        <v>45</v>
      </c>
      <c r="M211" s="38" t="s">
        <v>92</v>
      </c>
      <c r="N211" s="38"/>
      <c r="O211" s="37">
        <v>40</v>
      </c>
      <c r="P211" s="7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9"/>
      <c r="R211" s="559"/>
      <c r="S211" s="559"/>
      <c r="T211" s="560"/>
      <c r="U211" s="39" t="s">
        <v>45</v>
      </c>
      <c r="V211" s="39" t="s">
        <v>45</v>
      </c>
      <c r="W211" s="40" t="s">
        <v>0</v>
      </c>
      <c r="X211" s="58">
        <v>86.4</v>
      </c>
      <c r="Y211" s="55">
        <f t="shared" si="21"/>
        <v>86.399999999999991</v>
      </c>
      <c r="Z211" s="41">
        <f t="shared" si="26"/>
        <v>0.23436000000000001</v>
      </c>
      <c r="AA211" s="68" t="s">
        <v>45</v>
      </c>
      <c r="AB211" s="69" t="s">
        <v>45</v>
      </c>
      <c r="AC211" s="276" t="s">
        <v>336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95.688000000000017</v>
      </c>
      <c r="BN211" s="78">
        <f t="shared" si="23"/>
        <v>95.687999999999988</v>
      </c>
      <c r="BO211" s="78">
        <f t="shared" si="24"/>
        <v>0.19780219780219785</v>
      </c>
      <c r="BP211" s="78">
        <f t="shared" si="25"/>
        <v>0.19780219780219782</v>
      </c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65"/>
      <c r="P212" s="561" t="s">
        <v>40</v>
      </c>
      <c r="Q212" s="562"/>
      <c r="R212" s="562"/>
      <c r="S212" s="562"/>
      <c r="T212" s="562"/>
      <c r="U212" s="562"/>
      <c r="V212" s="563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328</v>
      </c>
      <c r="Y212" s="43">
        <f>IFERROR(Y203/H203,"0")+IFERROR(Y204/H204,"0")+IFERROR(Y205/H205,"0")+IFERROR(Y206/H206,"0")+IFERROR(Y207/H207,"0")+IFERROR(Y208/H208,"0")+IFERROR(Y209/H209,"0")+IFERROR(Y210/H210,"0")+IFERROR(Y211/H211,"0")</f>
        <v>328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3.5319200000000008</v>
      </c>
      <c r="AA212" s="67"/>
      <c r="AB212" s="67"/>
      <c r="AC212" s="67"/>
    </row>
    <row r="213" spans="1:68" x14ac:dyDescent="0.2">
      <c r="A213" s="564"/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5"/>
      <c r="P213" s="561" t="s">
        <v>40</v>
      </c>
      <c r="Q213" s="562"/>
      <c r="R213" s="562"/>
      <c r="S213" s="562"/>
      <c r="T213" s="562"/>
      <c r="U213" s="562"/>
      <c r="V213" s="563"/>
      <c r="W213" s="42" t="s">
        <v>0</v>
      </c>
      <c r="X213" s="43">
        <f>IFERROR(SUM(X203:X211),"0")</f>
        <v>1492.8</v>
      </c>
      <c r="Y213" s="43">
        <f>IFERROR(SUM(Y203:Y211),"0")</f>
        <v>1492.8</v>
      </c>
      <c r="Z213" s="42"/>
      <c r="AA213" s="67"/>
      <c r="AB213" s="67"/>
      <c r="AC213" s="67"/>
    </row>
    <row r="214" spans="1:68" ht="14.25" customHeight="1" x14ac:dyDescent="0.25">
      <c r="A214" s="556" t="s">
        <v>174</v>
      </c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6"/>
      <c r="P214" s="556"/>
      <c r="Q214" s="556"/>
      <c r="R214" s="556"/>
      <c r="S214" s="556"/>
      <c r="T214" s="556"/>
      <c r="U214" s="556"/>
      <c r="V214" s="556"/>
      <c r="W214" s="556"/>
      <c r="X214" s="556"/>
      <c r="Y214" s="556"/>
      <c r="Z214" s="556"/>
      <c r="AA214" s="66"/>
      <c r="AB214" s="66"/>
      <c r="AC214" s="80"/>
    </row>
    <row r="215" spans="1:68" ht="27" customHeight="1" x14ac:dyDescent="0.25">
      <c r="A215" s="63" t="s">
        <v>354</v>
      </c>
      <c r="B215" s="63" t="s">
        <v>355</v>
      </c>
      <c r="C215" s="36">
        <v>4301060463</v>
      </c>
      <c r="D215" s="557">
        <v>4680115880818</v>
      </c>
      <c r="E215" s="55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87</v>
      </c>
      <c r="N215" s="38"/>
      <c r="O215" s="37">
        <v>40</v>
      </c>
      <c r="P215" s="7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9"/>
      <c r="R215" s="559"/>
      <c r="S215" s="559"/>
      <c r="T215" s="5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356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357</v>
      </c>
      <c r="B216" s="63" t="s">
        <v>358</v>
      </c>
      <c r="C216" s="36">
        <v>4301060389</v>
      </c>
      <c r="D216" s="557">
        <v>4680115880801</v>
      </c>
      <c r="E216" s="55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92</v>
      </c>
      <c r="N216" s="38"/>
      <c r="O216" s="37">
        <v>40</v>
      </c>
      <c r="P216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9"/>
      <c r="R216" s="559"/>
      <c r="S216" s="559"/>
      <c r="T216" s="560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5"/>
      <c r="P217" s="561" t="s">
        <v>40</v>
      </c>
      <c r="Q217" s="562"/>
      <c r="R217" s="562"/>
      <c r="S217" s="562"/>
      <c r="T217" s="562"/>
      <c r="U217" s="562"/>
      <c r="V217" s="563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564"/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5"/>
      <c r="P218" s="561" t="s">
        <v>40</v>
      </c>
      <c r="Q218" s="562"/>
      <c r="R218" s="562"/>
      <c r="S218" s="562"/>
      <c r="T218" s="562"/>
      <c r="U218" s="562"/>
      <c r="V218" s="563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572" t="s">
        <v>360</v>
      </c>
      <c r="B219" s="572"/>
      <c r="C219" s="572"/>
      <c r="D219" s="572"/>
      <c r="E219" s="572"/>
      <c r="F219" s="572"/>
      <c r="G219" s="572"/>
      <c r="H219" s="572"/>
      <c r="I219" s="572"/>
      <c r="J219" s="572"/>
      <c r="K219" s="572"/>
      <c r="L219" s="572"/>
      <c r="M219" s="572"/>
      <c r="N219" s="572"/>
      <c r="O219" s="572"/>
      <c r="P219" s="572"/>
      <c r="Q219" s="572"/>
      <c r="R219" s="572"/>
      <c r="S219" s="572"/>
      <c r="T219" s="572"/>
      <c r="U219" s="572"/>
      <c r="V219" s="572"/>
      <c r="W219" s="572"/>
      <c r="X219" s="572"/>
      <c r="Y219" s="572"/>
      <c r="Z219" s="572"/>
      <c r="AA219" s="65"/>
      <c r="AB219" s="65"/>
      <c r="AC219" s="79"/>
    </row>
    <row r="220" spans="1:68" ht="14.25" customHeight="1" x14ac:dyDescent="0.25">
      <c r="A220" s="556" t="s">
        <v>112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66"/>
      <c r="AB220" s="66"/>
      <c r="AC220" s="80"/>
    </row>
    <row r="221" spans="1:68" ht="27" customHeight="1" x14ac:dyDescent="0.25">
      <c r="A221" s="63" t="s">
        <v>361</v>
      </c>
      <c r="B221" s="63" t="s">
        <v>362</v>
      </c>
      <c r="C221" s="36">
        <v>4301011826</v>
      </c>
      <c r="D221" s="557">
        <v>4680115884137</v>
      </c>
      <c r="E221" s="55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9"/>
      <c r="R221" s="559"/>
      <c r="S221" s="559"/>
      <c r="T221" s="5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363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364</v>
      </c>
      <c r="B222" s="63" t="s">
        <v>365</v>
      </c>
      <c r="C222" s="36">
        <v>4301011724</v>
      </c>
      <c r="D222" s="557">
        <v>4680115884236</v>
      </c>
      <c r="E222" s="55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9"/>
      <c r="R222" s="559"/>
      <c r="S222" s="559"/>
      <c r="T222" s="5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4301011721</v>
      </c>
      <c r="D223" s="557">
        <v>4680115884175</v>
      </c>
      <c r="E223" s="55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6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9"/>
      <c r="R223" s="559"/>
      <c r="S223" s="559"/>
      <c r="T223" s="5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4301011824</v>
      </c>
      <c r="D224" s="557">
        <v>4680115884144</v>
      </c>
      <c r="E224" s="55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120</v>
      </c>
      <c r="L224" s="37" t="s">
        <v>45</v>
      </c>
      <c r="M224" s="38" t="s">
        <v>116</v>
      </c>
      <c r="N224" s="38"/>
      <c r="O224" s="37">
        <v>55</v>
      </c>
      <c r="P224" s="7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9"/>
      <c r="R224" s="559"/>
      <c r="S224" s="559"/>
      <c r="T224" s="5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370</v>
      </c>
      <c r="B225" s="63" t="s">
        <v>372</v>
      </c>
      <c r="C225" s="36">
        <v>4301012196</v>
      </c>
      <c r="D225" s="557">
        <v>4680115884144</v>
      </c>
      <c r="E225" s="55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01" t="s">
        <v>373</v>
      </c>
      <c r="Q225" s="559"/>
      <c r="R225" s="559"/>
      <c r="S225" s="559"/>
      <c r="T225" s="5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363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4301012149</v>
      </c>
      <c r="D226" s="557">
        <v>4680115886551</v>
      </c>
      <c r="E226" s="55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9"/>
      <c r="R226" s="559"/>
      <c r="S226" s="559"/>
      <c r="T226" s="5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4301011726</v>
      </c>
      <c r="D227" s="557">
        <v>4680115884182</v>
      </c>
      <c r="E227" s="55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9"/>
      <c r="R227" s="559"/>
      <c r="S227" s="559"/>
      <c r="T227" s="5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366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4301011722</v>
      </c>
      <c r="D228" s="557">
        <v>4680115884205</v>
      </c>
      <c r="E228" s="55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6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9"/>
      <c r="R228" s="559"/>
      <c r="S228" s="559"/>
      <c r="T228" s="5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379</v>
      </c>
      <c r="B229" s="63" t="s">
        <v>381</v>
      </c>
      <c r="C229" s="36">
        <v>4301012195</v>
      </c>
      <c r="D229" s="557">
        <v>4680115884205</v>
      </c>
      <c r="E229" s="55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697" t="s">
        <v>382</v>
      </c>
      <c r="Q229" s="559"/>
      <c r="R229" s="559"/>
      <c r="S229" s="559"/>
      <c r="T229" s="5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369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564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65"/>
      <c r="P230" s="561" t="s">
        <v>40</v>
      </c>
      <c r="Q230" s="562"/>
      <c r="R230" s="562"/>
      <c r="S230" s="562"/>
      <c r="T230" s="562"/>
      <c r="U230" s="562"/>
      <c r="V230" s="563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65"/>
      <c r="P231" s="561" t="s">
        <v>40</v>
      </c>
      <c r="Q231" s="562"/>
      <c r="R231" s="562"/>
      <c r="S231" s="562"/>
      <c r="T231" s="562"/>
      <c r="U231" s="562"/>
      <c r="V231" s="563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556" t="s">
        <v>144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66"/>
      <c r="AB232" s="66"/>
      <c r="AC232" s="80"/>
    </row>
    <row r="233" spans="1:68" ht="27" customHeight="1" x14ac:dyDescent="0.25">
      <c r="A233" s="63" t="s">
        <v>383</v>
      </c>
      <c r="B233" s="63" t="s">
        <v>384</v>
      </c>
      <c r="C233" s="36">
        <v>4301020377</v>
      </c>
      <c r="D233" s="557">
        <v>4680115885981</v>
      </c>
      <c r="E233" s="55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81</v>
      </c>
      <c r="L233" s="37" t="s">
        <v>45</v>
      </c>
      <c r="M233" s="38" t="s">
        <v>92</v>
      </c>
      <c r="N233" s="38"/>
      <c r="O233" s="37">
        <v>50</v>
      </c>
      <c r="P233" s="6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9"/>
      <c r="R233" s="559"/>
      <c r="S233" s="559"/>
      <c r="T233" s="56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385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564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65"/>
      <c r="P234" s="561" t="s">
        <v>40</v>
      </c>
      <c r="Q234" s="562"/>
      <c r="R234" s="562"/>
      <c r="S234" s="562"/>
      <c r="T234" s="562"/>
      <c r="U234" s="562"/>
      <c r="V234" s="563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65"/>
      <c r="P235" s="561" t="s">
        <v>40</v>
      </c>
      <c r="Q235" s="562"/>
      <c r="R235" s="562"/>
      <c r="S235" s="562"/>
      <c r="T235" s="562"/>
      <c r="U235" s="562"/>
      <c r="V235" s="563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556" t="s">
        <v>386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66"/>
      <c r="AB236" s="66"/>
      <c r="AC236" s="80"/>
    </row>
    <row r="237" spans="1:68" ht="27" customHeight="1" x14ac:dyDescent="0.25">
      <c r="A237" s="63" t="s">
        <v>387</v>
      </c>
      <c r="B237" s="63" t="s">
        <v>388</v>
      </c>
      <c r="C237" s="36">
        <v>4301040362</v>
      </c>
      <c r="D237" s="557">
        <v>4680115886803</v>
      </c>
      <c r="E237" s="55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291</v>
      </c>
      <c r="L237" s="37" t="s">
        <v>45</v>
      </c>
      <c r="M237" s="38" t="s">
        <v>290</v>
      </c>
      <c r="N237" s="38"/>
      <c r="O237" s="37">
        <v>45</v>
      </c>
      <c r="P237" s="695" t="s">
        <v>389</v>
      </c>
      <c r="Q237" s="559"/>
      <c r="R237" s="559"/>
      <c r="S237" s="559"/>
      <c r="T237" s="56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390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564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65"/>
      <c r="P238" s="561" t="s">
        <v>40</v>
      </c>
      <c r="Q238" s="562"/>
      <c r="R238" s="562"/>
      <c r="S238" s="562"/>
      <c r="T238" s="562"/>
      <c r="U238" s="562"/>
      <c r="V238" s="563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65"/>
      <c r="P239" s="561" t="s">
        <v>40</v>
      </c>
      <c r="Q239" s="562"/>
      <c r="R239" s="562"/>
      <c r="S239" s="562"/>
      <c r="T239" s="562"/>
      <c r="U239" s="562"/>
      <c r="V239" s="563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556" t="s">
        <v>391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66"/>
      <c r="AB240" s="66"/>
      <c r="AC240" s="80"/>
    </row>
    <row r="241" spans="1:68" ht="27" customHeight="1" x14ac:dyDescent="0.25">
      <c r="A241" s="63" t="s">
        <v>392</v>
      </c>
      <c r="B241" s="63" t="s">
        <v>393</v>
      </c>
      <c r="C241" s="36">
        <v>4301041004</v>
      </c>
      <c r="D241" s="557">
        <v>4680115886704</v>
      </c>
      <c r="E241" s="55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291</v>
      </c>
      <c r="L241" s="37" t="s">
        <v>45</v>
      </c>
      <c r="M241" s="38" t="s">
        <v>290</v>
      </c>
      <c r="N241" s="38"/>
      <c r="O241" s="37">
        <v>90</v>
      </c>
      <c r="P241" s="69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9"/>
      <c r="R241" s="559"/>
      <c r="S241" s="559"/>
      <c r="T241" s="56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394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395</v>
      </c>
      <c r="B242" s="63" t="s">
        <v>396</v>
      </c>
      <c r="C242" s="36">
        <v>4301041008</v>
      </c>
      <c r="D242" s="557">
        <v>4680115886681</v>
      </c>
      <c r="E242" s="55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291</v>
      </c>
      <c r="L242" s="37" t="s">
        <v>45</v>
      </c>
      <c r="M242" s="38" t="s">
        <v>290</v>
      </c>
      <c r="N242" s="38"/>
      <c r="O242" s="37">
        <v>90</v>
      </c>
      <c r="P242" s="692" t="s">
        <v>397</v>
      </c>
      <c r="Q242" s="559"/>
      <c r="R242" s="559"/>
      <c r="S242" s="559"/>
      <c r="T242" s="56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394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4301041007</v>
      </c>
      <c r="D243" s="557">
        <v>4680115886735</v>
      </c>
      <c r="E243" s="55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291</v>
      </c>
      <c r="L243" s="37" t="s">
        <v>45</v>
      </c>
      <c r="M243" s="38" t="s">
        <v>290</v>
      </c>
      <c r="N243" s="38"/>
      <c r="O243" s="37">
        <v>90</v>
      </c>
      <c r="P243" s="69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9"/>
      <c r="R243" s="559"/>
      <c r="S243" s="559"/>
      <c r="T243" s="560"/>
      <c r="U243" s="39" t="s">
        <v>398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394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4301041006</v>
      </c>
      <c r="D244" s="557">
        <v>4680115886728</v>
      </c>
      <c r="E244" s="55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291</v>
      </c>
      <c r="L244" s="37" t="s">
        <v>45</v>
      </c>
      <c r="M244" s="38" t="s">
        <v>290</v>
      </c>
      <c r="N244" s="38"/>
      <c r="O244" s="37">
        <v>90</v>
      </c>
      <c r="P244" s="6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9"/>
      <c r="R244" s="559"/>
      <c r="S244" s="559"/>
      <c r="T244" s="560"/>
      <c r="U244" s="39" t="s">
        <v>398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394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557">
        <v>4680115886711</v>
      </c>
      <c r="E245" s="55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291</v>
      </c>
      <c r="L245" s="37" t="s">
        <v>45</v>
      </c>
      <c r="M245" s="38" t="s">
        <v>290</v>
      </c>
      <c r="N245" s="38"/>
      <c r="O245" s="37">
        <v>90</v>
      </c>
      <c r="P245" s="68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9"/>
      <c r="R245" s="559"/>
      <c r="S245" s="559"/>
      <c r="T245" s="5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394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564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65"/>
      <c r="P246" s="561" t="s">
        <v>40</v>
      </c>
      <c r="Q246" s="562"/>
      <c r="R246" s="562"/>
      <c r="S246" s="562"/>
      <c r="T246" s="562"/>
      <c r="U246" s="562"/>
      <c r="V246" s="563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65"/>
      <c r="P247" s="561" t="s">
        <v>40</v>
      </c>
      <c r="Q247" s="562"/>
      <c r="R247" s="562"/>
      <c r="S247" s="562"/>
      <c r="T247" s="562"/>
      <c r="U247" s="562"/>
      <c r="V247" s="563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572" t="s">
        <v>405</v>
      </c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2"/>
      <c r="P248" s="572"/>
      <c r="Q248" s="572"/>
      <c r="R248" s="572"/>
      <c r="S248" s="572"/>
      <c r="T248" s="572"/>
      <c r="U248" s="572"/>
      <c r="V248" s="572"/>
      <c r="W248" s="572"/>
      <c r="X248" s="572"/>
      <c r="Y248" s="572"/>
      <c r="Z248" s="572"/>
      <c r="AA248" s="65"/>
      <c r="AB248" s="65"/>
      <c r="AC248" s="79"/>
    </row>
    <row r="249" spans="1:68" ht="14.25" customHeight="1" x14ac:dyDescent="0.25">
      <c r="A249" s="556" t="s">
        <v>112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557">
        <v>4680115885837</v>
      </c>
      <c r="E250" s="55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6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9"/>
      <c r="R250" s="559"/>
      <c r="S250" s="559"/>
      <c r="T250" s="56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557">
        <v>4680115885851</v>
      </c>
      <c r="E251" s="55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9"/>
      <c r="R251" s="559"/>
      <c r="S251" s="559"/>
      <c r="T251" s="56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557">
        <v>4680115885806</v>
      </c>
      <c r="E252" s="55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9"/>
      <c r="R252" s="559"/>
      <c r="S252" s="559"/>
      <c r="T252" s="56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557">
        <v>4680115885844</v>
      </c>
      <c r="E253" s="55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6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9"/>
      <c r="R253" s="559"/>
      <c r="S253" s="559"/>
      <c r="T253" s="56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557">
        <v>4680115885820</v>
      </c>
      <c r="E254" s="55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9"/>
      <c r="R254" s="559"/>
      <c r="S254" s="559"/>
      <c r="T254" s="56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564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65"/>
      <c r="P255" s="561" t="s">
        <v>40</v>
      </c>
      <c r="Q255" s="562"/>
      <c r="R255" s="562"/>
      <c r="S255" s="562"/>
      <c r="T255" s="562"/>
      <c r="U255" s="562"/>
      <c r="V255" s="56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65"/>
      <c r="P256" s="561" t="s">
        <v>40</v>
      </c>
      <c r="Q256" s="562"/>
      <c r="R256" s="562"/>
      <c r="S256" s="562"/>
      <c r="T256" s="562"/>
      <c r="U256" s="562"/>
      <c r="V256" s="56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572" t="s">
        <v>421</v>
      </c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2"/>
      <c r="P257" s="572"/>
      <c r="Q257" s="572"/>
      <c r="R257" s="572"/>
      <c r="S257" s="572"/>
      <c r="T257" s="572"/>
      <c r="U257" s="572"/>
      <c r="V257" s="572"/>
      <c r="W257" s="572"/>
      <c r="X257" s="572"/>
      <c r="Y257" s="572"/>
      <c r="Z257" s="572"/>
      <c r="AA257" s="65"/>
      <c r="AB257" s="65"/>
      <c r="AC257" s="79"/>
    </row>
    <row r="258" spans="1:68" ht="14.25" customHeight="1" x14ac:dyDescent="0.25">
      <c r="A258" s="556" t="s">
        <v>112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557">
        <v>4607091383423</v>
      </c>
      <c r="E259" s="55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92</v>
      </c>
      <c r="N259" s="38"/>
      <c r="O259" s="37">
        <v>35</v>
      </c>
      <c r="P259" s="6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9"/>
      <c r="R259" s="559"/>
      <c r="S259" s="559"/>
      <c r="T259" s="56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557">
        <v>4680115886957</v>
      </c>
      <c r="E260" s="55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92</v>
      </c>
      <c r="N260" s="38"/>
      <c r="O260" s="37">
        <v>30</v>
      </c>
      <c r="P260" s="682" t="s">
        <v>426</v>
      </c>
      <c r="Q260" s="559"/>
      <c r="R260" s="559"/>
      <c r="S260" s="559"/>
      <c r="T260" s="56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557">
        <v>4680115885660</v>
      </c>
      <c r="E261" s="55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92</v>
      </c>
      <c r="N261" s="38"/>
      <c r="O261" s="37">
        <v>35</v>
      </c>
      <c r="P261" s="6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9"/>
      <c r="R261" s="559"/>
      <c r="S261" s="559"/>
      <c r="T261" s="56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557">
        <v>4680115886773</v>
      </c>
      <c r="E262" s="55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684" t="s">
        <v>433</v>
      </c>
      <c r="Q262" s="559"/>
      <c r="R262" s="559"/>
      <c r="S262" s="559"/>
      <c r="T262" s="56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564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65"/>
      <c r="P263" s="561" t="s">
        <v>40</v>
      </c>
      <c r="Q263" s="562"/>
      <c r="R263" s="562"/>
      <c r="S263" s="562"/>
      <c r="T263" s="562"/>
      <c r="U263" s="562"/>
      <c r="V263" s="56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65"/>
      <c r="P264" s="561" t="s">
        <v>40</v>
      </c>
      <c r="Q264" s="562"/>
      <c r="R264" s="562"/>
      <c r="S264" s="562"/>
      <c r="T264" s="562"/>
      <c r="U264" s="562"/>
      <c r="V264" s="56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572" t="s">
        <v>435</v>
      </c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2"/>
      <c r="P265" s="572"/>
      <c r="Q265" s="572"/>
      <c r="R265" s="572"/>
      <c r="S265" s="572"/>
      <c r="T265" s="572"/>
      <c r="U265" s="572"/>
      <c r="V265" s="572"/>
      <c r="W265" s="572"/>
      <c r="X265" s="572"/>
      <c r="Y265" s="572"/>
      <c r="Z265" s="572"/>
      <c r="AA265" s="65"/>
      <c r="AB265" s="65"/>
      <c r="AC265" s="79"/>
    </row>
    <row r="266" spans="1:68" ht="14.25" customHeight="1" x14ac:dyDescent="0.25">
      <c r="A266" s="556" t="s">
        <v>82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557">
        <v>4680115886186</v>
      </c>
      <c r="E267" s="55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6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9"/>
      <c r="R267" s="559"/>
      <c r="S267" s="559"/>
      <c r="T267" s="56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557">
        <v>4680115881228</v>
      </c>
      <c r="E268" s="55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6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9"/>
      <c r="R268" s="559"/>
      <c r="S268" s="559"/>
      <c r="T268" s="560"/>
      <c r="U268" s="39" t="s">
        <v>45</v>
      </c>
      <c r="V268" s="39" t="s">
        <v>45</v>
      </c>
      <c r="W268" s="40" t="s">
        <v>0</v>
      </c>
      <c r="X268" s="58">
        <v>201.6</v>
      </c>
      <c r="Y268" s="55">
        <f>IFERROR(IF(X268="",0,CEILING((X268/$H268),1)*$H268),"")</f>
        <v>201.6</v>
      </c>
      <c r="Z268" s="41">
        <f>IFERROR(IF(Y268=0,"",ROUNDUP(Y268/H268,0)*0.00651),"")</f>
        <v>0.54683999999999999</v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222.768</v>
      </c>
      <c r="BN268" s="78">
        <f>IFERROR(Y268*I268/H268,"0")</f>
        <v>222.768</v>
      </c>
      <c r="BO268" s="78">
        <f>IFERROR(1/J268*(X268/H268),"0")</f>
        <v>0.46153846153846156</v>
      </c>
      <c r="BP268" s="78">
        <f>IFERROR(1/J268*(Y268/H268),"0")</f>
        <v>0.46153846153846156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557">
        <v>4680115881211</v>
      </c>
      <c r="E269" s="55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6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9"/>
      <c r="R269" s="559"/>
      <c r="S269" s="559"/>
      <c r="T269" s="560"/>
      <c r="U269" s="39" t="s">
        <v>45</v>
      </c>
      <c r="V269" s="39" t="s">
        <v>45</v>
      </c>
      <c r="W269" s="40" t="s">
        <v>0</v>
      </c>
      <c r="X269" s="58">
        <v>230.4</v>
      </c>
      <c r="Y269" s="55">
        <f>IFERROR(IF(X269="",0,CEILING((X269/$H269),1)*$H269),"")</f>
        <v>230.39999999999998</v>
      </c>
      <c r="Z269" s="41">
        <f>IFERROR(IF(Y269=0,"",ROUNDUP(Y269/H269,0)*0.00651),"")</f>
        <v>0.62495999999999996</v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247.68</v>
      </c>
      <c r="BN269" s="78">
        <f>IFERROR(Y269*I269/H269,"0")</f>
        <v>247.67999999999998</v>
      </c>
      <c r="BO269" s="78">
        <f>IFERROR(1/J269*(X269/H269),"0")</f>
        <v>0.52747252747252749</v>
      </c>
      <c r="BP269" s="78">
        <f>IFERROR(1/J269*(Y269/H269),"0")</f>
        <v>0.52747252747252749</v>
      </c>
    </row>
    <row r="270" spans="1:68" x14ac:dyDescent="0.2">
      <c r="A270" s="564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5"/>
      <c r="P270" s="561" t="s">
        <v>40</v>
      </c>
      <c r="Q270" s="562"/>
      <c r="R270" s="562"/>
      <c r="S270" s="562"/>
      <c r="T270" s="562"/>
      <c r="U270" s="562"/>
      <c r="V270" s="563"/>
      <c r="W270" s="42" t="s">
        <v>39</v>
      </c>
      <c r="X270" s="43">
        <f>IFERROR(X267/H267,"0")+IFERROR(X268/H268,"0")+IFERROR(X269/H269,"0")</f>
        <v>180</v>
      </c>
      <c r="Y270" s="43">
        <f>IFERROR(Y267/H267,"0")+IFERROR(Y268/H268,"0")+IFERROR(Y269/H269,"0")</f>
        <v>180</v>
      </c>
      <c r="Z270" s="43">
        <f>IFERROR(IF(Z267="",0,Z267),"0")+IFERROR(IF(Z268="",0,Z268),"0")+IFERROR(IF(Z269="",0,Z269),"0")</f>
        <v>1.1718</v>
      </c>
      <c r="AA270" s="67"/>
      <c r="AB270" s="67"/>
      <c r="AC270" s="67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65"/>
      <c r="P271" s="561" t="s">
        <v>40</v>
      </c>
      <c r="Q271" s="562"/>
      <c r="R271" s="562"/>
      <c r="S271" s="562"/>
      <c r="T271" s="562"/>
      <c r="U271" s="562"/>
      <c r="V271" s="563"/>
      <c r="W271" s="42" t="s">
        <v>0</v>
      </c>
      <c r="X271" s="43">
        <f>IFERROR(SUM(X267:X269),"0")</f>
        <v>432</v>
      </c>
      <c r="Y271" s="43">
        <f>IFERROR(SUM(Y267:Y269),"0")</f>
        <v>432</v>
      </c>
      <c r="Z271" s="42"/>
      <c r="AA271" s="67"/>
      <c r="AB271" s="67"/>
      <c r="AC271" s="67"/>
    </row>
    <row r="272" spans="1:68" ht="16.5" customHeight="1" x14ac:dyDescent="0.25">
      <c r="A272" s="572" t="s">
        <v>445</v>
      </c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2"/>
      <c r="P272" s="572"/>
      <c r="Q272" s="572"/>
      <c r="R272" s="572"/>
      <c r="S272" s="572"/>
      <c r="T272" s="572"/>
      <c r="U272" s="572"/>
      <c r="V272" s="572"/>
      <c r="W272" s="572"/>
      <c r="X272" s="572"/>
      <c r="Y272" s="572"/>
      <c r="Z272" s="572"/>
      <c r="AA272" s="65"/>
      <c r="AB272" s="65"/>
      <c r="AC272" s="79"/>
    </row>
    <row r="273" spans="1:68" ht="14.25" customHeight="1" x14ac:dyDescent="0.25">
      <c r="A273" s="556" t="s">
        <v>76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557">
        <v>4680115880344</v>
      </c>
      <c r="E274" s="55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6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9"/>
      <c r="R274" s="559"/>
      <c r="S274" s="559"/>
      <c r="T274" s="5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564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65"/>
      <c r="P275" s="561" t="s">
        <v>40</v>
      </c>
      <c r="Q275" s="562"/>
      <c r="R275" s="562"/>
      <c r="S275" s="562"/>
      <c r="T275" s="562"/>
      <c r="U275" s="562"/>
      <c r="V275" s="5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65"/>
      <c r="P276" s="561" t="s">
        <v>40</v>
      </c>
      <c r="Q276" s="562"/>
      <c r="R276" s="562"/>
      <c r="S276" s="562"/>
      <c r="T276" s="562"/>
      <c r="U276" s="562"/>
      <c r="V276" s="5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556" t="s">
        <v>82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557">
        <v>4680115884618</v>
      </c>
      <c r="E278" s="55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92</v>
      </c>
      <c r="N278" s="38"/>
      <c r="O278" s="37">
        <v>45</v>
      </c>
      <c r="P278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9"/>
      <c r="R278" s="559"/>
      <c r="S278" s="559"/>
      <c r="T278" s="56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64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65"/>
      <c r="P279" s="561" t="s">
        <v>40</v>
      </c>
      <c r="Q279" s="562"/>
      <c r="R279" s="562"/>
      <c r="S279" s="562"/>
      <c r="T279" s="562"/>
      <c r="U279" s="562"/>
      <c r="V279" s="56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65"/>
      <c r="P280" s="561" t="s">
        <v>40</v>
      </c>
      <c r="Q280" s="562"/>
      <c r="R280" s="562"/>
      <c r="S280" s="562"/>
      <c r="T280" s="562"/>
      <c r="U280" s="562"/>
      <c r="V280" s="56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572" t="s">
        <v>452</v>
      </c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2"/>
      <c r="P281" s="572"/>
      <c r="Q281" s="572"/>
      <c r="R281" s="572"/>
      <c r="S281" s="572"/>
      <c r="T281" s="572"/>
      <c r="U281" s="572"/>
      <c r="V281" s="572"/>
      <c r="W281" s="572"/>
      <c r="X281" s="572"/>
      <c r="Y281" s="572"/>
      <c r="Z281" s="572"/>
      <c r="AA281" s="65"/>
      <c r="AB281" s="65"/>
      <c r="AC281" s="79"/>
    </row>
    <row r="282" spans="1:68" ht="14.25" customHeight="1" x14ac:dyDescent="0.25">
      <c r="A282" s="556" t="s">
        <v>112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557">
        <v>4680115883703</v>
      </c>
      <c r="E283" s="55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6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9"/>
      <c r="R283" s="559"/>
      <c r="S283" s="559"/>
      <c r="T283" s="56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564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65"/>
      <c r="P284" s="561" t="s">
        <v>40</v>
      </c>
      <c r="Q284" s="562"/>
      <c r="R284" s="562"/>
      <c r="S284" s="562"/>
      <c r="T284" s="562"/>
      <c r="U284" s="562"/>
      <c r="V284" s="56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65"/>
      <c r="P285" s="561" t="s">
        <v>40</v>
      </c>
      <c r="Q285" s="562"/>
      <c r="R285" s="562"/>
      <c r="S285" s="562"/>
      <c r="T285" s="562"/>
      <c r="U285" s="562"/>
      <c r="V285" s="56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572" t="s">
        <v>457</v>
      </c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2"/>
      <c r="P286" s="572"/>
      <c r="Q286" s="572"/>
      <c r="R286" s="572"/>
      <c r="S286" s="572"/>
      <c r="T286" s="572"/>
      <c r="U286" s="572"/>
      <c r="V286" s="572"/>
      <c r="W286" s="572"/>
      <c r="X286" s="572"/>
      <c r="Y286" s="572"/>
      <c r="Z286" s="572"/>
      <c r="AA286" s="65"/>
      <c r="AB286" s="65"/>
      <c r="AC286" s="79"/>
    </row>
    <row r="287" spans="1:68" ht="14.25" customHeight="1" x14ac:dyDescent="0.25">
      <c r="A287" s="556" t="s">
        <v>112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557">
        <v>4680115885615</v>
      </c>
      <c r="E288" s="55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92</v>
      </c>
      <c r="N288" s="38"/>
      <c r="O288" s="37">
        <v>55</v>
      </c>
      <c r="P288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9"/>
      <c r="R288" s="559"/>
      <c r="S288" s="559"/>
      <c r="T288" s="56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557">
        <v>4680115885646</v>
      </c>
      <c r="E289" s="55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9"/>
      <c r="R289" s="559"/>
      <c r="S289" s="559"/>
      <c r="T289" s="56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557">
        <v>4680115885554</v>
      </c>
      <c r="E290" s="55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92</v>
      </c>
      <c r="N290" s="38"/>
      <c r="O290" s="37">
        <v>55</v>
      </c>
      <c r="P290" s="6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9"/>
      <c r="R290" s="559"/>
      <c r="S290" s="559"/>
      <c r="T290" s="56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557">
        <v>4680115885622</v>
      </c>
      <c r="E291" s="5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6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9"/>
      <c r="R291" s="559"/>
      <c r="S291" s="559"/>
      <c r="T291" s="56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557">
        <v>4680115885608</v>
      </c>
      <c r="E292" s="55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6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9"/>
      <c r="R292" s="559"/>
      <c r="S292" s="559"/>
      <c r="T292" s="56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564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65"/>
      <c r="P293" s="561" t="s">
        <v>40</v>
      </c>
      <c r="Q293" s="562"/>
      <c r="R293" s="562"/>
      <c r="S293" s="562"/>
      <c r="T293" s="562"/>
      <c r="U293" s="562"/>
      <c r="V293" s="563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65"/>
      <c r="P294" s="561" t="s">
        <v>40</v>
      </c>
      <c r="Q294" s="562"/>
      <c r="R294" s="562"/>
      <c r="S294" s="562"/>
      <c r="T294" s="562"/>
      <c r="U294" s="562"/>
      <c r="V294" s="563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556" t="s">
        <v>76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557">
        <v>4607091387193</v>
      </c>
      <c r="E296" s="557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6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9"/>
      <c r="R296" s="559"/>
      <c r="S296" s="559"/>
      <c r="T296" s="56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557">
        <v>4607091387230</v>
      </c>
      <c r="E297" s="55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6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9"/>
      <c r="R297" s="559"/>
      <c r="S297" s="559"/>
      <c r="T297" s="56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557">
        <v>4607091387292</v>
      </c>
      <c r="E298" s="557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6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9"/>
      <c r="R298" s="559"/>
      <c r="S298" s="559"/>
      <c r="T298" s="56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557">
        <v>4607091387285</v>
      </c>
      <c r="E299" s="557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6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9"/>
      <c r="R299" s="559"/>
      <c r="S299" s="559"/>
      <c r="T299" s="56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557">
        <v>4607091389845</v>
      </c>
      <c r="E300" s="557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6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9"/>
      <c r="R300" s="559"/>
      <c r="S300" s="559"/>
      <c r="T300" s="56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557">
        <v>4680115882881</v>
      </c>
      <c r="E301" s="557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6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9"/>
      <c r="R301" s="559"/>
      <c r="S301" s="559"/>
      <c r="T301" s="56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557">
        <v>4607091383836</v>
      </c>
      <c r="E302" s="557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88</v>
      </c>
      <c r="L302" s="37" t="s">
        <v>45</v>
      </c>
      <c r="M302" s="38" t="s">
        <v>80</v>
      </c>
      <c r="N302" s="38"/>
      <c r="O302" s="37">
        <v>40</v>
      </c>
      <c r="P302" s="66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9"/>
      <c r="R302" s="559"/>
      <c r="S302" s="559"/>
      <c r="T302" s="56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564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65"/>
      <c r="P303" s="561" t="s">
        <v>40</v>
      </c>
      <c r="Q303" s="562"/>
      <c r="R303" s="562"/>
      <c r="S303" s="562"/>
      <c r="T303" s="562"/>
      <c r="U303" s="562"/>
      <c r="V303" s="563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65"/>
      <c r="P304" s="561" t="s">
        <v>40</v>
      </c>
      <c r="Q304" s="562"/>
      <c r="R304" s="562"/>
      <c r="S304" s="562"/>
      <c r="T304" s="562"/>
      <c r="U304" s="562"/>
      <c r="V304" s="563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556" t="s">
        <v>82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557">
        <v>4607091387766</v>
      </c>
      <c r="E306" s="557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92</v>
      </c>
      <c r="N306" s="38"/>
      <c r="O306" s="37">
        <v>40</v>
      </c>
      <c r="P306" s="6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9"/>
      <c r="R306" s="559"/>
      <c r="S306" s="559"/>
      <c r="T306" s="56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557">
        <v>4607091387957</v>
      </c>
      <c r="E307" s="557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92</v>
      </c>
      <c r="N307" s="38"/>
      <c r="O307" s="37">
        <v>40</v>
      </c>
      <c r="P307" s="6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9"/>
      <c r="R307" s="559"/>
      <c r="S307" s="559"/>
      <c r="T307" s="56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557">
        <v>4607091387964</v>
      </c>
      <c r="E308" s="557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92</v>
      </c>
      <c r="N308" s="38"/>
      <c r="O308" s="37">
        <v>40</v>
      </c>
      <c r="P308" s="6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9"/>
      <c r="R308" s="559"/>
      <c r="S308" s="559"/>
      <c r="T308" s="56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557">
        <v>4680115884588</v>
      </c>
      <c r="E309" s="557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88</v>
      </c>
      <c r="L309" s="37" t="s">
        <v>45</v>
      </c>
      <c r="M309" s="38" t="s">
        <v>92</v>
      </c>
      <c r="N309" s="38"/>
      <c r="O309" s="37">
        <v>40</v>
      </c>
      <c r="P309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9"/>
      <c r="R309" s="559"/>
      <c r="S309" s="559"/>
      <c r="T309" s="56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557">
        <v>4607091387513</v>
      </c>
      <c r="E310" s="557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88</v>
      </c>
      <c r="L310" s="37" t="s">
        <v>45</v>
      </c>
      <c r="M310" s="38" t="s">
        <v>87</v>
      </c>
      <c r="N310" s="38"/>
      <c r="O310" s="37">
        <v>40</v>
      </c>
      <c r="P310" s="6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9"/>
      <c r="R310" s="559"/>
      <c r="S310" s="559"/>
      <c r="T310" s="56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564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65"/>
      <c r="P311" s="561" t="s">
        <v>40</v>
      </c>
      <c r="Q311" s="562"/>
      <c r="R311" s="562"/>
      <c r="S311" s="562"/>
      <c r="T311" s="562"/>
      <c r="U311" s="562"/>
      <c r="V311" s="563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65"/>
      <c r="P312" s="561" t="s">
        <v>40</v>
      </c>
      <c r="Q312" s="562"/>
      <c r="R312" s="562"/>
      <c r="S312" s="562"/>
      <c r="T312" s="562"/>
      <c r="U312" s="562"/>
      <c r="V312" s="563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556" t="s">
        <v>174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557">
        <v>4607091380880</v>
      </c>
      <c r="E314" s="557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92</v>
      </c>
      <c r="N314" s="38"/>
      <c r="O314" s="37">
        <v>30</v>
      </c>
      <c r="P314" s="6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9"/>
      <c r="R314" s="559"/>
      <c r="S314" s="559"/>
      <c r="T314" s="560"/>
      <c r="U314" s="39" t="s">
        <v>45</v>
      </c>
      <c r="V314" s="39" t="s">
        <v>45</v>
      </c>
      <c r="W314" s="40" t="s">
        <v>0</v>
      </c>
      <c r="X314" s="58">
        <v>268.8</v>
      </c>
      <c r="Y314" s="55">
        <f>IFERROR(IF(X314="",0,CEILING((X314/$H314),1)*$H314),"")</f>
        <v>268.8</v>
      </c>
      <c r="Z314" s="41">
        <f>IFERROR(IF(Y314=0,"",ROUNDUP(Y314/H314,0)*0.01898),"")</f>
        <v>0.60736000000000001</v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285.40800000000002</v>
      </c>
      <c r="BN314" s="78">
        <f>IFERROR(Y314*I314/H314,"0")</f>
        <v>285.40800000000002</v>
      </c>
      <c r="BO314" s="78">
        <f>IFERROR(1/J314*(X314/H314),"0")</f>
        <v>0.5</v>
      </c>
      <c r="BP314" s="78">
        <f>IFERROR(1/J314*(Y314/H314),"0")</f>
        <v>0.5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557">
        <v>4607091384482</v>
      </c>
      <c r="E315" s="557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92</v>
      </c>
      <c r="N315" s="38"/>
      <c r="O315" s="37">
        <v>30</v>
      </c>
      <c r="P315" s="6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9"/>
      <c r="R315" s="559"/>
      <c r="S315" s="559"/>
      <c r="T315" s="560"/>
      <c r="U315" s="39" t="s">
        <v>45</v>
      </c>
      <c r="V315" s="39" t="s">
        <v>45</v>
      </c>
      <c r="W315" s="40" t="s">
        <v>0</v>
      </c>
      <c r="X315" s="58">
        <v>374.4</v>
      </c>
      <c r="Y315" s="55">
        <f>IFERROR(IF(X315="",0,CEILING((X315/$H315),1)*$H315),"")</f>
        <v>374.4</v>
      </c>
      <c r="Z315" s="41">
        <f>IFERROR(IF(Y315=0,"",ROUNDUP(Y315/H315,0)*0.01898),"")</f>
        <v>0.91104000000000007</v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399.31200000000001</v>
      </c>
      <c r="BN315" s="78">
        <f>IFERROR(Y315*I315/H315,"0")</f>
        <v>399.31200000000001</v>
      </c>
      <c r="BO315" s="78">
        <f>IFERROR(1/J315*(X315/H315),"0")</f>
        <v>0.75</v>
      </c>
      <c r="BP315" s="78">
        <f>IFERROR(1/J315*(Y315/H315),"0")</f>
        <v>0.75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557">
        <v>4607091380897</v>
      </c>
      <c r="E316" s="55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65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9"/>
      <c r="R316" s="559"/>
      <c r="S316" s="559"/>
      <c r="T316" s="560"/>
      <c r="U316" s="39" t="s">
        <v>45</v>
      </c>
      <c r="V316" s="39" t="s">
        <v>45</v>
      </c>
      <c r="W316" s="40" t="s">
        <v>0</v>
      </c>
      <c r="X316" s="58">
        <v>201.6</v>
      </c>
      <c r="Y316" s="55">
        <f>IFERROR(IF(X316="",0,CEILING((X316/$H316),1)*$H316),"")</f>
        <v>201.60000000000002</v>
      </c>
      <c r="Z316" s="41">
        <f>IFERROR(IF(Y316=0,"",ROUNDUP(Y316/H316,0)*0.01898),"")</f>
        <v>0.45552000000000004</v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214.05600000000001</v>
      </c>
      <c r="BN316" s="78">
        <f>IFERROR(Y316*I316/H316,"0")</f>
        <v>214.05600000000001</v>
      </c>
      <c r="BO316" s="78">
        <f>IFERROR(1/J316*(X316/H316),"0")</f>
        <v>0.375</v>
      </c>
      <c r="BP316" s="78">
        <f>IFERROR(1/J316*(Y316/H316),"0")</f>
        <v>0.375</v>
      </c>
    </row>
    <row r="317" spans="1:68" x14ac:dyDescent="0.2">
      <c r="A317" s="564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65"/>
      <c r="P317" s="561" t="s">
        <v>40</v>
      </c>
      <c r="Q317" s="562"/>
      <c r="R317" s="562"/>
      <c r="S317" s="562"/>
      <c r="T317" s="562"/>
      <c r="U317" s="562"/>
      <c r="V317" s="563"/>
      <c r="W317" s="42" t="s">
        <v>39</v>
      </c>
      <c r="X317" s="43">
        <f>IFERROR(X314/H314,"0")+IFERROR(X315/H315,"0")+IFERROR(X316/H316,"0")</f>
        <v>104</v>
      </c>
      <c r="Y317" s="43">
        <f>IFERROR(Y314/H314,"0")+IFERROR(Y315/H315,"0")+IFERROR(Y316/H316,"0")</f>
        <v>104</v>
      </c>
      <c r="Z317" s="43">
        <f>IFERROR(IF(Z314="",0,Z314),"0")+IFERROR(IF(Z315="",0,Z315),"0")+IFERROR(IF(Z316="",0,Z316),"0")</f>
        <v>1.9739200000000001</v>
      </c>
      <c r="AA317" s="67"/>
      <c r="AB317" s="67"/>
      <c r="AC317" s="67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65"/>
      <c r="P318" s="561" t="s">
        <v>40</v>
      </c>
      <c r="Q318" s="562"/>
      <c r="R318" s="562"/>
      <c r="S318" s="562"/>
      <c r="T318" s="562"/>
      <c r="U318" s="562"/>
      <c r="V318" s="563"/>
      <c r="W318" s="42" t="s">
        <v>0</v>
      </c>
      <c r="X318" s="43">
        <f>IFERROR(SUM(X314:X316),"0")</f>
        <v>844.80000000000007</v>
      </c>
      <c r="Y318" s="43">
        <f>IFERROR(SUM(Y314:Y316),"0")</f>
        <v>844.80000000000007</v>
      </c>
      <c r="Z318" s="42"/>
      <c r="AA318" s="67"/>
      <c r="AB318" s="67"/>
      <c r="AC318" s="67"/>
    </row>
    <row r="319" spans="1:68" ht="14.25" customHeight="1" x14ac:dyDescent="0.25">
      <c r="A319" s="556" t="s">
        <v>104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557">
        <v>4607091388381</v>
      </c>
      <c r="E320" s="557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654" t="s">
        <v>517</v>
      </c>
      <c r="Q320" s="559"/>
      <c r="R320" s="559"/>
      <c r="S320" s="559"/>
      <c r="T320" s="56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557">
        <v>4607091388374</v>
      </c>
      <c r="E321" s="557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655" t="s">
        <v>521</v>
      </c>
      <c r="Q321" s="559"/>
      <c r="R321" s="559"/>
      <c r="S321" s="559"/>
      <c r="T321" s="56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557">
        <v>4607091383102</v>
      </c>
      <c r="E322" s="557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88</v>
      </c>
      <c r="L322" s="37" t="s">
        <v>45</v>
      </c>
      <c r="M322" s="38" t="s">
        <v>109</v>
      </c>
      <c r="N322" s="38"/>
      <c r="O322" s="37">
        <v>180</v>
      </c>
      <c r="P322" s="6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9"/>
      <c r="R322" s="559"/>
      <c r="S322" s="559"/>
      <c r="T322" s="5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557">
        <v>4607091388404</v>
      </c>
      <c r="E323" s="557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88</v>
      </c>
      <c r="L323" s="37" t="s">
        <v>45</v>
      </c>
      <c r="M323" s="38" t="s">
        <v>109</v>
      </c>
      <c r="N323" s="38"/>
      <c r="O323" s="37">
        <v>180</v>
      </c>
      <c r="P323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9"/>
      <c r="R323" s="559"/>
      <c r="S323" s="559"/>
      <c r="T323" s="5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564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65"/>
      <c r="P324" s="561" t="s">
        <v>40</v>
      </c>
      <c r="Q324" s="562"/>
      <c r="R324" s="562"/>
      <c r="S324" s="562"/>
      <c r="T324" s="562"/>
      <c r="U324" s="562"/>
      <c r="V324" s="563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65"/>
      <c r="P325" s="561" t="s">
        <v>40</v>
      </c>
      <c r="Q325" s="562"/>
      <c r="R325" s="562"/>
      <c r="S325" s="562"/>
      <c r="T325" s="562"/>
      <c r="U325" s="562"/>
      <c r="V325" s="563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556" t="s">
        <v>527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557">
        <v>4680115881808</v>
      </c>
      <c r="E327" s="557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88</v>
      </c>
      <c r="L327" s="37" t="s">
        <v>45</v>
      </c>
      <c r="M327" s="38" t="s">
        <v>531</v>
      </c>
      <c r="N327" s="38"/>
      <c r="O327" s="37">
        <v>730</v>
      </c>
      <c r="P327" s="6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9"/>
      <c r="R327" s="559"/>
      <c r="S327" s="559"/>
      <c r="T327" s="56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557">
        <v>4680115881822</v>
      </c>
      <c r="E328" s="55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531</v>
      </c>
      <c r="N328" s="38"/>
      <c r="O328" s="37">
        <v>730</v>
      </c>
      <c r="P328" s="6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9"/>
      <c r="R328" s="559"/>
      <c r="S328" s="559"/>
      <c r="T328" s="5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557">
        <v>4680115880016</v>
      </c>
      <c r="E329" s="55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531</v>
      </c>
      <c r="N329" s="38"/>
      <c r="O329" s="37">
        <v>730</v>
      </c>
      <c r="P329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9"/>
      <c r="R329" s="559"/>
      <c r="S329" s="559"/>
      <c r="T329" s="56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64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65"/>
      <c r="P330" s="561" t="s">
        <v>40</v>
      </c>
      <c r="Q330" s="562"/>
      <c r="R330" s="562"/>
      <c r="S330" s="562"/>
      <c r="T330" s="562"/>
      <c r="U330" s="562"/>
      <c r="V330" s="563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65"/>
      <c r="P331" s="561" t="s">
        <v>40</v>
      </c>
      <c r="Q331" s="562"/>
      <c r="R331" s="562"/>
      <c r="S331" s="562"/>
      <c r="T331" s="562"/>
      <c r="U331" s="562"/>
      <c r="V331" s="563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572" t="s">
        <v>536</v>
      </c>
      <c r="B332" s="572"/>
      <c r="C332" s="572"/>
      <c r="D332" s="572"/>
      <c r="E332" s="572"/>
      <c r="F332" s="572"/>
      <c r="G332" s="572"/>
      <c r="H332" s="572"/>
      <c r="I332" s="572"/>
      <c r="J332" s="572"/>
      <c r="K332" s="572"/>
      <c r="L332" s="572"/>
      <c r="M332" s="572"/>
      <c r="N332" s="572"/>
      <c r="O332" s="572"/>
      <c r="P332" s="572"/>
      <c r="Q332" s="572"/>
      <c r="R332" s="572"/>
      <c r="S332" s="572"/>
      <c r="T332" s="572"/>
      <c r="U332" s="572"/>
      <c r="V332" s="572"/>
      <c r="W332" s="572"/>
      <c r="X332" s="572"/>
      <c r="Y332" s="572"/>
      <c r="Z332" s="572"/>
      <c r="AA332" s="65"/>
      <c r="AB332" s="65"/>
      <c r="AC332" s="79"/>
    </row>
    <row r="333" spans="1:68" ht="14.25" customHeight="1" x14ac:dyDescent="0.25">
      <c r="A333" s="556" t="s">
        <v>82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557">
        <v>4607091387919</v>
      </c>
      <c r="E334" s="557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87</v>
      </c>
      <c r="N334" s="38"/>
      <c r="O334" s="37">
        <v>45</v>
      </c>
      <c r="P334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9"/>
      <c r="R334" s="559"/>
      <c r="S334" s="559"/>
      <c r="T334" s="560"/>
      <c r="U334" s="39" t="s">
        <v>45</v>
      </c>
      <c r="V334" s="39" t="s">
        <v>45</v>
      </c>
      <c r="W334" s="40" t="s">
        <v>0</v>
      </c>
      <c r="X334" s="58">
        <v>129.6</v>
      </c>
      <c r="Y334" s="55">
        <f>IFERROR(IF(X334="",0,CEILING((X334/$H334),1)*$H334),"")</f>
        <v>129.6</v>
      </c>
      <c r="Z334" s="41">
        <f>IFERROR(IF(Y334=0,"",ROUNDUP(Y334/H334,0)*0.01898),"")</f>
        <v>0.30368000000000001</v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137.904</v>
      </c>
      <c r="BN334" s="78">
        <f>IFERROR(Y334*I334/H334,"0")</f>
        <v>137.904</v>
      </c>
      <c r="BO334" s="78">
        <f>IFERROR(1/J334*(X334/H334),"0")</f>
        <v>0.25</v>
      </c>
      <c r="BP334" s="78">
        <f>IFERROR(1/J334*(Y334/H334),"0")</f>
        <v>0.25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557">
        <v>4680115883604</v>
      </c>
      <c r="E335" s="557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88</v>
      </c>
      <c r="L335" s="37" t="s">
        <v>45</v>
      </c>
      <c r="M335" s="38" t="s">
        <v>92</v>
      </c>
      <c r="N335" s="38"/>
      <c r="O335" s="37">
        <v>45</v>
      </c>
      <c r="P335" s="64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9"/>
      <c r="R335" s="559"/>
      <c r="S335" s="559"/>
      <c r="T335" s="5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557">
        <v>4680115883567</v>
      </c>
      <c r="E336" s="557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88</v>
      </c>
      <c r="L336" s="37" t="s">
        <v>45</v>
      </c>
      <c r="M336" s="38" t="s">
        <v>87</v>
      </c>
      <c r="N336" s="38"/>
      <c r="O336" s="37">
        <v>40</v>
      </c>
      <c r="P336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9"/>
      <c r="R336" s="559"/>
      <c r="S336" s="559"/>
      <c r="T336" s="5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564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65"/>
      <c r="P337" s="561" t="s">
        <v>40</v>
      </c>
      <c r="Q337" s="562"/>
      <c r="R337" s="562"/>
      <c r="S337" s="562"/>
      <c r="T337" s="562"/>
      <c r="U337" s="562"/>
      <c r="V337" s="563"/>
      <c r="W337" s="42" t="s">
        <v>39</v>
      </c>
      <c r="X337" s="43">
        <f>IFERROR(X334/H334,"0")+IFERROR(X335/H335,"0")+IFERROR(X336/H336,"0")</f>
        <v>16</v>
      </c>
      <c r="Y337" s="43">
        <f>IFERROR(Y334/H334,"0")+IFERROR(Y335/H335,"0")+IFERROR(Y336/H336,"0")</f>
        <v>16</v>
      </c>
      <c r="Z337" s="43">
        <f>IFERROR(IF(Z334="",0,Z334),"0")+IFERROR(IF(Z335="",0,Z335),"0")+IFERROR(IF(Z336="",0,Z336),"0")</f>
        <v>0.30368000000000001</v>
      </c>
      <c r="AA337" s="67"/>
      <c r="AB337" s="67"/>
      <c r="AC337" s="67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65"/>
      <c r="P338" s="561" t="s">
        <v>40</v>
      </c>
      <c r="Q338" s="562"/>
      <c r="R338" s="562"/>
      <c r="S338" s="562"/>
      <c r="T338" s="562"/>
      <c r="U338" s="562"/>
      <c r="V338" s="563"/>
      <c r="W338" s="42" t="s">
        <v>0</v>
      </c>
      <c r="X338" s="43">
        <f>IFERROR(SUM(X334:X336),"0")</f>
        <v>129.6</v>
      </c>
      <c r="Y338" s="43">
        <f>IFERROR(SUM(Y334:Y336),"0")</f>
        <v>129.6</v>
      </c>
      <c r="Z338" s="42"/>
      <c r="AA338" s="67"/>
      <c r="AB338" s="67"/>
      <c r="AC338" s="67"/>
    </row>
    <row r="339" spans="1:68" ht="27.75" customHeight="1" x14ac:dyDescent="0.2">
      <c r="A339" s="580" t="s">
        <v>546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4"/>
      <c r="AB339" s="54"/>
      <c r="AC339" s="54"/>
    </row>
    <row r="340" spans="1:68" ht="16.5" customHeight="1" x14ac:dyDescent="0.25">
      <c r="A340" s="572" t="s">
        <v>547</v>
      </c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2"/>
      <c r="P340" s="572"/>
      <c r="Q340" s="572"/>
      <c r="R340" s="572"/>
      <c r="S340" s="572"/>
      <c r="T340" s="572"/>
      <c r="U340" s="572"/>
      <c r="V340" s="572"/>
      <c r="W340" s="572"/>
      <c r="X340" s="572"/>
      <c r="Y340" s="572"/>
      <c r="Z340" s="572"/>
      <c r="AA340" s="65"/>
      <c r="AB340" s="65"/>
      <c r="AC340" s="79"/>
    </row>
    <row r="341" spans="1:68" ht="14.25" customHeight="1" x14ac:dyDescent="0.25">
      <c r="A341" s="556" t="s">
        <v>112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557">
        <v>4680115884847</v>
      </c>
      <c r="E342" s="557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9"/>
      <c r="R342" s="559"/>
      <c r="S342" s="559"/>
      <c r="T342" s="560"/>
      <c r="U342" s="39" t="s">
        <v>45</v>
      </c>
      <c r="V342" s="39" t="s">
        <v>45</v>
      </c>
      <c r="W342" s="40" t="s">
        <v>0</v>
      </c>
      <c r="X342" s="58">
        <v>360</v>
      </c>
      <c r="Y342" s="55">
        <f t="shared" ref="Y342:Y348" si="38">IFERROR(IF(X342="",0,CEILING((X342/$H342),1)*$H342),"")</f>
        <v>360</v>
      </c>
      <c r="Z342" s="41">
        <f>IFERROR(IF(Y342=0,"",ROUNDUP(Y342/H342,0)*0.02175),"")</f>
        <v>0.52200000000000002</v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39">IFERROR(X342*I342/H342,"0")</f>
        <v>371.52000000000004</v>
      </c>
      <c r="BN342" s="78">
        <f t="shared" ref="BN342:BN348" si="40">IFERROR(Y342*I342/H342,"0")</f>
        <v>371.52000000000004</v>
      </c>
      <c r="BO342" s="78">
        <f t="shared" ref="BO342:BO348" si="41">IFERROR(1/J342*(X342/H342),"0")</f>
        <v>0.5</v>
      </c>
      <c r="BP342" s="78">
        <f t="shared" ref="BP342:BP348" si="42">IFERROR(1/J342*(Y342/H342),"0")</f>
        <v>0.5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557">
        <v>4680115884854</v>
      </c>
      <c r="E343" s="55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6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9"/>
      <c r="R343" s="559"/>
      <c r="S343" s="559"/>
      <c r="T343" s="560"/>
      <c r="U343" s="39" t="s">
        <v>45</v>
      </c>
      <c r="V343" s="39" t="s">
        <v>45</v>
      </c>
      <c r="W343" s="40" t="s">
        <v>0</v>
      </c>
      <c r="X343" s="58">
        <v>600</v>
      </c>
      <c r="Y343" s="55">
        <f t="shared" si="38"/>
        <v>600</v>
      </c>
      <c r="Z343" s="41">
        <f>IFERROR(IF(Y343=0,"",ROUNDUP(Y343/H343,0)*0.02175),"")</f>
        <v>0.86999999999999988</v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39"/>
        <v>619.20000000000005</v>
      </c>
      <c r="BN343" s="78">
        <f t="shared" si="40"/>
        <v>619.20000000000005</v>
      </c>
      <c r="BO343" s="78">
        <f t="shared" si="41"/>
        <v>0.83333333333333326</v>
      </c>
      <c r="BP343" s="78">
        <f t="shared" si="42"/>
        <v>0.83333333333333326</v>
      </c>
    </row>
    <row r="344" spans="1:68" ht="37.5" customHeight="1" x14ac:dyDescent="0.25">
      <c r="A344" s="63" t="s">
        <v>554</v>
      </c>
      <c r="B344" s="63" t="s">
        <v>555</v>
      </c>
      <c r="C344" s="36">
        <v>4301011867</v>
      </c>
      <c r="D344" s="557">
        <v>4680115884830</v>
      </c>
      <c r="E344" s="55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9"/>
      <c r="R344" s="559"/>
      <c r="S344" s="559"/>
      <c r="T344" s="560"/>
      <c r="U344" s="39" t="s">
        <v>45</v>
      </c>
      <c r="V344" s="39" t="s">
        <v>45</v>
      </c>
      <c r="W344" s="40" t="s">
        <v>0</v>
      </c>
      <c r="X344" s="58">
        <v>675</v>
      </c>
      <c r="Y344" s="55">
        <f t="shared" si="38"/>
        <v>675</v>
      </c>
      <c r="Z344" s="41">
        <f>IFERROR(IF(Y344=0,"",ROUNDUP(Y344/H344,0)*0.02175),"")</f>
        <v>0.9787499999999999</v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696.6</v>
      </c>
      <c r="BN344" s="78">
        <f t="shared" si="40"/>
        <v>696.6</v>
      </c>
      <c r="BO344" s="78">
        <f t="shared" si="41"/>
        <v>0.9375</v>
      </c>
      <c r="BP344" s="78">
        <f t="shared" si="42"/>
        <v>0.9375</v>
      </c>
    </row>
    <row r="345" spans="1:68" ht="27" customHeight="1" x14ac:dyDescent="0.25">
      <c r="A345" s="63" t="s">
        <v>557</v>
      </c>
      <c r="B345" s="63" t="s">
        <v>558</v>
      </c>
      <c r="C345" s="36">
        <v>4301011832</v>
      </c>
      <c r="D345" s="557">
        <v>4607091383997</v>
      </c>
      <c r="E345" s="55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87</v>
      </c>
      <c r="N345" s="38"/>
      <c r="O345" s="37">
        <v>60</v>
      </c>
      <c r="P345" s="6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9"/>
      <c r="R345" s="559"/>
      <c r="S345" s="559"/>
      <c r="T345" s="56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557">
        <v>4680115882638</v>
      </c>
      <c r="E346" s="557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6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9"/>
      <c r="R346" s="559"/>
      <c r="S346" s="559"/>
      <c r="T346" s="56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557">
        <v>4680115884922</v>
      </c>
      <c r="E347" s="557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6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9"/>
      <c r="R347" s="559"/>
      <c r="S347" s="559"/>
      <c r="T347" s="56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557">
        <v>4680115884861</v>
      </c>
      <c r="E348" s="55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6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9"/>
      <c r="R348" s="559"/>
      <c r="S348" s="559"/>
      <c r="T348" s="56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556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564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65"/>
      <c r="P349" s="561" t="s">
        <v>40</v>
      </c>
      <c r="Q349" s="562"/>
      <c r="R349" s="562"/>
      <c r="S349" s="562"/>
      <c r="T349" s="562"/>
      <c r="U349" s="562"/>
      <c r="V349" s="563"/>
      <c r="W349" s="42" t="s">
        <v>39</v>
      </c>
      <c r="X349" s="43">
        <f>IFERROR(X342/H342,"0")+IFERROR(X343/H343,"0")+IFERROR(X344/H344,"0")+IFERROR(X345/H345,"0")+IFERROR(X346/H346,"0")+IFERROR(X347/H347,"0")+IFERROR(X348/H348,"0")</f>
        <v>109</v>
      </c>
      <c r="Y349" s="43">
        <f>IFERROR(Y342/H342,"0")+IFERROR(Y343/H343,"0")+IFERROR(Y344/H344,"0")+IFERROR(Y345/H345,"0")+IFERROR(Y346/H346,"0")+IFERROR(Y347/H347,"0")+IFERROR(Y348/H348,"0")</f>
        <v>109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2.3707499999999997</v>
      </c>
      <c r="AA349" s="67"/>
      <c r="AB349" s="67"/>
      <c r="AC349" s="67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65"/>
      <c r="P350" s="561" t="s">
        <v>40</v>
      </c>
      <c r="Q350" s="562"/>
      <c r="R350" s="562"/>
      <c r="S350" s="562"/>
      <c r="T350" s="562"/>
      <c r="U350" s="562"/>
      <c r="V350" s="563"/>
      <c r="W350" s="42" t="s">
        <v>0</v>
      </c>
      <c r="X350" s="43">
        <f>IFERROR(SUM(X342:X348),"0")</f>
        <v>1635</v>
      </c>
      <c r="Y350" s="43">
        <f>IFERROR(SUM(Y342:Y348),"0")</f>
        <v>1635</v>
      </c>
      <c r="Z350" s="42"/>
      <c r="AA350" s="67"/>
      <c r="AB350" s="67"/>
      <c r="AC350" s="67"/>
    </row>
    <row r="351" spans="1:68" ht="14.25" customHeight="1" x14ac:dyDescent="0.25">
      <c r="A351" s="556" t="s">
        <v>144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557">
        <v>4607091383980</v>
      </c>
      <c r="E352" s="55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6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9"/>
      <c r="R352" s="559"/>
      <c r="S352" s="559"/>
      <c r="T352" s="560"/>
      <c r="U352" s="39" t="s">
        <v>45</v>
      </c>
      <c r="V352" s="39" t="s">
        <v>45</v>
      </c>
      <c r="W352" s="40" t="s">
        <v>0</v>
      </c>
      <c r="X352" s="58">
        <v>600</v>
      </c>
      <c r="Y352" s="55">
        <f>IFERROR(IF(X352="",0,CEILING((X352/$H352),1)*$H352),"")</f>
        <v>600</v>
      </c>
      <c r="Z352" s="41">
        <f>IFERROR(IF(Y352=0,"",ROUNDUP(Y352/H352,0)*0.02175),"")</f>
        <v>0.86999999999999988</v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619.20000000000005</v>
      </c>
      <c r="BN352" s="78">
        <f>IFERROR(Y352*I352/H352,"0")</f>
        <v>619.20000000000005</v>
      </c>
      <c r="BO352" s="78">
        <f>IFERROR(1/J352*(X352/H352),"0")</f>
        <v>0.83333333333333326</v>
      </c>
      <c r="BP352" s="78">
        <f>IFERROR(1/J352*(Y352/H352),"0")</f>
        <v>0.83333333333333326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557">
        <v>4607091384178</v>
      </c>
      <c r="E353" s="557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9"/>
      <c r="R353" s="559"/>
      <c r="S353" s="559"/>
      <c r="T353" s="56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564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5"/>
      <c r="P354" s="561" t="s">
        <v>40</v>
      </c>
      <c r="Q354" s="562"/>
      <c r="R354" s="562"/>
      <c r="S354" s="562"/>
      <c r="T354" s="562"/>
      <c r="U354" s="562"/>
      <c r="V354" s="563"/>
      <c r="W354" s="42" t="s">
        <v>39</v>
      </c>
      <c r="X354" s="43">
        <f>IFERROR(X352/H352,"0")+IFERROR(X353/H353,"0")</f>
        <v>40</v>
      </c>
      <c r="Y354" s="43">
        <f>IFERROR(Y352/H352,"0")+IFERROR(Y353/H353,"0")</f>
        <v>40</v>
      </c>
      <c r="Z354" s="43">
        <f>IFERROR(IF(Z352="",0,Z352),"0")+IFERROR(IF(Z353="",0,Z353),"0")</f>
        <v>0.86999999999999988</v>
      </c>
      <c r="AA354" s="67"/>
      <c r="AB354" s="67"/>
      <c r="AC354" s="67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65"/>
      <c r="P355" s="561" t="s">
        <v>40</v>
      </c>
      <c r="Q355" s="562"/>
      <c r="R355" s="562"/>
      <c r="S355" s="562"/>
      <c r="T355" s="562"/>
      <c r="U355" s="562"/>
      <c r="V355" s="563"/>
      <c r="W355" s="42" t="s">
        <v>0</v>
      </c>
      <c r="X355" s="43">
        <f>IFERROR(SUM(X352:X353),"0")</f>
        <v>600</v>
      </c>
      <c r="Y355" s="43">
        <f>IFERROR(SUM(Y352:Y353),"0")</f>
        <v>600</v>
      </c>
      <c r="Z355" s="42"/>
      <c r="AA355" s="67"/>
      <c r="AB355" s="67"/>
      <c r="AC355" s="67"/>
    </row>
    <row r="356" spans="1:68" ht="14.25" customHeight="1" x14ac:dyDescent="0.25">
      <c r="A356" s="556" t="s">
        <v>82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557">
        <v>4607091383928</v>
      </c>
      <c r="E357" s="557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92</v>
      </c>
      <c r="N357" s="38"/>
      <c r="O357" s="37">
        <v>40</v>
      </c>
      <c r="P357" s="6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9"/>
      <c r="R357" s="559"/>
      <c r="S357" s="559"/>
      <c r="T357" s="56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557">
        <v>4607091384260</v>
      </c>
      <c r="E358" s="557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92</v>
      </c>
      <c r="N358" s="38"/>
      <c r="O358" s="37">
        <v>40</v>
      </c>
      <c r="P358" s="63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9"/>
      <c r="R358" s="559"/>
      <c r="S358" s="559"/>
      <c r="T358" s="56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564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5"/>
      <c r="P359" s="561" t="s">
        <v>40</v>
      </c>
      <c r="Q359" s="562"/>
      <c r="R359" s="562"/>
      <c r="S359" s="562"/>
      <c r="T359" s="562"/>
      <c r="U359" s="562"/>
      <c r="V359" s="563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65"/>
      <c r="P360" s="561" t="s">
        <v>40</v>
      </c>
      <c r="Q360" s="562"/>
      <c r="R360" s="562"/>
      <c r="S360" s="562"/>
      <c r="T360" s="562"/>
      <c r="U360" s="562"/>
      <c r="V360" s="563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556" t="s">
        <v>174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557">
        <v>4607091384673</v>
      </c>
      <c r="E362" s="557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92</v>
      </c>
      <c r="N362" s="38"/>
      <c r="O362" s="37">
        <v>40</v>
      </c>
      <c r="P362" s="635" t="s">
        <v>580</v>
      </c>
      <c r="Q362" s="559"/>
      <c r="R362" s="559"/>
      <c r="S362" s="559"/>
      <c r="T362" s="560"/>
      <c r="U362" s="39" t="s">
        <v>45</v>
      </c>
      <c r="V362" s="39" t="s">
        <v>45</v>
      </c>
      <c r="W362" s="40" t="s">
        <v>0</v>
      </c>
      <c r="X362" s="58">
        <v>288</v>
      </c>
      <c r="Y362" s="55">
        <f>IFERROR(IF(X362="",0,CEILING((X362/$H362),1)*$H362),"")</f>
        <v>288</v>
      </c>
      <c r="Z362" s="41">
        <f>IFERROR(IF(Y362=0,"",ROUNDUP(Y362/H362,0)*0.01898),"")</f>
        <v>0.60736000000000001</v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304.608</v>
      </c>
      <c r="BN362" s="78">
        <f>IFERROR(Y362*I362/H362,"0")</f>
        <v>304.608</v>
      </c>
      <c r="BO362" s="78">
        <f>IFERROR(1/J362*(X362/H362),"0")</f>
        <v>0.5</v>
      </c>
      <c r="BP362" s="78">
        <f>IFERROR(1/J362*(Y362/H362),"0")</f>
        <v>0.5</v>
      </c>
    </row>
    <row r="363" spans="1:68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5"/>
      <c r="P363" s="561" t="s">
        <v>40</v>
      </c>
      <c r="Q363" s="562"/>
      <c r="R363" s="562"/>
      <c r="S363" s="562"/>
      <c r="T363" s="562"/>
      <c r="U363" s="562"/>
      <c r="V363" s="563"/>
      <c r="W363" s="42" t="s">
        <v>39</v>
      </c>
      <c r="X363" s="43">
        <f>IFERROR(X362/H362,"0")</f>
        <v>32</v>
      </c>
      <c r="Y363" s="43">
        <f>IFERROR(Y362/H362,"0")</f>
        <v>32</v>
      </c>
      <c r="Z363" s="43">
        <f>IFERROR(IF(Z362="",0,Z362),"0")</f>
        <v>0.60736000000000001</v>
      </c>
      <c r="AA363" s="67"/>
      <c r="AB363" s="67"/>
      <c r="AC363" s="67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5"/>
      <c r="P364" s="561" t="s">
        <v>40</v>
      </c>
      <c r="Q364" s="562"/>
      <c r="R364" s="562"/>
      <c r="S364" s="562"/>
      <c r="T364" s="562"/>
      <c r="U364" s="562"/>
      <c r="V364" s="563"/>
      <c r="W364" s="42" t="s">
        <v>0</v>
      </c>
      <c r="X364" s="43">
        <f>IFERROR(SUM(X362:X362),"0")</f>
        <v>288</v>
      </c>
      <c r="Y364" s="43">
        <f>IFERROR(SUM(Y362:Y362),"0")</f>
        <v>288</v>
      </c>
      <c r="Z364" s="42"/>
      <c r="AA364" s="67"/>
      <c r="AB364" s="67"/>
      <c r="AC364" s="67"/>
    </row>
    <row r="365" spans="1:68" ht="16.5" customHeight="1" x14ac:dyDescent="0.25">
      <c r="A365" s="572" t="s">
        <v>582</v>
      </c>
      <c r="B365" s="572"/>
      <c r="C365" s="572"/>
      <c r="D365" s="572"/>
      <c r="E365" s="572"/>
      <c r="F365" s="572"/>
      <c r="G365" s="572"/>
      <c r="H365" s="572"/>
      <c r="I365" s="572"/>
      <c r="J365" s="572"/>
      <c r="K365" s="572"/>
      <c r="L365" s="572"/>
      <c r="M365" s="572"/>
      <c r="N365" s="572"/>
      <c r="O365" s="572"/>
      <c r="P365" s="572"/>
      <c r="Q365" s="572"/>
      <c r="R365" s="572"/>
      <c r="S365" s="572"/>
      <c r="T365" s="572"/>
      <c r="U365" s="572"/>
      <c r="V365" s="572"/>
      <c r="W365" s="572"/>
      <c r="X365" s="572"/>
      <c r="Y365" s="572"/>
      <c r="Z365" s="572"/>
      <c r="AA365" s="65"/>
      <c r="AB365" s="65"/>
      <c r="AC365" s="79"/>
    </row>
    <row r="366" spans="1:68" ht="14.25" customHeight="1" x14ac:dyDescent="0.25">
      <c r="A366" s="556" t="s">
        <v>112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557">
        <v>4680115881907</v>
      </c>
      <c r="E367" s="557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9"/>
      <c r="R367" s="559"/>
      <c r="S367" s="559"/>
      <c r="T367" s="5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557">
        <v>4680115884885</v>
      </c>
      <c r="E368" s="557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6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9"/>
      <c r="R368" s="559"/>
      <c r="S368" s="559"/>
      <c r="T368" s="560"/>
      <c r="U368" s="39" t="s">
        <v>45</v>
      </c>
      <c r="V368" s="39" t="s">
        <v>45</v>
      </c>
      <c r="W368" s="40" t="s">
        <v>0</v>
      </c>
      <c r="X368" s="58">
        <v>240</v>
      </c>
      <c r="Y368" s="55">
        <f>IFERROR(IF(X368="",0,CEILING((X368/$H368),1)*$H368),"")</f>
        <v>240</v>
      </c>
      <c r="Z368" s="41">
        <f>IFERROR(IF(Y368=0,"",ROUNDUP(Y368/H368,0)*0.01898),"")</f>
        <v>0.37959999999999999</v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248.70000000000002</v>
      </c>
      <c r="BN368" s="78">
        <f>IFERROR(Y368*I368/H368,"0")</f>
        <v>248.70000000000002</v>
      </c>
      <c r="BO368" s="78">
        <f>IFERROR(1/J368*(X368/H368),"0")</f>
        <v>0.3125</v>
      </c>
      <c r="BP368" s="78">
        <f>IFERROR(1/J368*(Y368/H368),"0")</f>
        <v>0.3125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557">
        <v>4680115884908</v>
      </c>
      <c r="E369" s="557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6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9"/>
      <c r="R369" s="559"/>
      <c r="S369" s="559"/>
      <c r="T369" s="5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564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65"/>
      <c r="P370" s="561" t="s">
        <v>40</v>
      </c>
      <c r="Q370" s="562"/>
      <c r="R370" s="562"/>
      <c r="S370" s="562"/>
      <c r="T370" s="562"/>
      <c r="U370" s="562"/>
      <c r="V370" s="563"/>
      <c r="W370" s="42" t="s">
        <v>39</v>
      </c>
      <c r="X370" s="43">
        <f>IFERROR(X367/H367,"0")+IFERROR(X368/H368,"0")+IFERROR(X369/H369,"0")</f>
        <v>20</v>
      </c>
      <c r="Y370" s="43">
        <f>IFERROR(Y367/H367,"0")+IFERROR(Y368/H368,"0")+IFERROR(Y369/H369,"0")</f>
        <v>20</v>
      </c>
      <c r="Z370" s="43">
        <f>IFERROR(IF(Z367="",0,Z367),"0")+IFERROR(IF(Z368="",0,Z368),"0")+IFERROR(IF(Z369="",0,Z369),"0")</f>
        <v>0.37959999999999999</v>
      </c>
      <c r="AA370" s="67"/>
      <c r="AB370" s="67"/>
      <c r="AC370" s="67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65"/>
      <c r="P371" s="561" t="s">
        <v>40</v>
      </c>
      <c r="Q371" s="562"/>
      <c r="R371" s="562"/>
      <c r="S371" s="562"/>
      <c r="T371" s="562"/>
      <c r="U371" s="562"/>
      <c r="V371" s="563"/>
      <c r="W371" s="42" t="s">
        <v>0</v>
      </c>
      <c r="X371" s="43">
        <f>IFERROR(SUM(X367:X369),"0")</f>
        <v>240</v>
      </c>
      <c r="Y371" s="43">
        <f>IFERROR(SUM(Y367:Y369),"0")</f>
        <v>240</v>
      </c>
      <c r="Z371" s="42"/>
      <c r="AA371" s="67"/>
      <c r="AB371" s="67"/>
      <c r="AC371" s="67"/>
    </row>
    <row r="372" spans="1:68" ht="14.25" customHeight="1" x14ac:dyDescent="0.25">
      <c r="A372" s="556" t="s">
        <v>76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557">
        <v>4607091384802</v>
      </c>
      <c r="E373" s="557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6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9"/>
      <c r="R373" s="559"/>
      <c r="S373" s="559"/>
      <c r="T373" s="5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65"/>
      <c r="P374" s="561" t="s">
        <v>40</v>
      </c>
      <c r="Q374" s="562"/>
      <c r="R374" s="562"/>
      <c r="S374" s="562"/>
      <c r="T374" s="562"/>
      <c r="U374" s="562"/>
      <c r="V374" s="563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564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5"/>
      <c r="P375" s="561" t="s">
        <v>40</v>
      </c>
      <c r="Q375" s="562"/>
      <c r="R375" s="562"/>
      <c r="S375" s="562"/>
      <c r="T375" s="562"/>
      <c r="U375" s="562"/>
      <c r="V375" s="563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556" t="s">
        <v>82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557">
        <v>4607091384246</v>
      </c>
      <c r="E377" s="557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92</v>
      </c>
      <c r="N377" s="38"/>
      <c r="O377" s="37">
        <v>40</v>
      </c>
      <c r="P377" s="62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9"/>
      <c r="R377" s="559"/>
      <c r="S377" s="559"/>
      <c r="T377" s="560"/>
      <c r="U377" s="39" t="s">
        <v>45</v>
      </c>
      <c r="V377" s="39" t="s">
        <v>45</v>
      </c>
      <c r="W377" s="40" t="s">
        <v>0</v>
      </c>
      <c r="X377" s="58">
        <v>216</v>
      </c>
      <c r="Y377" s="55">
        <f>IFERROR(IF(X377="",0,CEILING((X377/$H377),1)*$H377),"")</f>
        <v>216</v>
      </c>
      <c r="Z377" s="41">
        <f>IFERROR(IF(Y377=0,"",ROUNDUP(Y377/H377,0)*0.01898),"")</f>
        <v>0.45552000000000004</v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228.45599999999999</v>
      </c>
      <c r="BN377" s="78">
        <f>IFERROR(Y377*I377/H377,"0")</f>
        <v>228.45599999999999</v>
      </c>
      <c r="BO377" s="78">
        <f>IFERROR(1/J377*(X377/H377),"0")</f>
        <v>0.375</v>
      </c>
      <c r="BP377" s="78">
        <f>IFERROR(1/J377*(Y377/H377),"0")</f>
        <v>0.375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557">
        <v>4607091384253</v>
      </c>
      <c r="E378" s="557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88</v>
      </c>
      <c r="L378" s="37" t="s">
        <v>45</v>
      </c>
      <c r="M378" s="38" t="s">
        <v>92</v>
      </c>
      <c r="N378" s="38"/>
      <c r="O378" s="37">
        <v>40</v>
      </c>
      <c r="P378" s="6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9"/>
      <c r="R378" s="559"/>
      <c r="S378" s="559"/>
      <c r="T378" s="560"/>
      <c r="U378" s="39" t="s">
        <v>45</v>
      </c>
      <c r="V378" s="39" t="s">
        <v>45</v>
      </c>
      <c r="W378" s="40" t="s">
        <v>0</v>
      </c>
      <c r="X378" s="58">
        <v>86.4</v>
      </c>
      <c r="Y378" s="55">
        <f>IFERROR(IF(X378="",0,CEILING((X378/$H378),1)*$H378),"")</f>
        <v>86.399999999999991</v>
      </c>
      <c r="Z378" s="41">
        <f>IFERROR(IF(Y378=0,"",ROUNDUP(Y378/H378,0)*0.00651),"")</f>
        <v>0.23436000000000001</v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95.904000000000011</v>
      </c>
      <c r="BN378" s="78">
        <f>IFERROR(Y378*I378/H378,"0")</f>
        <v>95.904000000000011</v>
      </c>
      <c r="BO378" s="78">
        <f>IFERROR(1/J378*(X378/H378),"0")</f>
        <v>0.19780219780219785</v>
      </c>
      <c r="BP378" s="78">
        <f>IFERROR(1/J378*(Y378/H378),"0")</f>
        <v>0.19780219780219782</v>
      </c>
    </row>
    <row r="379" spans="1:68" x14ac:dyDescent="0.2">
      <c r="A379" s="564"/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5"/>
      <c r="P379" s="561" t="s">
        <v>40</v>
      </c>
      <c r="Q379" s="562"/>
      <c r="R379" s="562"/>
      <c r="S379" s="562"/>
      <c r="T379" s="562"/>
      <c r="U379" s="562"/>
      <c r="V379" s="563"/>
      <c r="W379" s="42" t="s">
        <v>39</v>
      </c>
      <c r="X379" s="43">
        <f>IFERROR(X377/H377,"0")+IFERROR(X378/H378,"0")</f>
        <v>60.000000000000007</v>
      </c>
      <c r="Y379" s="43">
        <f>IFERROR(Y377/H377,"0")+IFERROR(Y378/H378,"0")</f>
        <v>60</v>
      </c>
      <c r="Z379" s="43">
        <f>IFERROR(IF(Z377="",0,Z377),"0")+IFERROR(IF(Z378="",0,Z378),"0")</f>
        <v>0.68988000000000005</v>
      </c>
      <c r="AA379" s="67"/>
      <c r="AB379" s="67"/>
      <c r="AC379" s="67"/>
    </row>
    <row r="380" spans="1:68" x14ac:dyDescent="0.2">
      <c r="A380" s="564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65"/>
      <c r="P380" s="561" t="s">
        <v>40</v>
      </c>
      <c r="Q380" s="562"/>
      <c r="R380" s="562"/>
      <c r="S380" s="562"/>
      <c r="T380" s="562"/>
      <c r="U380" s="562"/>
      <c r="V380" s="563"/>
      <c r="W380" s="42" t="s">
        <v>0</v>
      </c>
      <c r="X380" s="43">
        <f>IFERROR(SUM(X377:X378),"0")</f>
        <v>302.39999999999998</v>
      </c>
      <c r="Y380" s="43">
        <f>IFERROR(SUM(Y377:Y378),"0")</f>
        <v>302.39999999999998</v>
      </c>
      <c r="Z380" s="42"/>
      <c r="AA380" s="67"/>
      <c r="AB380" s="67"/>
      <c r="AC380" s="67"/>
    </row>
    <row r="381" spans="1:68" ht="14.25" customHeight="1" x14ac:dyDescent="0.25">
      <c r="A381" s="556" t="s">
        <v>174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557">
        <v>4607091389357</v>
      </c>
      <c r="E382" s="557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92</v>
      </c>
      <c r="N382" s="38"/>
      <c r="O382" s="37">
        <v>40</v>
      </c>
      <c r="P382" s="6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9"/>
      <c r="R382" s="559"/>
      <c r="S382" s="559"/>
      <c r="T382" s="56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65"/>
      <c r="P383" s="561" t="s">
        <v>40</v>
      </c>
      <c r="Q383" s="562"/>
      <c r="R383" s="562"/>
      <c r="S383" s="562"/>
      <c r="T383" s="562"/>
      <c r="U383" s="562"/>
      <c r="V383" s="56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564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5"/>
      <c r="P384" s="561" t="s">
        <v>40</v>
      </c>
      <c r="Q384" s="562"/>
      <c r="R384" s="562"/>
      <c r="S384" s="562"/>
      <c r="T384" s="562"/>
      <c r="U384" s="562"/>
      <c r="V384" s="56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580" t="s">
        <v>602</v>
      </c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0"/>
      <c r="P385" s="580"/>
      <c r="Q385" s="580"/>
      <c r="R385" s="580"/>
      <c r="S385" s="580"/>
      <c r="T385" s="580"/>
      <c r="U385" s="580"/>
      <c r="V385" s="580"/>
      <c r="W385" s="580"/>
      <c r="X385" s="580"/>
      <c r="Y385" s="580"/>
      <c r="Z385" s="580"/>
      <c r="AA385" s="54"/>
      <c r="AB385" s="54"/>
      <c r="AC385" s="54"/>
    </row>
    <row r="386" spans="1:68" ht="16.5" customHeight="1" x14ac:dyDescent="0.25">
      <c r="A386" s="572" t="s">
        <v>603</v>
      </c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2"/>
      <c r="P386" s="572"/>
      <c r="Q386" s="572"/>
      <c r="R386" s="572"/>
      <c r="S386" s="572"/>
      <c r="T386" s="572"/>
      <c r="U386" s="572"/>
      <c r="V386" s="572"/>
      <c r="W386" s="572"/>
      <c r="X386" s="572"/>
      <c r="Y386" s="572"/>
      <c r="Z386" s="572"/>
      <c r="AA386" s="65"/>
      <c r="AB386" s="65"/>
      <c r="AC386" s="79"/>
    </row>
    <row r="387" spans="1:68" ht="14.25" customHeight="1" x14ac:dyDescent="0.25">
      <c r="A387" s="556" t="s">
        <v>76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557">
        <v>4680115886100</v>
      </c>
      <c r="E388" s="557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6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9"/>
      <c r="R388" s="559"/>
      <c r="S388" s="559"/>
      <c r="T388" s="56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4301031382</v>
      </c>
      <c r="D389" s="557">
        <v>4680115886117</v>
      </c>
      <c r="E389" s="557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6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9"/>
      <c r="R389" s="559"/>
      <c r="S389" s="559"/>
      <c r="T389" s="56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4301031406</v>
      </c>
      <c r="D390" s="557">
        <v>4680115886117</v>
      </c>
      <c r="E390" s="55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9"/>
      <c r="R390" s="559"/>
      <c r="S390" s="559"/>
      <c r="T390" s="56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557">
        <v>4680115886124</v>
      </c>
      <c r="E391" s="55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9"/>
      <c r="R391" s="559"/>
      <c r="S391" s="559"/>
      <c r="T391" s="56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557">
        <v>4680115883147</v>
      </c>
      <c r="E392" s="557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6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9"/>
      <c r="R392" s="559"/>
      <c r="S392" s="559"/>
      <c r="T392" s="56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557">
        <v>4607091384338</v>
      </c>
      <c r="E393" s="557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6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9"/>
      <c r="R393" s="559"/>
      <c r="S393" s="559"/>
      <c r="T393" s="56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557">
        <v>4607091389524</v>
      </c>
      <c r="E394" s="557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9"/>
      <c r="R394" s="559"/>
      <c r="S394" s="559"/>
      <c r="T394" s="56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557">
        <v>4680115883161</v>
      </c>
      <c r="E395" s="557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9"/>
      <c r="R395" s="559"/>
      <c r="S395" s="559"/>
      <c r="T395" s="56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557">
        <v>4607091389531</v>
      </c>
      <c r="E396" s="55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9"/>
      <c r="R396" s="559"/>
      <c r="S396" s="559"/>
      <c r="T396" s="56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557">
        <v>4607091384345</v>
      </c>
      <c r="E397" s="557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1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9"/>
      <c r="R397" s="559"/>
      <c r="S397" s="559"/>
      <c r="T397" s="56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564"/>
      <c r="B398" s="564"/>
      <c r="C398" s="564"/>
      <c r="D398" s="564"/>
      <c r="E398" s="564"/>
      <c r="F398" s="564"/>
      <c r="G398" s="564"/>
      <c r="H398" s="564"/>
      <c r="I398" s="564"/>
      <c r="J398" s="564"/>
      <c r="K398" s="564"/>
      <c r="L398" s="564"/>
      <c r="M398" s="564"/>
      <c r="N398" s="564"/>
      <c r="O398" s="565"/>
      <c r="P398" s="561" t="s">
        <v>40</v>
      </c>
      <c r="Q398" s="562"/>
      <c r="R398" s="562"/>
      <c r="S398" s="562"/>
      <c r="T398" s="562"/>
      <c r="U398" s="562"/>
      <c r="V398" s="563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564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65"/>
      <c r="P399" s="561" t="s">
        <v>40</v>
      </c>
      <c r="Q399" s="562"/>
      <c r="R399" s="562"/>
      <c r="S399" s="562"/>
      <c r="T399" s="562"/>
      <c r="U399" s="562"/>
      <c r="V399" s="563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556" t="s">
        <v>82</v>
      </c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6"/>
      <c r="P400" s="556"/>
      <c r="Q400" s="556"/>
      <c r="R400" s="556"/>
      <c r="S400" s="556"/>
      <c r="T400" s="556"/>
      <c r="U400" s="556"/>
      <c r="V400" s="556"/>
      <c r="W400" s="556"/>
      <c r="X400" s="556"/>
      <c r="Y400" s="556"/>
      <c r="Z400" s="556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557">
        <v>4607091384352</v>
      </c>
      <c r="E401" s="557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92</v>
      </c>
      <c r="N401" s="38"/>
      <c r="O401" s="37">
        <v>45</v>
      </c>
      <c r="P401" s="6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9"/>
      <c r="R401" s="559"/>
      <c r="S401" s="559"/>
      <c r="T401" s="5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557">
        <v>4607091389654</v>
      </c>
      <c r="E402" s="557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6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9"/>
      <c r="R402" s="559"/>
      <c r="S402" s="559"/>
      <c r="T402" s="5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564"/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5"/>
      <c r="P403" s="561" t="s">
        <v>40</v>
      </c>
      <c r="Q403" s="562"/>
      <c r="R403" s="562"/>
      <c r="S403" s="562"/>
      <c r="T403" s="562"/>
      <c r="U403" s="562"/>
      <c r="V403" s="563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564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65"/>
      <c r="P404" s="561" t="s">
        <v>40</v>
      </c>
      <c r="Q404" s="562"/>
      <c r="R404" s="562"/>
      <c r="S404" s="562"/>
      <c r="T404" s="562"/>
      <c r="U404" s="562"/>
      <c r="V404" s="563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572" t="s">
        <v>635</v>
      </c>
      <c r="B405" s="572"/>
      <c r="C405" s="572"/>
      <c r="D405" s="572"/>
      <c r="E405" s="572"/>
      <c r="F405" s="572"/>
      <c r="G405" s="572"/>
      <c r="H405" s="572"/>
      <c r="I405" s="572"/>
      <c r="J405" s="572"/>
      <c r="K405" s="572"/>
      <c r="L405" s="572"/>
      <c r="M405" s="572"/>
      <c r="N405" s="572"/>
      <c r="O405" s="572"/>
      <c r="P405" s="572"/>
      <c r="Q405" s="572"/>
      <c r="R405" s="572"/>
      <c r="S405" s="572"/>
      <c r="T405" s="572"/>
      <c r="U405" s="572"/>
      <c r="V405" s="572"/>
      <c r="W405" s="572"/>
      <c r="X405" s="572"/>
      <c r="Y405" s="572"/>
      <c r="Z405" s="572"/>
      <c r="AA405" s="65"/>
      <c r="AB405" s="65"/>
      <c r="AC405" s="79"/>
    </row>
    <row r="406" spans="1:68" ht="14.25" customHeight="1" x14ac:dyDescent="0.25">
      <c r="A406" s="556" t="s">
        <v>144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557">
        <v>4680115885240</v>
      </c>
      <c r="E407" s="557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61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9"/>
      <c r="R407" s="559"/>
      <c r="S407" s="559"/>
      <c r="T407" s="5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564"/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5"/>
      <c r="P408" s="561" t="s">
        <v>40</v>
      </c>
      <c r="Q408" s="562"/>
      <c r="R408" s="562"/>
      <c r="S408" s="562"/>
      <c r="T408" s="562"/>
      <c r="U408" s="562"/>
      <c r="V408" s="5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564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5"/>
      <c r="P409" s="561" t="s">
        <v>40</v>
      </c>
      <c r="Q409" s="562"/>
      <c r="R409" s="562"/>
      <c r="S409" s="562"/>
      <c r="T409" s="562"/>
      <c r="U409" s="562"/>
      <c r="V409" s="5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556" t="s">
        <v>76</v>
      </c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6"/>
      <c r="P410" s="556"/>
      <c r="Q410" s="556"/>
      <c r="R410" s="556"/>
      <c r="S410" s="556"/>
      <c r="T410" s="556"/>
      <c r="U410" s="556"/>
      <c r="V410" s="556"/>
      <c r="W410" s="556"/>
      <c r="X410" s="556"/>
      <c r="Y410" s="556"/>
      <c r="Z410" s="556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557">
        <v>4680115886094</v>
      </c>
      <c r="E411" s="557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6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9"/>
      <c r="R411" s="559"/>
      <c r="S411" s="559"/>
      <c r="T411" s="5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557">
        <v>4607091389425</v>
      </c>
      <c r="E412" s="557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6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9"/>
      <c r="R412" s="559"/>
      <c r="S412" s="559"/>
      <c r="T412" s="5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557">
        <v>4680115880771</v>
      </c>
      <c r="E413" s="557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6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9"/>
      <c r="R413" s="559"/>
      <c r="S413" s="559"/>
      <c r="T413" s="5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557">
        <v>4607091389500</v>
      </c>
      <c r="E414" s="55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9"/>
      <c r="R414" s="559"/>
      <c r="S414" s="559"/>
      <c r="T414" s="56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64"/>
      <c r="B415" s="564"/>
      <c r="C415" s="564"/>
      <c r="D415" s="564"/>
      <c r="E415" s="564"/>
      <c r="F415" s="564"/>
      <c r="G415" s="564"/>
      <c r="H415" s="564"/>
      <c r="I415" s="564"/>
      <c r="J415" s="564"/>
      <c r="K415" s="564"/>
      <c r="L415" s="564"/>
      <c r="M415" s="564"/>
      <c r="N415" s="564"/>
      <c r="O415" s="565"/>
      <c r="P415" s="561" t="s">
        <v>40</v>
      </c>
      <c r="Q415" s="562"/>
      <c r="R415" s="562"/>
      <c r="S415" s="562"/>
      <c r="T415" s="562"/>
      <c r="U415" s="562"/>
      <c r="V415" s="563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564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65"/>
      <c r="P416" s="561" t="s">
        <v>40</v>
      </c>
      <c r="Q416" s="562"/>
      <c r="R416" s="562"/>
      <c r="S416" s="562"/>
      <c r="T416" s="562"/>
      <c r="U416" s="562"/>
      <c r="V416" s="563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572" t="s">
        <v>650</v>
      </c>
      <c r="B417" s="572"/>
      <c r="C417" s="572"/>
      <c r="D417" s="572"/>
      <c r="E417" s="572"/>
      <c r="F417" s="572"/>
      <c r="G417" s="572"/>
      <c r="H417" s="572"/>
      <c r="I417" s="572"/>
      <c r="J417" s="572"/>
      <c r="K417" s="572"/>
      <c r="L417" s="572"/>
      <c r="M417" s="572"/>
      <c r="N417" s="572"/>
      <c r="O417" s="572"/>
      <c r="P417" s="572"/>
      <c r="Q417" s="572"/>
      <c r="R417" s="572"/>
      <c r="S417" s="572"/>
      <c r="T417" s="572"/>
      <c r="U417" s="572"/>
      <c r="V417" s="572"/>
      <c r="W417" s="572"/>
      <c r="X417" s="572"/>
      <c r="Y417" s="572"/>
      <c r="Z417" s="572"/>
      <c r="AA417" s="65"/>
      <c r="AB417" s="65"/>
      <c r="AC417" s="79"/>
    </row>
    <row r="418" spans="1:68" ht="14.25" customHeight="1" x14ac:dyDescent="0.25">
      <c r="A418" s="556" t="s">
        <v>76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557">
        <v>4680115885110</v>
      </c>
      <c r="E419" s="557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60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9"/>
      <c r="R419" s="559"/>
      <c r="S419" s="559"/>
      <c r="T419" s="56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564"/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5"/>
      <c r="P420" s="561" t="s">
        <v>40</v>
      </c>
      <c r="Q420" s="562"/>
      <c r="R420" s="562"/>
      <c r="S420" s="562"/>
      <c r="T420" s="562"/>
      <c r="U420" s="562"/>
      <c r="V420" s="563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564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5"/>
      <c r="P421" s="561" t="s">
        <v>40</v>
      </c>
      <c r="Q421" s="562"/>
      <c r="R421" s="562"/>
      <c r="S421" s="562"/>
      <c r="T421" s="562"/>
      <c r="U421" s="562"/>
      <c r="V421" s="563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572" t="s">
        <v>654</v>
      </c>
      <c r="B422" s="572"/>
      <c r="C422" s="572"/>
      <c r="D422" s="572"/>
      <c r="E422" s="572"/>
      <c r="F422" s="572"/>
      <c r="G422" s="572"/>
      <c r="H422" s="572"/>
      <c r="I422" s="572"/>
      <c r="J422" s="572"/>
      <c r="K422" s="572"/>
      <c r="L422" s="572"/>
      <c r="M422" s="572"/>
      <c r="N422" s="572"/>
      <c r="O422" s="572"/>
      <c r="P422" s="572"/>
      <c r="Q422" s="572"/>
      <c r="R422" s="572"/>
      <c r="S422" s="572"/>
      <c r="T422" s="572"/>
      <c r="U422" s="572"/>
      <c r="V422" s="572"/>
      <c r="W422" s="572"/>
      <c r="X422" s="572"/>
      <c r="Y422" s="572"/>
      <c r="Z422" s="572"/>
      <c r="AA422" s="65"/>
      <c r="AB422" s="65"/>
      <c r="AC422" s="79"/>
    </row>
    <row r="423" spans="1:68" ht="14.25" customHeight="1" x14ac:dyDescent="0.25">
      <c r="A423" s="556" t="s">
        <v>76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557">
        <v>4680115885103</v>
      </c>
      <c r="E424" s="557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9"/>
      <c r="R424" s="559"/>
      <c r="S424" s="559"/>
      <c r="T424" s="56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564"/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5"/>
      <c r="P425" s="561" t="s">
        <v>40</v>
      </c>
      <c r="Q425" s="562"/>
      <c r="R425" s="562"/>
      <c r="S425" s="562"/>
      <c r="T425" s="562"/>
      <c r="U425" s="562"/>
      <c r="V425" s="56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564"/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5"/>
      <c r="P426" s="561" t="s">
        <v>40</v>
      </c>
      <c r="Q426" s="562"/>
      <c r="R426" s="562"/>
      <c r="S426" s="562"/>
      <c r="T426" s="562"/>
      <c r="U426" s="562"/>
      <c r="V426" s="56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580" t="s">
        <v>658</v>
      </c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0"/>
      <c r="P427" s="580"/>
      <c r="Q427" s="580"/>
      <c r="R427" s="580"/>
      <c r="S427" s="580"/>
      <c r="T427" s="580"/>
      <c r="U427" s="580"/>
      <c r="V427" s="580"/>
      <c r="W427" s="580"/>
      <c r="X427" s="580"/>
      <c r="Y427" s="580"/>
      <c r="Z427" s="580"/>
      <c r="AA427" s="54"/>
      <c r="AB427" s="54"/>
      <c r="AC427" s="54"/>
    </row>
    <row r="428" spans="1:68" ht="16.5" customHeight="1" x14ac:dyDescent="0.25">
      <c r="A428" s="572" t="s">
        <v>658</v>
      </c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2"/>
      <c r="P428" s="572"/>
      <c r="Q428" s="572"/>
      <c r="R428" s="572"/>
      <c r="S428" s="572"/>
      <c r="T428" s="572"/>
      <c r="U428" s="572"/>
      <c r="V428" s="572"/>
      <c r="W428" s="572"/>
      <c r="X428" s="572"/>
      <c r="Y428" s="572"/>
      <c r="Z428" s="572"/>
      <c r="AA428" s="65"/>
      <c r="AB428" s="65"/>
      <c r="AC428" s="79"/>
    </row>
    <row r="429" spans="1:68" ht="14.25" customHeight="1" x14ac:dyDescent="0.25">
      <c r="A429" s="556" t="s">
        <v>112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557">
        <v>4607091389067</v>
      </c>
      <c r="E430" s="55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6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9"/>
      <c r="R430" s="559"/>
      <c r="S430" s="559"/>
      <c r="T430" s="56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0" si="49">IFERROR(IF(X430="",0,CEILING((X430/$H430),1)*$H430),"")</f>
        <v>0</v>
      </c>
      <c r="Z430" s="41" t="str">
        <f t="shared" ref="Z430:Z435" si="50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1">IFERROR(X430*I430/H430,"0")</f>
        <v>0</v>
      </c>
      <c r="BN430" s="78">
        <f t="shared" ref="BN430:BN440" si="52">IFERROR(Y430*I430/H430,"0")</f>
        <v>0</v>
      </c>
      <c r="BO430" s="78">
        <f t="shared" ref="BO430:BO440" si="53">IFERROR(1/J430*(X430/H430),"0")</f>
        <v>0</v>
      </c>
      <c r="BP430" s="78">
        <f t="shared" ref="BP430:BP440" si="54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557">
        <v>4680115885271</v>
      </c>
      <c r="E431" s="55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9"/>
      <c r="R431" s="559"/>
      <c r="S431" s="559"/>
      <c r="T431" s="56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4301012145</v>
      </c>
      <c r="D432" s="557">
        <v>4607091383522</v>
      </c>
      <c r="E432" s="55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02" t="s">
        <v>667</v>
      </c>
      <c r="Q432" s="559"/>
      <c r="R432" s="559"/>
      <c r="S432" s="559"/>
      <c r="T432" s="56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668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669</v>
      </c>
      <c r="B433" s="63" t="s">
        <v>670</v>
      </c>
      <c r="C433" s="36">
        <v>4301011376</v>
      </c>
      <c r="D433" s="557">
        <v>4680115885226</v>
      </c>
      <c r="E433" s="55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92</v>
      </c>
      <c r="N433" s="38"/>
      <c r="O433" s="37">
        <v>60</v>
      </c>
      <c r="P433" s="6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9"/>
      <c r="R433" s="559"/>
      <c r="S433" s="559"/>
      <c r="T433" s="560"/>
      <c r="U433" s="39" t="s">
        <v>45</v>
      </c>
      <c r="V433" s="39" t="s">
        <v>45</v>
      </c>
      <c r="W433" s="40" t="s">
        <v>0</v>
      </c>
      <c r="X433" s="58">
        <v>337.92</v>
      </c>
      <c r="Y433" s="55">
        <f t="shared" si="49"/>
        <v>337.92</v>
      </c>
      <c r="Z433" s="41">
        <f t="shared" si="50"/>
        <v>0.76544000000000001</v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360.96</v>
      </c>
      <c r="BN433" s="78">
        <f t="shared" si="52"/>
        <v>360.96</v>
      </c>
      <c r="BO433" s="78">
        <f t="shared" si="53"/>
        <v>0.61538461538461542</v>
      </c>
      <c r="BP433" s="78">
        <f t="shared" si="54"/>
        <v>0.61538461538461542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557">
        <v>4680115884502</v>
      </c>
      <c r="E434" s="55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6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9"/>
      <c r="R434" s="559"/>
      <c r="S434" s="559"/>
      <c r="T434" s="56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557">
        <v>4607091389104</v>
      </c>
      <c r="E435" s="55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9"/>
      <c r="R435" s="559"/>
      <c r="S435" s="559"/>
      <c r="T435" s="560"/>
      <c r="U435" s="39" t="s">
        <v>45</v>
      </c>
      <c r="V435" s="39" t="s">
        <v>45</v>
      </c>
      <c r="W435" s="40" t="s">
        <v>0</v>
      </c>
      <c r="X435" s="58">
        <v>802.56</v>
      </c>
      <c r="Y435" s="55">
        <f t="shared" si="49"/>
        <v>802.56000000000006</v>
      </c>
      <c r="Z435" s="41">
        <f t="shared" si="50"/>
        <v>1.81792</v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857.27999999999975</v>
      </c>
      <c r="BN435" s="78">
        <f t="shared" si="52"/>
        <v>857.28</v>
      </c>
      <c r="BO435" s="78">
        <f t="shared" si="53"/>
        <v>1.4615384615384615</v>
      </c>
      <c r="BP435" s="78">
        <f t="shared" si="54"/>
        <v>1.4615384615384617</v>
      </c>
    </row>
    <row r="436" spans="1:68" ht="27" customHeight="1" x14ac:dyDescent="0.25">
      <c r="A436" s="63" t="s">
        <v>678</v>
      </c>
      <c r="B436" s="63" t="s">
        <v>679</v>
      </c>
      <c r="C436" s="36">
        <v>4301012125</v>
      </c>
      <c r="D436" s="557">
        <v>4680115886391</v>
      </c>
      <c r="E436" s="557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59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9"/>
      <c r="R436" s="559"/>
      <c r="S436" s="559"/>
      <c r="T436" s="56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661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4301012035</v>
      </c>
      <c r="D437" s="557">
        <v>4680115880603</v>
      </c>
      <c r="E437" s="557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116</v>
      </c>
      <c r="N437" s="38"/>
      <c r="O437" s="37">
        <v>60</v>
      </c>
      <c r="P437" s="5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9"/>
      <c r="R437" s="559"/>
      <c r="S437" s="559"/>
      <c r="T437" s="56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682</v>
      </c>
      <c r="B438" s="63" t="s">
        <v>683</v>
      </c>
      <c r="C438" s="36">
        <v>4301012036</v>
      </c>
      <c r="D438" s="557">
        <v>4680115882782</v>
      </c>
      <c r="E438" s="55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5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9"/>
      <c r="R438" s="559"/>
      <c r="S438" s="559"/>
      <c r="T438" s="56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496" t="s">
        <v>664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684</v>
      </c>
      <c r="B439" s="63" t="s">
        <v>685</v>
      </c>
      <c r="C439" s="36">
        <v>4301012050</v>
      </c>
      <c r="D439" s="557">
        <v>4680115885479</v>
      </c>
      <c r="E439" s="55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116</v>
      </c>
      <c r="N439" s="38"/>
      <c r="O439" s="37">
        <v>60</v>
      </c>
      <c r="P439" s="59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9"/>
      <c r="R439" s="559"/>
      <c r="S439" s="559"/>
      <c r="T439" s="56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677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686</v>
      </c>
      <c r="B440" s="63" t="s">
        <v>687</v>
      </c>
      <c r="C440" s="36">
        <v>4301012034</v>
      </c>
      <c r="D440" s="557">
        <v>4607091389982</v>
      </c>
      <c r="E440" s="557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9"/>
      <c r="R440" s="559"/>
      <c r="S440" s="559"/>
      <c r="T440" s="56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x14ac:dyDescent="0.2">
      <c r="A441" s="564"/>
      <c r="B441" s="564"/>
      <c r="C441" s="564"/>
      <c r="D441" s="564"/>
      <c r="E441" s="564"/>
      <c r="F441" s="564"/>
      <c r="G441" s="564"/>
      <c r="H441" s="564"/>
      <c r="I441" s="564"/>
      <c r="J441" s="564"/>
      <c r="K441" s="564"/>
      <c r="L441" s="564"/>
      <c r="M441" s="564"/>
      <c r="N441" s="564"/>
      <c r="O441" s="565"/>
      <c r="P441" s="561" t="s">
        <v>40</v>
      </c>
      <c r="Q441" s="562"/>
      <c r="R441" s="562"/>
      <c r="S441" s="562"/>
      <c r="T441" s="562"/>
      <c r="U441" s="562"/>
      <c r="V441" s="563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215.99999999999997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216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2.5833599999999999</v>
      </c>
      <c r="AA441" s="67"/>
      <c r="AB441" s="67"/>
      <c r="AC441" s="67"/>
    </row>
    <row r="442" spans="1:68" x14ac:dyDescent="0.2">
      <c r="A442" s="564"/>
      <c r="B442" s="564"/>
      <c r="C442" s="564"/>
      <c r="D442" s="564"/>
      <c r="E442" s="564"/>
      <c r="F442" s="564"/>
      <c r="G442" s="564"/>
      <c r="H442" s="564"/>
      <c r="I442" s="564"/>
      <c r="J442" s="564"/>
      <c r="K442" s="564"/>
      <c r="L442" s="564"/>
      <c r="M442" s="564"/>
      <c r="N442" s="564"/>
      <c r="O442" s="565"/>
      <c r="P442" s="561" t="s">
        <v>40</v>
      </c>
      <c r="Q442" s="562"/>
      <c r="R442" s="562"/>
      <c r="S442" s="562"/>
      <c r="T442" s="562"/>
      <c r="U442" s="562"/>
      <c r="V442" s="563"/>
      <c r="W442" s="42" t="s">
        <v>0</v>
      </c>
      <c r="X442" s="43">
        <f>IFERROR(SUM(X430:X440),"0")</f>
        <v>1140.48</v>
      </c>
      <c r="Y442" s="43">
        <f>IFERROR(SUM(Y430:Y440),"0")</f>
        <v>1140.48</v>
      </c>
      <c r="Z442" s="42"/>
      <c r="AA442" s="67"/>
      <c r="AB442" s="67"/>
      <c r="AC442" s="67"/>
    </row>
    <row r="443" spans="1:68" ht="14.25" customHeight="1" x14ac:dyDescent="0.25">
      <c r="A443" s="556" t="s">
        <v>144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66"/>
      <c r="AB443" s="66"/>
      <c r="AC443" s="80"/>
    </row>
    <row r="444" spans="1:68" ht="16.5" customHeight="1" x14ac:dyDescent="0.25">
      <c r="A444" s="63" t="s">
        <v>688</v>
      </c>
      <c r="B444" s="63" t="s">
        <v>689</v>
      </c>
      <c r="C444" s="36">
        <v>4301020334</v>
      </c>
      <c r="D444" s="557">
        <v>4607091388930</v>
      </c>
      <c r="E444" s="55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92</v>
      </c>
      <c r="N444" s="38"/>
      <c r="O444" s="37">
        <v>70</v>
      </c>
      <c r="P444" s="5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9"/>
      <c r="R444" s="559"/>
      <c r="S444" s="559"/>
      <c r="T444" s="560"/>
      <c r="U444" s="39" t="s">
        <v>45</v>
      </c>
      <c r="V444" s="39" t="s">
        <v>45</v>
      </c>
      <c r="W444" s="40" t="s">
        <v>0</v>
      </c>
      <c r="X444" s="58">
        <v>84.48</v>
      </c>
      <c r="Y444" s="55">
        <f>IFERROR(IF(X444="",0,CEILING((X444/$H444),1)*$H444),"")</f>
        <v>84.48</v>
      </c>
      <c r="Z444" s="41">
        <f>IFERROR(IF(Y444=0,"",ROUNDUP(Y444/H444,0)*0.01196),"")</f>
        <v>0.19136</v>
      </c>
      <c r="AA444" s="68" t="s">
        <v>45</v>
      </c>
      <c r="AB444" s="69" t="s">
        <v>45</v>
      </c>
      <c r="AC444" s="502" t="s">
        <v>690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90.24</v>
      </c>
      <c r="BN444" s="78">
        <f>IFERROR(Y444*I444/H444,"0")</f>
        <v>90.24</v>
      </c>
      <c r="BO444" s="78">
        <f>IFERROR(1/J444*(X444/H444),"0")</f>
        <v>0.15384615384615385</v>
      </c>
      <c r="BP444" s="78">
        <f>IFERROR(1/J444*(Y444/H444),"0")</f>
        <v>0.15384615384615385</v>
      </c>
    </row>
    <row r="445" spans="1:68" ht="16.5" customHeight="1" x14ac:dyDescent="0.25">
      <c r="A445" s="63" t="s">
        <v>691</v>
      </c>
      <c r="B445" s="63" t="s">
        <v>692</v>
      </c>
      <c r="C445" s="36">
        <v>4301020384</v>
      </c>
      <c r="D445" s="557">
        <v>4680115886407</v>
      </c>
      <c r="E445" s="557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5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9"/>
      <c r="R445" s="559"/>
      <c r="S445" s="559"/>
      <c r="T445" s="5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690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693</v>
      </c>
      <c r="B446" s="63" t="s">
        <v>694</v>
      </c>
      <c r="C446" s="36">
        <v>4301020385</v>
      </c>
      <c r="D446" s="557">
        <v>4680115880054</v>
      </c>
      <c r="E446" s="557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120</v>
      </c>
      <c r="L446" s="37" t="s">
        <v>45</v>
      </c>
      <c r="M446" s="38" t="s">
        <v>116</v>
      </c>
      <c r="N446" s="38"/>
      <c r="O446" s="37">
        <v>70</v>
      </c>
      <c r="P446" s="5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9"/>
      <c r="R446" s="559"/>
      <c r="S446" s="559"/>
      <c r="T446" s="5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06" t="s">
        <v>690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564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65"/>
      <c r="P447" s="561" t="s">
        <v>40</v>
      </c>
      <c r="Q447" s="562"/>
      <c r="R447" s="562"/>
      <c r="S447" s="562"/>
      <c r="T447" s="562"/>
      <c r="U447" s="562"/>
      <c r="V447" s="563"/>
      <c r="W447" s="42" t="s">
        <v>39</v>
      </c>
      <c r="X447" s="43">
        <f>IFERROR(X444/H444,"0")+IFERROR(X445/H445,"0")+IFERROR(X446/H446,"0")</f>
        <v>16</v>
      </c>
      <c r="Y447" s="43">
        <f>IFERROR(Y444/H444,"0")+IFERROR(Y445/H445,"0")+IFERROR(Y446/H446,"0")</f>
        <v>16</v>
      </c>
      <c r="Z447" s="43">
        <f>IFERROR(IF(Z444="",0,Z444),"0")+IFERROR(IF(Z445="",0,Z445),"0")+IFERROR(IF(Z446="",0,Z446),"0")</f>
        <v>0.19136</v>
      </c>
      <c r="AA447" s="67"/>
      <c r="AB447" s="67"/>
      <c r="AC447" s="67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65"/>
      <c r="P448" s="561" t="s">
        <v>40</v>
      </c>
      <c r="Q448" s="562"/>
      <c r="R448" s="562"/>
      <c r="S448" s="562"/>
      <c r="T448" s="562"/>
      <c r="U448" s="562"/>
      <c r="V448" s="563"/>
      <c r="W448" s="42" t="s">
        <v>0</v>
      </c>
      <c r="X448" s="43">
        <f>IFERROR(SUM(X444:X446),"0")</f>
        <v>84.48</v>
      </c>
      <c r="Y448" s="43">
        <f>IFERROR(SUM(Y444:Y446),"0")</f>
        <v>84.48</v>
      </c>
      <c r="Z448" s="42"/>
      <c r="AA448" s="67"/>
      <c r="AB448" s="67"/>
      <c r="AC448" s="67"/>
    </row>
    <row r="449" spans="1:68" ht="14.25" customHeight="1" x14ac:dyDescent="0.25">
      <c r="A449" s="556" t="s">
        <v>76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66"/>
      <c r="AB449" s="66"/>
      <c r="AC449" s="80"/>
    </row>
    <row r="450" spans="1:68" ht="27" customHeight="1" x14ac:dyDescent="0.25">
      <c r="A450" s="63" t="s">
        <v>695</v>
      </c>
      <c r="B450" s="63" t="s">
        <v>696</v>
      </c>
      <c r="C450" s="36">
        <v>4301031349</v>
      </c>
      <c r="D450" s="557">
        <v>4680115883116</v>
      </c>
      <c r="E450" s="55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45</v>
      </c>
      <c r="M450" s="38" t="s">
        <v>116</v>
      </c>
      <c r="N450" s="38"/>
      <c r="O450" s="37">
        <v>70</v>
      </c>
      <c r="P450" s="59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9"/>
      <c r="R450" s="559"/>
      <c r="S450" s="559"/>
      <c r="T450" s="560"/>
      <c r="U450" s="39" t="s">
        <v>45</v>
      </c>
      <c r="V450" s="39" t="s">
        <v>45</v>
      </c>
      <c r="W450" s="40" t="s">
        <v>0</v>
      </c>
      <c r="X450" s="58">
        <v>295.68</v>
      </c>
      <c r="Y450" s="55">
        <f t="shared" ref="Y450:Y455" si="55">IFERROR(IF(X450="",0,CEILING((X450/$H450),1)*$H450),"")</f>
        <v>295.68</v>
      </c>
      <c r="Z450" s="41">
        <f>IFERROR(IF(Y450=0,"",ROUNDUP(Y450/H450,0)*0.01196),"")</f>
        <v>0.66976000000000002</v>
      </c>
      <c r="AA450" s="68" t="s">
        <v>45</v>
      </c>
      <c r="AB450" s="69" t="s">
        <v>45</v>
      </c>
      <c r="AC450" s="508" t="s">
        <v>697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56">IFERROR(X450*I450/H450,"0")</f>
        <v>315.83999999999997</v>
      </c>
      <c r="BN450" s="78">
        <f t="shared" ref="BN450:BN455" si="57">IFERROR(Y450*I450/H450,"0")</f>
        <v>315.83999999999997</v>
      </c>
      <c r="BO450" s="78">
        <f t="shared" ref="BO450:BO455" si="58">IFERROR(1/J450*(X450/H450),"0")</f>
        <v>0.53846153846153855</v>
      </c>
      <c r="BP450" s="78">
        <f t="shared" ref="BP450:BP455" si="59">IFERROR(1/J450*(Y450/H450),"0")</f>
        <v>0.53846153846153855</v>
      </c>
    </row>
    <row r="451" spans="1:68" ht="27" customHeight="1" x14ac:dyDescent="0.25">
      <c r="A451" s="63" t="s">
        <v>698</v>
      </c>
      <c r="B451" s="63" t="s">
        <v>699</v>
      </c>
      <c r="C451" s="36">
        <v>4301031350</v>
      </c>
      <c r="D451" s="557">
        <v>4680115883093</v>
      </c>
      <c r="E451" s="557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117</v>
      </c>
      <c r="L451" s="37" t="s">
        <v>45</v>
      </c>
      <c r="M451" s="38" t="s">
        <v>80</v>
      </c>
      <c r="N451" s="38"/>
      <c r="O451" s="37">
        <v>70</v>
      </c>
      <c r="P451" s="59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9"/>
      <c r="R451" s="559"/>
      <c r="S451" s="559"/>
      <c r="T451" s="560"/>
      <c r="U451" s="39" t="s">
        <v>45</v>
      </c>
      <c r="V451" s="39" t="s">
        <v>45</v>
      </c>
      <c r="W451" s="40" t="s">
        <v>0</v>
      </c>
      <c r="X451" s="58">
        <v>337.92</v>
      </c>
      <c r="Y451" s="55">
        <f t="shared" si="55"/>
        <v>337.92</v>
      </c>
      <c r="Z451" s="41">
        <f>IFERROR(IF(Y451=0,"",ROUNDUP(Y451/H451,0)*0.01196),"")</f>
        <v>0.76544000000000001</v>
      </c>
      <c r="AA451" s="68" t="s">
        <v>45</v>
      </c>
      <c r="AB451" s="69" t="s">
        <v>45</v>
      </c>
      <c r="AC451" s="510" t="s">
        <v>700</v>
      </c>
      <c r="AG451" s="78"/>
      <c r="AJ451" s="84" t="s">
        <v>45</v>
      </c>
      <c r="AK451" s="84">
        <v>0</v>
      </c>
      <c r="BB451" s="511" t="s">
        <v>66</v>
      </c>
      <c r="BM451" s="78">
        <f t="shared" si="56"/>
        <v>360.96</v>
      </c>
      <c r="BN451" s="78">
        <f t="shared" si="57"/>
        <v>360.96</v>
      </c>
      <c r="BO451" s="78">
        <f t="shared" si="58"/>
        <v>0.61538461538461542</v>
      </c>
      <c r="BP451" s="78">
        <f t="shared" si="59"/>
        <v>0.61538461538461542</v>
      </c>
    </row>
    <row r="452" spans="1:68" ht="27" customHeight="1" x14ac:dyDescent="0.25">
      <c r="A452" s="63" t="s">
        <v>701</v>
      </c>
      <c r="B452" s="63" t="s">
        <v>702</v>
      </c>
      <c r="C452" s="36">
        <v>4301031353</v>
      </c>
      <c r="D452" s="557">
        <v>4680115883109</v>
      </c>
      <c r="E452" s="557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80</v>
      </c>
      <c r="N452" s="38"/>
      <c r="O452" s="37">
        <v>70</v>
      </c>
      <c r="P452" s="5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9"/>
      <c r="R452" s="559"/>
      <c r="S452" s="559"/>
      <c r="T452" s="560"/>
      <c r="U452" s="39" t="s">
        <v>45</v>
      </c>
      <c r="V452" s="39" t="s">
        <v>45</v>
      </c>
      <c r="W452" s="40" t="s">
        <v>0</v>
      </c>
      <c r="X452" s="58">
        <v>253.44</v>
      </c>
      <c r="Y452" s="55">
        <f t="shared" si="55"/>
        <v>253.44</v>
      </c>
      <c r="Z452" s="41">
        <f>IFERROR(IF(Y452=0,"",ROUNDUP(Y452/H452,0)*0.01196),"")</f>
        <v>0.57408000000000003</v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si="56"/>
        <v>270.71999999999997</v>
      </c>
      <c r="BN452" s="78">
        <f t="shared" si="57"/>
        <v>270.71999999999997</v>
      </c>
      <c r="BO452" s="78">
        <f t="shared" si="58"/>
        <v>0.46153846153846156</v>
      </c>
      <c r="BP452" s="78">
        <f t="shared" si="59"/>
        <v>0.46153846153846156</v>
      </c>
    </row>
    <row r="453" spans="1:68" ht="27" customHeight="1" x14ac:dyDescent="0.25">
      <c r="A453" s="63" t="s">
        <v>704</v>
      </c>
      <c r="B453" s="63" t="s">
        <v>705</v>
      </c>
      <c r="C453" s="36">
        <v>4301031419</v>
      </c>
      <c r="D453" s="557">
        <v>4680115882072</v>
      </c>
      <c r="E453" s="557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120</v>
      </c>
      <c r="L453" s="37" t="s">
        <v>45</v>
      </c>
      <c r="M453" s="38" t="s">
        <v>116</v>
      </c>
      <c r="N453" s="38"/>
      <c r="O453" s="37">
        <v>70</v>
      </c>
      <c r="P453" s="5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9"/>
      <c r="R453" s="559"/>
      <c r="S453" s="559"/>
      <c r="T453" s="5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14" t="s">
        <v>697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706</v>
      </c>
      <c r="B454" s="63" t="s">
        <v>707</v>
      </c>
      <c r="C454" s="36">
        <v>4301031418</v>
      </c>
      <c r="D454" s="557">
        <v>4680115882102</v>
      </c>
      <c r="E454" s="557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120</v>
      </c>
      <c r="L454" s="37" t="s">
        <v>45</v>
      </c>
      <c r="M454" s="38" t="s">
        <v>80</v>
      </c>
      <c r="N454" s="38"/>
      <c r="O454" s="37">
        <v>70</v>
      </c>
      <c r="P454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9"/>
      <c r="R454" s="559"/>
      <c r="S454" s="559"/>
      <c r="T454" s="5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16" t="s">
        <v>700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708</v>
      </c>
      <c r="B455" s="63" t="s">
        <v>709</v>
      </c>
      <c r="C455" s="36">
        <v>4301031417</v>
      </c>
      <c r="D455" s="557">
        <v>4680115882096</v>
      </c>
      <c r="E455" s="557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120</v>
      </c>
      <c r="L455" s="37" t="s">
        <v>45</v>
      </c>
      <c r="M455" s="38" t="s">
        <v>80</v>
      </c>
      <c r="N455" s="38"/>
      <c r="O455" s="37">
        <v>70</v>
      </c>
      <c r="P455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9"/>
      <c r="R455" s="559"/>
      <c r="S455" s="559"/>
      <c r="T455" s="5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x14ac:dyDescent="0.2">
      <c r="A456" s="564"/>
      <c r="B456" s="564"/>
      <c r="C456" s="564"/>
      <c r="D456" s="564"/>
      <c r="E456" s="564"/>
      <c r="F456" s="564"/>
      <c r="G456" s="564"/>
      <c r="H456" s="564"/>
      <c r="I456" s="564"/>
      <c r="J456" s="564"/>
      <c r="K456" s="564"/>
      <c r="L456" s="564"/>
      <c r="M456" s="564"/>
      <c r="N456" s="564"/>
      <c r="O456" s="565"/>
      <c r="P456" s="561" t="s">
        <v>40</v>
      </c>
      <c r="Q456" s="562"/>
      <c r="R456" s="562"/>
      <c r="S456" s="562"/>
      <c r="T456" s="562"/>
      <c r="U456" s="562"/>
      <c r="V456" s="563"/>
      <c r="W456" s="42" t="s">
        <v>39</v>
      </c>
      <c r="X456" s="43">
        <f>IFERROR(X450/H450,"0")+IFERROR(X451/H451,"0")+IFERROR(X452/H452,"0")+IFERROR(X453/H453,"0")+IFERROR(X454/H454,"0")+IFERROR(X455/H455,"0")</f>
        <v>168</v>
      </c>
      <c r="Y456" s="43">
        <f>IFERROR(Y450/H450,"0")+IFERROR(Y451/H451,"0")+IFERROR(Y452/H452,"0")+IFERROR(Y453/H453,"0")+IFERROR(Y454/H454,"0")+IFERROR(Y455/H455,"0")</f>
        <v>168</v>
      </c>
      <c r="Z456" s="43">
        <f>IFERROR(IF(Z450="",0,Z450),"0")+IFERROR(IF(Z451="",0,Z451),"0")+IFERROR(IF(Z452="",0,Z452),"0")+IFERROR(IF(Z453="",0,Z453),"0")+IFERROR(IF(Z454="",0,Z454),"0")+IFERROR(IF(Z455="",0,Z455),"0")</f>
        <v>2.00928</v>
      </c>
      <c r="AA456" s="67"/>
      <c r="AB456" s="67"/>
      <c r="AC456" s="67"/>
    </row>
    <row r="457" spans="1:68" x14ac:dyDescent="0.2">
      <c r="A457" s="564"/>
      <c r="B457" s="564"/>
      <c r="C457" s="564"/>
      <c r="D457" s="564"/>
      <c r="E457" s="564"/>
      <c r="F457" s="564"/>
      <c r="G457" s="564"/>
      <c r="H457" s="564"/>
      <c r="I457" s="564"/>
      <c r="J457" s="564"/>
      <c r="K457" s="564"/>
      <c r="L457" s="564"/>
      <c r="M457" s="564"/>
      <c r="N457" s="564"/>
      <c r="O457" s="565"/>
      <c r="P457" s="561" t="s">
        <v>40</v>
      </c>
      <c r="Q457" s="562"/>
      <c r="R457" s="562"/>
      <c r="S457" s="562"/>
      <c r="T457" s="562"/>
      <c r="U457" s="562"/>
      <c r="V457" s="563"/>
      <c r="W457" s="42" t="s">
        <v>0</v>
      </c>
      <c r="X457" s="43">
        <f>IFERROR(SUM(X450:X455),"0")</f>
        <v>887.04</v>
      </c>
      <c r="Y457" s="43">
        <f>IFERROR(SUM(Y450:Y455),"0")</f>
        <v>887.04</v>
      </c>
      <c r="Z457" s="42"/>
      <c r="AA457" s="67"/>
      <c r="AB457" s="67"/>
      <c r="AC457" s="67"/>
    </row>
    <row r="458" spans="1:68" ht="14.25" customHeight="1" x14ac:dyDescent="0.25">
      <c r="A458" s="556" t="s">
        <v>82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66"/>
      <c r="AB458" s="66"/>
      <c r="AC458" s="80"/>
    </row>
    <row r="459" spans="1:68" ht="16.5" customHeight="1" x14ac:dyDescent="0.25">
      <c r="A459" s="63" t="s">
        <v>710</v>
      </c>
      <c r="B459" s="63" t="s">
        <v>711</v>
      </c>
      <c r="C459" s="36">
        <v>4301051232</v>
      </c>
      <c r="D459" s="557">
        <v>4607091383409</v>
      </c>
      <c r="E459" s="557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117</v>
      </c>
      <c r="L459" s="37" t="s">
        <v>45</v>
      </c>
      <c r="M459" s="38" t="s">
        <v>92</v>
      </c>
      <c r="N459" s="38"/>
      <c r="O459" s="37">
        <v>45</v>
      </c>
      <c r="P459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9"/>
      <c r="R459" s="559"/>
      <c r="S459" s="559"/>
      <c r="T459" s="56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0" t="s">
        <v>712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713</v>
      </c>
      <c r="B460" s="63" t="s">
        <v>714</v>
      </c>
      <c r="C460" s="36">
        <v>4301051233</v>
      </c>
      <c r="D460" s="557">
        <v>4607091383416</v>
      </c>
      <c r="E460" s="557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117</v>
      </c>
      <c r="L460" s="37" t="s">
        <v>45</v>
      </c>
      <c r="M460" s="38" t="s">
        <v>92</v>
      </c>
      <c r="N460" s="38"/>
      <c r="O460" s="37">
        <v>45</v>
      </c>
      <c r="P460" s="5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9"/>
      <c r="R460" s="559"/>
      <c r="S460" s="559"/>
      <c r="T460" s="56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2" t="s">
        <v>715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716</v>
      </c>
      <c r="B461" s="63" t="s">
        <v>717</v>
      </c>
      <c r="C461" s="36">
        <v>4301051064</v>
      </c>
      <c r="D461" s="557">
        <v>4680115883536</v>
      </c>
      <c r="E461" s="557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58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9"/>
      <c r="R461" s="559"/>
      <c r="S461" s="559"/>
      <c r="T461" s="5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564"/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5"/>
      <c r="P462" s="561" t="s">
        <v>40</v>
      </c>
      <c r="Q462" s="562"/>
      <c r="R462" s="562"/>
      <c r="S462" s="562"/>
      <c r="T462" s="562"/>
      <c r="U462" s="562"/>
      <c r="V462" s="563"/>
      <c r="W462" s="42" t="s">
        <v>39</v>
      </c>
      <c r="X462" s="43">
        <f>IFERROR(X459/H459,"0")+IFERROR(X460/H460,"0")+IFERROR(X461/H461,"0")</f>
        <v>0</v>
      </c>
      <c r="Y462" s="43">
        <f>IFERROR(Y459/H459,"0")+IFERROR(Y460/H460,"0")+IFERROR(Y461/H461,"0")</f>
        <v>0</v>
      </c>
      <c r="Z462" s="43">
        <f>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564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5"/>
      <c r="P463" s="561" t="s">
        <v>40</v>
      </c>
      <c r="Q463" s="562"/>
      <c r="R463" s="562"/>
      <c r="S463" s="562"/>
      <c r="T463" s="562"/>
      <c r="U463" s="562"/>
      <c r="V463" s="563"/>
      <c r="W463" s="42" t="s">
        <v>0</v>
      </c>
      <c r="X463" s="43">
        <f>IFERROR(SUM(X459:X461),"0")</f>
        <v>0</v>
      </c>
      <c r="Y463" s="43">
        <f>IFERROR(SUM(Y459:Y461),"0")</f>
        <v>0</v>
      </c>
      <c r="Z463" s="42"/>
      <c r="AA463" s="67"/>
      <c r="AB463" s="67"/>
      <c r="AC463" s="67"/>
    </row>
    <row r="464" spans="1:68" ht="27.75" customHeight="1" x14ac:dyDescent="0.2">
      <c r="A464" s="580" t="s">
        <v>719</v>
      </c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0"/>
      <c r="P464" s="580"/>
      <c r="Q464" s="580"/>
      <c r="R464" s="580"/>
      <c r="S464" s="580"/>
      <c r="T464" s="580"/>
      <c r="U464" s="580"/>
      <c r="V464" s="580"/>
      <c r="W464" s="580"/>
      <c r="X464" s="580"/>
      <c r="Y464" s="580"/>
      <c r="Z464" s="580"/>
      <c r="AA464" s="54"/>
      <c r="AB464" s="54"/>
      <c r="AC464" s="54"/>
    </row>
    <row r="465" spans="1:68" ht="16.5" customHeight="1" x14ac:dyDescent="0.25">
      <c r="A465" s="572" t="s">
        <v>719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5"/>
      <c r="AB465" s="65"/>
      <c r="AC465" s="79"/>
    </row>
    <row r="466" spans="1:68" ht="14.25" customHeight="1" x14ac:dyDescent="0.25">
      <c r="A466" s="556" t="s">
        <v>112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66"/>
      <c r="AB466" s="66"/>
      <c r="AC466" s="80"/>
    </row>
    <row r="467" spans="1:68" ht="27" customHeight="1" x14ac:dyDescent="0.25">
      <c r="A467" s="63" t="s">
        <v>720</v>
      </c>
      <c r="B467" s="63" t="s">
        <v>721</v>
      </c>
      <c r="C467" s="36">
        <v>4301011763</v>
      </c>
      <c r="D467" s="557">
        <v>4640242181011</v>
      </c>
      <c r="E467" s="557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117</v>
      </c>
      <c r="L467" s="37" t="s">
        <v>45</v>
      </c>
      <c r="M467" s="38" t="s">
        <v>92</v>
      </c>
      <c r="N467" s="38"/>
      <c r="O467" s="37">
        <v>55</v>
      </c>
      <c r="P467" s="58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9"/>
      <c r="R467" s="559"/>
      <c r="S467" s="559"/>
      <c r="T467" s="56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722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723</v>
      </c>
      <c r="B468" s="63" t="s">
        <v>724</v>
      </c>
      <c r="C468" s="36">
        <v>4301011585</v>
      </c>
      <c r="D468" s="557">
        <v>4640242180441</v>
      </c>
      <c r="E468" s="557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117</v>
      </c>
      <c r="L468" s="37" t="s">
        <v>45</v>
      </c>
      <c r="M468" s="38" t="s">
        <v>116</v>
      </c>
      <c r="N468" s="38"/>
      <c r="O468" s="37">
        <v>50</v>
      </c>
      <c r="P468" s="58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9"/>
      <c r="R468" s="559"/>
      <c r="S468" s="559"/>
      <c r="T468" s="56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725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726</v>
      </c>
      <c r="B469" s="63" t="s">
        <v>727</v>
      </c>
      <c r="C469" s="36">
        <v>4301011584</v>
      </c>
      <c r="D469" s="557">
        <v>4640242180564</v>
      </c>
      <c r="E469" s="557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117</v>
      </c>
      <c r="L469" s="37" t="s">
        <v>45</v>
      </c>
      <c r="M469" s="38" t="s">
        <v>116</v>
      </c>
      <c r="N469" s="38"/>
      <c r="O469" s="37">
        <v>50</v>
      </c>
      <c r="P469" s="5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9"/>
      <c r="R469" s="559"/>
      <c r="S469" s="559"/>
      <c r="T469" s="5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4301011764</v>
      </c>
      <c r="D470" s="557">
        <v>4640242181189</v>
      </c>
      <c r="E470" s="557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120</v>
      </c>
      <c r="L470" s="37" t="s">
        <v>45</v>
      </c>
      <c r="M470" s="38" t="s">
        <v>92</v>
      </c>
      <c r="N470" s="38"/>
      <c r="O470" s="37">
        <v>55</v>
      </c>
      <c r="P470" s="5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9"/>
      <c r="R470" s="559"/>
      <c r="S470" s="559"/>
      <c r="T470" s="56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722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564"/>
      <c r="B471" s="564"/>
      <c r="C471" s="564"/>
      <c r="D471" s="564"/>
      <c r="E471" s="564"/>
      <c r="F471" s="564"/>
      <c r="G471" s="564"/>
      <c r="H471" s="564"/>
      <c r="I471" s="564"/>
      <c r="J471" s="564"/>
      <c r="K471" s="564"/>
      <c r="L471" s="564"/>
      <c r="M471" s="564"/>
      <c r="N471" s="564"/>
      <c r="O471" s="565"/>
      <c r="P471" s="561" t="s">
        <v>40</v>
      </c>
      <c r="Q471" s="562"/>
      <c r="R471" s="562"/>
      <c r="S471" s="562"/>
      <c r="T471" s="562"/>
      <c r="U471" s="562"/>
      <c r="V471" s="563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564"/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5"/>
      <c r="P472" s="561" t="s">
        <v>40</v>
      </c>
      <c r="Q472" s="562"/>
      <c r="R472" s="562"/>
      <c r="S472" s="562"/>
      <c r="T472" s="562"/>
      <c r="U472" s="562"/>
      <c r="V472" s="563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556" t="s">
        <v>144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66"/>
      <c r="AB473" s="66"/>
      <c r="AC473" s="80"/>
    </row>
    <row r="474" spans="1:68" ht="27" customHeight="1" x14ac:dyDescent="0.25">
      <c r="A474" s="63" t="s">
        <v>731</v>
      </c>
      <c r="B474" s="63" t="s">
        <v>732</v>
      </c>
      <c r="C474" s="36">
        <v>4301020400</v>
      </c>
      <c r="D474" s="557">
        <v>4640242180519</v>
      </c>
      <c r="E474" s="55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57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9"/>
      <c r="R474" s="559"/>
      <c r="S474" s="559"/>
      <c r="T474" s="56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733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734</v>
      </c>
      <c r="B475" s="63" t="s">
        <v>735</v>
      </c>
      <c r="C475" s="36">
        <v>4301020260</v>
      </c>
      <c r="D475" s="557">
        <v>4640242180526</v>
      </c>
      <c r="E475" s="557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579" t="s">
        <v>736</v>
      </c>
      <c r="Q475" s="559"/>
      <c r="R475" s="559"/>
      <c r="S475" s="559"/>
      <c r="T475" s="5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737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738</v>
      </c>
      <c r="B476" s="63" t="s">
        <v>739</v>
      </c>
      <c r="C476" s="36">
        <v>4301020295</v>
      </c>
      <c r="D476" s="557">
        <v>4640242181363</v>
      </c>
      <c r="E476" s="55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116</v>
      </c>
      <c r="N476" s="38"/>
      <c r="O476" s="37">
        <v>50</v>
      </c>
      <c r="P476" s="57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9"/>
      <c r="R476" s="559"/>
      <c r="S476" s="559"/>
      <c r="T476" s="56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740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564"/>
      <c r="B477" s="564"/>
      <c r="C477" s="564"/>
      <c r="D477" s="564"/>
      <c r="E477" s="564"/>
      <c r="F477" s="564"/>
      <c r="G477" s="564"/>
      <c r="H477" s="564"/>
      <c r="I477" s="564"/>
      <c r="J477" s="564"/>
      <c r="K477" s="564"/>
      <c r="L477" s="564"/>
      <c r="M477" s="564"/>
      <c r="N477" s="564"/>
      <c r="O477" s="565"/>
      <c r="P477" s="561" t="s">
        <v>40</v>
      </c>
      <c r="Q477" s="562"/>
      <c r="R477" s="562"/>
      <c r="S477" s="562"/>
      <c r="T477" s="562"/>
      <c r="U477" s="562"/>
      <c r="V477" s="56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564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65"/>
      <c r="P478" s="561" t="s">
        <v>40</v>
      </c>
      <c r="Q478" s="562"/>
      <c r="R478" s="562"/>
      <c r="S478" s="562"/>
      <c r="T478" s="562"/>
      <c r="U478" s="562"/>
      <c r="V478" s="56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556" t="s">
        <v>76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66"/>
      <c r="AB479" s="66"/>
      <c r="AC479" s="80"/>
    </row>
    <row r="480" spans="1:68" ht="27" customHeight="1" x14ac:dyDescent="0.25">
      <c r="A480" s="63" t="s">
        <v>741</v>
      </c>
      <c r="B480" s="63" t="s">
        <v>742</v>
      </c>
      <c r="C480" s="36">
        <v>4301031280</v>
      </c>
      <c r="D480" s="557">
        <v>4640242180816</v>
      </c>
      <c r="E480" s="557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120</v>
      </c>
      <c r="L480" s="37" t="s">
        <v>45</v>
      </c>
      <c r="M480" s="38" t="s">
        <v>80</v>
      </c>
      <c r="N480" s="38"/>
      <c r="O480" s="37">
        <v>40</v>
      </c>
      <c r="P480" s="57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9"/>
      <c r="R480" s="559"/>
      <c r="S480" s="559"/>
      <c r="T480" s="56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40" t="s">
        <v>743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744</v>
      </c>
      <c r="B481" s="63" t="s">
        <v>745</v>
      </c>
      <c r="C481" s="36">
        <v>4301031244</v>
      </c>
      <c r="D481" s="557">
        <v>4640242180595</v>
      </c>
      <c r="E481" s="557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120</v>
      </c>
      <c r="L481" s="37" t="s">
        <v>45</v>
      </c>
      <c r="M481" s="38" t="s">
        <v>80</v>
      </c>
      <c r="N481" s="38"/>
      <c r="O481" s="37">
        <v>40</v>
      </c>
      <c r="P481" s="57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9"/>
      <c r="R481" s="559"/>
      <c r="S481" s="559"/>
      <c r="T481" s="56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42" t="s">
        <v>746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564"/>
      <c r="B482" s="564"/>
      <c r="C482" s="564"/>
      <c r="D482" s="564"/>
      <c r="E482" s="564"/>
      <c r="F482" s="564"/>
      <c r="G482" s="564"/>
      <c r="H482" s="564"/>
      <c r="I482" s="564"/>
      <c r="J482" s="564"/>
      <c r="K482" s="564"/>
      <c r="L482" s="564"/>
      <c r="M482" s="564"/>
      <c r="N482" s="564"/>
      <c r="O482" s="565"/>
      <c r="P482" s="561" t="s">
        <v>40</v>
      </c>
      <c r="Q482" s="562"/>
      <c r="R482" s="562"/>
      <c r="S482" s="562"/>
      <c r="T482" s="562"/>
      <c r="U482" s="562"/>
      <c r="V482" s="563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564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65"/>
      <c r="P483" s="561" t="s">
        <v>40</v>
      </c>
      <c r="Q483" s="562"/>
      <c r="R483" s="562"/>
      <c r="S483" s="562"/>
      <c r="T483" s="562"/>
      <c r="U483" s="562"/>
      <c r="V483" s="563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4.25" customHeight="1" x14ac:dyDescent="0.25">
      <c r="A484" s="556" t="s">
        <v>82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66"/>
      <c r="AB484" s="66"/>
      <c r="AC484" s="80"/>
    </row>
    <row r="485" spans="1:68" ht="27" customHeight="1" x14ac:dyDescent="0.25">
      <c r="A485" s="63" t="s">
        <v>747</v>
      </c>
      <c r="B485" s="63" t="s">
        <v>748</v>
      </c>
      <c r="C485" s="36">
        <v>4301052046</v>
      </c>
      <c r="D485" s="557">
        <v>4640242180533</v>
      </c>
      <c r="E485" s="557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117</v>
      </c>
      <c r="L485" s="37" t="s">
        <v>45</v>
      </c>
      <c r="M485" s="38" t="s">
        <v>87</v>
      </c>
      <c r="N485" s="38"/>
      <c r="O485" s="37">
        <v>45</v>
      </c>
      <c r="P485" s="5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9"/>
      <c r="R485" s="559"/>
      <c r="S485" s="559"/>
      <c r="T485" s="5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44" t="s">
        <v>749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564"/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5"/>
      <c r="P486" s="561" t="s">
        <v>40</v>
      </c>
      <c r="Q486" s="562"/>
      <c r="R486" s="562"/>
      <c r="S486" s="562"/>
      <c r="T486" s="562"/>
      <c r="U486" s="562"/>
      <c r="V486" s="5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564"/>
      <c r="B487" s="564"/>
      <c r="C487" s="564"/>
      <c r="D487" s="564"/>
      <c r="E487" s="564"/>
      <c r="F487" s="564"/>
      <c r="G487" s="564"/>
      <c r="H487" s="564"/>
      <c r="I487" s="564"/>
      <c r="J487" s="564"/>
      <c r="K487" s="564"/>
      <c r="L487" s="564"/>
      <c r="M487" s="564"/>
      <c r="N487" s="564"/>
      <c r="O487" s="565"/>
      <c r="P487" s="561" t="s">
        <v>40</v>
      </c>
      <c r="Q487" s="562"/>
      <c r="R487" s="562"/>
      <c r="S487" s="562"/>
      <c r="T487" s="562"/>
      <c r="U487" s="562"/>
      <c r="V487" s="5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556" t="s">
        <v>174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66"/>
      <c r="AB488" s="66"/>
      <c r="AC488" s="80"/>
    </row>
    <row r="489" spans="1:68" ht="27" customHeight="1" x14ac:dyDescent="0.25">
      <c r="A489" s="63" t="s">
        <v>750</v>
      </c>
      <c r="B489" s="63" t="s">
        <v>751</v>
      </c>
      <c r="C489" s="36">
        <v>4301060491</v>
      </c>
      <c r="D489" s="557">
        <v>4640242180120</v>
      </c>
      <c r="E489" s="557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117</v>
      </c>
      <c r="L489" s="37" t="s">
        <v>45</v>
      </c>
      <c r="M489" s="38" t="s">
        <v>92</v>
      </c>
      <c r="N489" s="38"/>
      <c r="O489" s="37">
        <v>40</v>
      </c>
      <c r="P489" s="5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9"/>
      <c r="R489" s="559"/>
      <c r="S489" s="559"/>
      <c r="T489" s="56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46" t="s">
        <v>752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753</v>
      </c>
      <c r="B490" s="63" t="s">
        <v>754</v>
      </c>
      <c r="C490" s="36">
        <v>4301060493</v>
      </c>
      <c r="D490" s="557">
        <v>4640242180137</v>
      </c>
      <c r="E490" s="557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117</v>
      </c>
      <c r="L490" s="37" t="s">
        <v>45</v>
      </c>
      <c r="M490" s="38" t="s">
        <v>92</v>
      </c>
      <c r="N490" s="38"/>
      <c r="O490" s="37">
        <v>40</v>
      </c>
      <c r="P490" s="5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9"/>
      <c r="R490" s="559"/>
      <c r="S490" s="559"/>
      <c r="T490" s="56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48" t="s">
        <v>755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64"/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5"/>
      <c r="P491" s="561" t="s">
        <v>40</v>
      </c>
      <c r="Q491" s="562"/>
      <c r="R491" s="562"/>
      <c r="S491" s="562"/>
      <c r="T491" s="562"/>
      <c r="U491" s="562"/>
      <c r="V491" s="56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564"/>
      <c r="B492" s="564"/>
      <c r="C492" s="564"/>
      <c r="D492" s="564"/>
      <c r="E492" s="564"/>
      <c r="F492" s="564"/>
      <c r="G492" s="564"/>
      <c r="H492" s="564"/>
      <c r="I492" s="564"/>
      <c r="J492" s="564"/>
      <c r="K492" s="564"/>
      <c r="L492" s="564"/>
      <c r="M492" s="564"/>
      <c r="N492" s="564"/>
      <c r="O492" s="565"/>
      <c r="P492" s="561" t="s">
        <v>40</v>
      </c>
      <c r="Q492" s="562"/>
      <c r="R492" s="562"/>
      <c r="S492" s="562"/>
      <c r="T492" s="562"/>
      <c r="U492" s="562"/>
      <c r="V492" s="56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6.5" customHeight="1" x14ac:dyDescent="0.25">
      <c r="A493" s="572" t="s">
        <v>756</v>
      </c>
      <c r="B493" s="572"/>
      <c r="C493" s="572"/>
      <c r="D493" s="572"/>
      <c r="E493" s="572"/>
      <c r="F493" s="572"/>
      <c r="G493" s="572"/>
      <c r="H493" s="572"/>
      <c r="I493" s="572"/>
      <c r="J493" s="572"/>
      <c r="K493" s="572"/>
      <c r="L493" s="572"/>
      <c r="M493" s="572"/>
      <c r="N493" s="572"/>
      <c r="O493" s="572"/>
      <c r="P493" s="572"/>
      <c r="Q493" s="572"/>
      <c r="R493" s="572"/>
      <c r="S493" s="572"/>
      <c r="T493" s="572"/>
      <c r="U493" s="572"/>
      <c r="V493" s="572"/>
      <c r="W493" s="572"/>
      <c r="X493" s="572"/>
      <c r="Y493" s="572"/>
      <c r="Z493" s="572"/>
      <c r="AA493" s="65"/>
      <c r="AB493" s="65"/>
      <c r="AC493" s="79"/>
    </row>
    <row r="494" spans="1:68" ht="14.25" customHeight="1" x14ac:dyDescent="0.25">
      <c r="A494" s="556" t="s">
        <v>144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66"/>
      <c r="AB494" s="66"/>
      <c r="AC494" s="80"/>
    </row>
    <row r="495" spans="1:68" ht="27" customHeight="1" x14ac:dyDescent="0.25">
      <c r="A495" s="63" t="s">
        <v>757</v>
      </c>
      <c r="B495" s="63" t="s">
        <v>758</v>
      </c>
      <c r="C495" s="36">
        <v>4301020314</v>
      </c>
      <c r="D495" s="557">
        <v>4640242180090</v>
      </c>
      <c r="E495" s="557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117</v>
      </c>
      <c r="L495" s="37" t="s">
        <v>45</v>
      </c>
      <c r="M495" s="38" t="s">
        <v>116</v>
      </c>
      <c r="N495" s="38"/>
      <c r="O495" s="37">
        <v>50</v>
      </c>
      <c r="P495" s="558" t="s">
        <v>759</v>
      </c>
      <c r="Q495" s="559"/>
      <c r="R495" s="559"/>
      <c r="S495" s="559"/>
      <c r="T495" s="56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760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5"/>
      <c r="P496" s="561" t="s">
        <v>40</v>
      </c>
      <c r="Q496" s="562"/>
      <c r="R496" s="562"/>
      <c r="S496" s="562"/>
      <c r="T496" s="562"/>
      <c r="U496" s="562"/>
      <c r="V496" s="563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5"/>
      <c r="P497" s="561" t="s">
        <v>40</v>
      </c>
      <c r="Q497" s="562"/>
      <c r="R497" s="562"/>
      <c r="S497" s="562"/>
      <c r="T497" s="562"/>
      <c r="U497" s="562"/>
      <c r="V497" s="563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569"/>
      <c r="P498" s="566" t="s">
        <v>33</v>
      </c>
      <c r="Q498" s="567"/>
      <c r="R498" s="567"/>
      <c r="S498" s="567"/>
      <c r="T498" s="567"/>
      <c r="U498" s="567"/>
      <c r="V498" s="568"/>
      <c r="W498" s="42" t="s">
        <v>0</v>
      </c>
      <c r="X498" s="43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15246.399999999998</v>
      </c>
      <c r="Y498" s="43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15246.399999999998</v>
      </c>
      <c r="Z498" s="42"/>
      <c r="AA498" s="67"/>
      <c r="AB498" s="67"/>
      <c r="AC498" s="67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69"/>
      <c r="P499" s="566" t="s">
        <v>34</v>
      </c>
      <c r="Q499" s="567"/>
      <c r="R499" s="567"/>
      <c r="S499" s="567"/>
      <c r="T499" s="567"/>
      <c r="U499" s="567"/>
      <c r="V499" s="568"/>
      <c r="W499" s="42" t="s">
        <v>0</v>
      </c>
      <c r="X499" s="43">
        <f>IFERROR(SUM(BM22:BM495),"0")</f>
        <v>16047.916000000001</v>
      </c>
      <c r="Y499" s="43">
        <f>IFERROR(SUM(BN22:BN495),"0")</f>
        <v>16047.916000000005</v>
      </c>
      <c r="Z499" s="42"/>
      <c r="AA499" s="67"/>
      <c r="AB499" s="67"/>
      <c r="AC499" s="67"/>
    </row>
    <row r="500" spans="1:32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69"/>
      <c r="P500" s="566" t="s">
        <v>35</v>
      </c>
      <c r="Q500" s="567"/>
      <c r="R500" s="567"/>
      <c r="S500" s="567"/>
      <c r="T500" s="567"/>
      <c r="U500" s="567"/>
      <c r="V500" s="568"/>
      <c r="W500" s="42" t="s">
        <v>20</v>
      </c>
      <c r="X500" s="44">
        <f>ROUNDUP(SUM(BO22:BO495),0)</f>
        <v>26</v>
      </c>
      <c r="Y500" s="44">
        <f>ROUNDUP(SUM(BP22:BP495),0)</f>
        <v>26</v>
      </c>
      <c r="Z500" s="42"/>
      <c r="AA500" s="67"/>
      <c r="AB500" s="67"/>
      <c r="AC500" s="67"/>
    </row>
    <row r="501" spans="1:32" x14ac:dyDescent="0.2">
      <c r="A501" s="564"/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9"/>
      <c r="P501" s="566" t="s">
        <v>36</v>
      </c>
      <c r="Q501" s="567"/>
      <c r="R501" s="567"/>
      <c r="S501" s="567"/>
      <c r="T501" s="567"/>
      <c r="U501" s="567"/>
      <c r="V501" s="568"/>
      <c r="W501" s="42" t="s">
        <v>0</v>
      </c>
      <c r="X501" s="43">
        <f>GrossWeightTotal+PalletQtyTotal*25</f>
        <v>16697.916000000001</v>
      </c>
      <c r="Y501" s="43">
        <f>GrossWeightTotalR+PalletQtyTotalR*25</f>
        <v>16697.916000000005</v>
      </c>
      <c r="Z501" s="42"/>
      <c r="AA501" s="67"/>
      <c r="AB501" s="67"/>
      <c r="AC501" s="67"/>
    </row>
    <row r="502" spans="1:32" x14ac:dyDescent="0.2">
      <c r="A502" s="564"/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9"/>
      <c r="P502" s="566" t="s">
        <v>37</v>
      </c>
      <c r="Q502" s="567"/>
      <c r="R502" s="567"/>
      <c r="S502" s="567"/>
      <c r="T502" s="567"/>
      <c r="U502" s="567"/>
      <c r="V502" s="568"/>
      <c r="W502" s="42" t="s">
        <v>20</v>
      </c>
      <c r="X502" s="43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2411</v>
      </c>
      <c r="Y502" s="43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2411</v>
      </c>
      <c r="Z502" s="42"/>
      <c r="AA502" s="67"/>
      <c r="AB502" s="67"/>
      <c r="AC502" s="67"/>
    </row>
    <row r="503" spans="1:32" ht="14.25" x14ac:dyDescent="0.2">
      <c r="A503" s="564"/>
      <c r="B503" s="564"/>
      <c r="C503" s="564"/>
      <c r="D503" s="564"/>
      <c r="E503" s="564"/>
      <c r="F503" s="564"/>
      <c r="G503" s="564"/>
      <c r="H503" s="564"/>
      <c r="I503" s="564"/>
      <c r="J503" s="564"/>
      <c r="K503" s="564"/>
      <c r="L503" s="564"/>
      <c r="M503" s="564"/>
      <c r="N503" s="564"/>
      <c r="O503" s="569"/>
      <c r="P503" s="566" t="s">
        <v>38</v>
      </c>
      <c r="Q503" s="567"/>
      <c r="R503" s="567"/>
      <c r="S503" s="567"/>
      <c r="T503" s="567"/>
      <c r="U503" s="567"/>
      <c r="V503" s="568"/>
      <c r="W503" s="45" t="s">
        <v>51</v>
      </c>
      <c r="X503" s="42"/>
      <c r="Y503" s="42"/>
      <c r="Z503" s="42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30.27919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552" t="s">
        <v>110</v>
      </c>
      <c r="D505" s="552" t="s">
        <v>110</v>
      </c>
      <c r="E505" s="552" t="s">
        <v>110</v>
      </c>
      <c r="F505" s="552" t="s">
        <v>110</v>
      </c>
      <c r="G505" s="552" t="s">
        <v>110</v>
      </c>
      <c r="H505" s="552" t="s">
        <v>110</v>
      </c>
      <c r="I505" s="552" t="s">
        <v>259</v>
      </c>
      <c r="J505" s="552" t="s">
        <v>259</v>
      </c>
      <c r="K505" s="552" t="s">
        <v>259</v>
      </c>
      <c r="L505" s="552" t="s">
        <v>259</v>
      </c>
      <c r="M505" s="552" t="s">
        <v>259</v>
      </c>
      <c r="N505" s="553"/>
      <c r="O505" s="552" t="s">
        <v>259</v>
      </c>
      <c r="P505" s="552" t="s">
        <v>259</v>
      </c>
      <c r="Q505" s="552" t="s">
        <v>259</v>
      </c>
      <c r="R505" s="552" t="s">
        <v>259</v>
      </c>
      <c r="S505" s="552" t="s">
        <v>259</v>
      </c>
      <c r="T505" s="552" t="s">
        <v>546</v>
      </c>
      <c r="U505" s="552" t="s">
        <v>546</v>
      </c>
      <c r="V505" s="552" t="s">
        <v>602</v>
      </c>
      <c r="W505" s="552" t="s">
        <v>602</v>
      </c>
      <c r="X505" s="552" t="s">
        <v>602</v>
      </c>
      <c r="Y505" s="552" t="s">
        <v>602</v>
      </c>
      <c r="Z505" s="85" t="s">
        <v>658</v>
      </c>
      <c r="AA505" s="552" t="s">
        <v>719</v>
      </c>
      <c r="AB505" s="552" t="s">
        <v>719</v>
      </c>
      <c r="AC505" s="60"/>
      <c r="AF505" s="1"/>
    </row>
    <row r="506" spans="1:32" ht="14.25" customHeight="1" thickTop="1" x14ac:dyDescent="0.2">
      <c r="A506" s="554" t="s">
        <v>10</v>
      </c>
      <c r="B506" s="552" t="s">
        <v>75</v>
      </c>
      <c r="C506" s="552" t="s">
        <v>111</v>
      </c>
      <c r="D506" s="552" t="s">
        <v>126</v>
      </c>
      <c r="E506" s="552" t="s">
        <v>181</v>
      </c>
      <c r="F506" s="552" t="s">
        <v>201</v>
      </c>
      <c r="G506" s="552" t="s">
        <v>231</v>
      </c>
      <c r="H506" s="552" t="s">
        <v>110</v>
      </c>
      <c r="I506" s="552" t="s">
        <v>260</v>
      </c>
      <c r="J506" s="552" t="s">
        <v>300</v>
      </c>
      <c r="K506" s="552" t="s">
        <v>360</v>
      </c>
      <c r="L506" s="552" t="s">
        <v>405</v>
      </c>
      <c r="M506" s="552" t="s">
        <v>421</v>
      </c>
      <c r="N506" s="1"/>
      <c r="O506" s="552" t="s">
        <v>435</v>
      </c>
      <c r="P506" s="552" t="s">
        <v>445</v>
      </c>
      <c r="Q506" s="552" t="s">
        <v>452</v>
      </c>
      <c r="R506" s="552" t="s">
        <v>457</v>
      </c>
      <c r="S506" s="552" t="s">
        <v>536</v>
      </c>
      <c r="T506" s="552" t="s">
        <v>547</v>
      </c>
      <c r="U506" s="552" t="s">
        <v>582</v>
      </c>
      <c r="V506" s="552" t="s">
        <v>603</v>
      </c>
      <c r="W506" s="552" t="s">
        <v>635</v>
      </c>
      <c r="X506" s="552" t="s">
        <v>650</v>
      </c>
      <c r="Y506" s="552" t="s">
        <v>654</v>
      </c>
      <c r="Z506" s="552" t="s">
        <v>658</v>
      </c>
      <c r="AA506" s="552" t="s">
        <v>719</v>
      </c>
      <c r="AB506" s="552" t="s">
        <v>756</v>
      </c>
      <c r="AC506" s="60"/>
      <c r="AF506" s="1"/>
    </row>
    <row r="507" spans="1:32" ht="13.5" thickBot="1" x14ac:dyDescent="0.25">
      <c r="A507" s="555"/>
      <c r="B507" s="552"/>
      <c r="C507" s="552"/>
      <c r="D507" s="552"/>
      <c r="E507" s="552"/>
      <c r="F507" s="552"/>
      <c r="G507" s="552"/>
      <c r="H507" s="552"/>
      <c r="I507" s="552"/>
      <c r="J507" s="552"/>
      <c r="K507" s="552"/>
      <c r="L507" s="552"/>
      <c r="M507" s="552"/>
      <c r="N507" s="1"/>
      <c r="O507" s="552"/>
      <c r="P507" s="552"/>
      <c r="Q507" s="552"/>
      <c r="R507" s="552"/>
      <c r="S507" s="552"/>
      <c r="T507" s="552"/>
      <c r="U507" s="552"/>
      <c r="V507" s="552"/>
      <c r="W507" s="552"/>
      <c r="X507" s="552"/>
      <c r="Y507" s="552"/>
      <c r="Z507" s="552"/>
      <c r="AA507" s="552"/>
      <c r="AB507" s="552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0</v>
      </c>
      <c r="C508" s="52">
        <f>IFERROR(Y41*1,"0")+IFERROR(Y42*1,"0")+IFERROR(Y43*1,"0")+IFERROR(Y47*1,"0")</f>
        <v>1123.2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1782.4</v>
      </c>
      <c r="E508" s="52">
        <f>IFERROR(Y87*1,"0")+IFERROR(Y88*1,"0")+IFERROR(Y89*1,"0")+IFERROR(Y93*1,"0")+IFERROR(Y94*1,"0")+IFERROR(Y95*1,"0")+IFERROR(Y96*1,"0")</f>
        <v>853.20000000000016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</f>
        <v>1458.0000000000002</v>
      </c>
      <c r="G508" s="52">
        <f>IFERROR(Y126*1,"0")+IFERROR(Y127*1,"0")+IFERROR(Y131*1,"0")+IFERROR(Y132*1,"0")+IFERROR(Y136*1,"0")+IFERROR(Y137*1,"0")</f>
        <v>0</v>
      </c>
      <c r="H508" s="52">
        <f>IFERROR(Y142*1,"0")+IFERROR(Y143*1,"0")+IFERROR(Y147*1,"0")+IFERROR(Y148*1,"0")+IFERROR(Y149*1,"0")</f>
        <v>0</v>
      </c>
      <c r="I508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1045.8000000000002</v>
      </c>
      <c r="J508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2400.0000000000005</v>
      </c>
      <c r="K508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52">
        <f>IFERROR(Y250*1,"0")+IFERROR(Y251*1,"0")+IFERROR(Y252*1,"0")+IFERROR(Y253*1,"0")+IFERROR(Y254*1,"0")</f>
        <v>0</v>
      </c>
      <c r="M508" s="52">
        <f>IFERROR(Y259*1,"0")+IFERROR(Y260*1,"0")+IFERROR(Y261*1,"0")+IFERROR(Y262*1,"0")</f>
        <v>0</v>
      </c>
      <c r="N508" s="1"/>
      <c r="O508" s="52">
        <f>IFERROR(Y267*1,"0")+IFERROR(Y268*1,"0")+IFERROR(Y269*1,"0")</f>
        <v>432</v>
      </c>
      <c r="P508" s="52">
        <f>IFERROR(Y274*1,"0")+IFERROR(Y278*1,"0")</f>
        <v>0</v>
      </c>
      <c r="Q508" s="52">
        <f>IFERROR(Y283*1,"0")</f>
        <v>0</v>
      </c>
      <c r="R508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844.80000000000007</v>
      </c>
      <c r="S508" s="52">
        <f>IFERROR(Y334*1,"0")+IFERROR(Y335*1,"0")+IFERROR(Y336*1,"0")</f>
        <v>129.6</v>
      </c>
      <c r="T508" s="52">
        <f>IFERROR(Y342*1,"0")+IFERROR(Y343*1,"0")+IFERROR(Y344*1,"0")+IFERROR(Y345*1,"0")+IFERROR(Y346*1,"0")+IFERROR(Y347*1,"0")+IFERROR(Y348*1,"0")+IFERROR(Y352*1,"0")+IFERROR(Y353*1,"0")+IFERROR(Y357*1,"0")+IFERROR(Y358*1,"0")+IFERROR(Y362*1,"0")</f>
        <v>2523</v>
      </c>
      <c r="U508" s="52">
        <f>IFERROR(Y367*1,"0")+IFERROR(Y368*1,"0")+IFERROR(Y369*1,"0")+IFERROR(Y373*1,"0")+IFERROR(Y377*1,"0")+IFERROR(Y378*1,"0")+IFERROR(Y382*1,"0")</f>
        <v>542.4</v>
      </c>
      <c r="V508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52">
        <f>IFERROR(Y407*1,"0")+IFERROR(Y411*1,"0")+IFERROR(Y412*1,"0")+IFERROR(Y413*1,"0")+IFERROR(Y414*1,"0")</f>
        <v>0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2112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52">
        <f>IFERROR(Y495*1,"0")</f>
        <v>0</v>
      </c>
      <c r="AC508" s="60"/>
      <c r="AF508" s="1"/>
    </row>
  </sheetData>
  <sheetProtection algorithmName="SHA-512" hashValue="bkRVx2LXl2OFmm31NowGyG6f+wsSOFfKEIIMOrYhegOa0+wxxLnFuSmVXMK2c71ccLXqswKybzTAfPVYyZA+0Q==" saltValue="MVwhF4RgCUytcLhCvQ3Dq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9"/>
    </row>
    <row r="3" spans="2:8" x14ac:dyDescent="0.2">
      <c r="B3" s="53" t="s">
        <v>762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764</v>
      </c>
      <c r="C6" s="53" t="s">
        <v>765</v>
      </c>
      <c r="D6" s="53" t="s">
        <v>766</v>
      </c>
      <c r="E6" s="53" t="s">
        <v>45</v>
      </c>
    </row>
    <row r="7" spans="2:8" x14ac:dyDescent="0.2">
      <c r="B7" s="53" t="s">
        <v>767</v>
      </c>
      <c r="C7" s="53" t="s">
        <v>768</v>
      </c>
      <c r="D7" s="53" t="s">
        <v>769</v>
      </c>
      <c r="E7" s="53" t="s">
        <v>45</v>
      </c>
    </row>
    <row r="8" spans="2:8" x14ac:dyDescent="0.2">
      <c r="B8" s="53" t="s">
        <v>770</v>
      </c>
      <c r="C8" s="53" t="s">
        <v>771</v>
      </c>
      <c r="D8" s="53" t="s">
        <v>772</v>
      </c>
      <c r="E8" s="53" t="s">
        <v>45</v>
      </c>
    </row>
    <row r="9" spans="2:8" x14ac:dyDescent="0.2">
      <c r="B9" s="53" t="s">
        <v>773</v>
      </c>
      <c r="C9" s="53" t="s">
        <v>774</v>
      </c>
      <c r="D9" s="53" t="s">
        <v>775</v>
      </c>
      <c r="E9" s="53" t="s">
        <v>45</v>
      </c>
    </row>
    <row r="11" spans="2:8" x14ac:dyDescent="0.2">
      <c r="B11" s="53" t="s">
        <v>776</v>
      </c>
      <c r="C11" s="53" t="s">
        <v>765</v>
      </c>
      <c r="D11" s="53" t="s">
        <v>45</v>
      </c>
      <c r="E11" s="53" t="s">
        <v>45</v>
      </c>
    </row>
    <row r="13" spans="2:8" x14ac:dyDescent="0.2">
      <c r="B13" s="53" t="s">
        <v>777</v>
      </c>
      <c r="C13" s="53" t="s">
        <v>768</v>
      </c>
      <c r="D13" s="53" t="s">
        <v>45</v>
      </c>
      <c r="E13" s="53" t="s">
        <v>45</v>
      </c>
    </row>
    <row r="15" spans="2:8" x14ac:dyDescent="0.2">
      <c r="B15" s="53" t="s">
        <v>778</v>
      </c>
      <c r="C15" s="53" t="s">
        <v>771</v>
      </c>
      <c r="D15" s="53" t="s">
        <v>45</v>
      </c>
      <c r="E15" s="53" t="s">
        <v>45</v>
      </c>
    </row>
    <row r="17" spans="2:5" x14ac:dyDescent="0.2">
      <c r="B17" s="53" t="s">
        <v>779</v>
      </c>
      <c r="C17" s="53" t="s">
        <v>774</v>
      </c>
      <c r="D17" s="53" t="s">
        <v>45</v>
      </c>
      <c r="E17" s="53" t="s">
        <v>45</v>
      </c>
    </row>
    <row r="19" spans="2:5" x14ac:dyDescent="0.2">
      <c r="B19" s="53" t="s">
        <v>780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781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782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783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784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785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787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788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789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790</v>
      </c>
      <c r="C29" s="53" t="s">
        <v>45</v>
      </c>
      <c r="D29" s="53" t="s">
        <v>45</v>
      </c>
      <c r="E29" s="53" t="s">
        <v>45</v>
      </c>
    </row>
  </sheetData>
  <sheetProtection algorithmName="SHA-512" hashValue="5GFhIzd2OtQ6E7ZcaKNNRvoeRdxoTEb3IuhvyrU9aoMX0Ca6jaZcI8HcaJEmbnvdfDX4NSzw4db7tVK009KVog==" saltValue="A3QmbGJyYQFyQpPbFb5Nb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