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бланки для завода\2025\08,25\08,08,25 на 11,08,25 ЗПФ\"/>
    </mc:Choice>
  </mc:AlternateContent>
  <xr:revisionPtr revIDLastSave="0" documentId="13_ncr:1_{E0F3780B-F7EB-4E58-9814-FAACA46674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P247" i="1"/>
  <c r="X243" i="1"/>
  <c r="X242" i="1"/>
  <c r="BO241" i="1"/>
  <c r="BM241" i="1"/>
  <c r="Z241" i="1"/>
  <c r="Z242" i="1" s="1"/>
  <c r="Y241" i="1"/>
  <c r="P241" i="1"/>
  <c r="X237" i="1"/>
  <c r="X236" i="1"/>
  <c r="BO235" i="1"/>
  <c r="BM235" i="1"/>
  <c r="Z235" i="1"/>
  <c r="Z236" i="1" s="1"/>
  <c r="Y235" i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Y214" i="1" s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9" i="1" s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Y103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P85" i="1"/>
  <c r="X82" i="1"/>
  <c r="X81" i="1"/>
  <c r="BO80" i="1"/>
  <c r="BM80" i="1"/>
  <c r="Z80" i="1"/>
  <c r="Y80" i="1"/>
  <c r="P80" i="1"/>
  <c r="BO79" i="1"/>
  <c r="BM79" i="1"/>
  <c r="Z79" i="1"/>
  <c r="Z81" i="1" s="1"/>
  <c r="Y79" i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93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82" i="1" l="1"/>
  <c r="BP182" i="1"/>
  <c r="Y183" i="1"/>
  <c r="Z190" i="1"/>
  <c r="BN186" i="1"/>
  <c r="BN188" i="1"/>
  <c r="BN189" i="1"/>
  <c r="BN205" i="1"/>
  <c r="BN207" i="1"/>
  <c r="Z30" i="1"/>
  <c r="Z37" i="1"/>
  <c r="BN34" i="1"/>
  <c r="Y37" i="1"/>
  <c r="BN36" i="1"/>
  <c r="Y45" i="1"/>
  <c r="Y126" i="1"/>
  <c r="BN125" i="1"/>
  <c r="BN136" i="1"/>
  <c r="BP136" i="1"/>
  <c r="BN137" i="1"/>
  <c r="Y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Y165" i="1"/>
  <c r="BN164" i="1"/>
  <c r="Z224" i="1"/>
  <c r="BN229" i="1"/>
  <c r="Z271" i="1"/>
  <c r="BN268" i="1"/>
  <c r="BN270" i="1"/>
  <c r="Z289" i="1"/>
  <c r="Y70" i="1"/>
  <c r="BP66" i="1"/>
  <c r="BN66" i="1"/>
  <c r="BP68" i="1"/>
  <c r="BN68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13" i="1"/>
  <c r="BP107" i="1"/>
  <c r="BN107" i="1"/>
  <c r="BP109" i="1"/>
  <c r="BN109" i="1"/>
  <c r="BP111" i="1"/>
  <c r="BN111" i="1"/>
  <c r="BP194" i="1"/>
  <c r="BN194" i="1"/>
  <c r="BP196" i="1"/>
  <c r="BN196" i="1"/>
  <c r="BP198" i="1"/>
  <c r="BN198" i="1"/>
  <c r="Y237" i="1"/>
  <c r="Y236" i="1"/>
  <c r="BP235" i="1"/>
  <c r="BN235" i="1"/>
  <c r="Y249" i="1"/>
  <c r="Y248" i="1"/>
  <c r="BP247" i="1"/>
  <c r="BN247" i="1"/>
  <c r="X292" i="1"/>
  <c r="X294" i="1" s="1"/>
  <c r="X295" i="1"/>
  <c r="Y30" i="1"/>
  <c r="BN29" i="1"/>
  <c r="Y38" i="1"/>
  <c r="Z45" i="1"/>
  <c r="BN41" i="1"/>
  <c r="BP41" i="1"/>
  <c r="Y46" i="1"/>
  <c r="BN43" i="1"/>
  <c r="Y132" i="1"/>
  <c r="BP130" i="1"/>
  <c r="BN130" i="1"/>
  <c r="Y174" i="1"/>
  <c r="BP170" i="1"/>
  <c r="BN170" i="1"/>
  <c r="BP172" i="1"/>
  <c r="BN172" i="1"/>
  <c r="Y243" i="1"/>
  <c r="Y242" i="1"/>
  <c r="BP241" i="1"/>
  <c r="BN241" i="1"/>
  <c r="Y253" i="1"/>
  <c r="Y252" i="1"/>
  <c r="BP251" i="1"/>
  <c r="BN251" i="1"/>
  <c r="BP276" i="1"/>
  <c r="BN276" i="1"/>
  <c r="BP277" i="1"/>
  <c r="BN277" i="1"/>
  <c r="BP279" i="1"/>
  <c r="BN279" i="1"/>
  <c r="BP280" i="1"/>
  <c r="BN280" i="1"/>
  <c r="Z63" i="1"/>
  <c r="Z69" i="1"/>
  <c r="Y69" i="1"/>
  <c r="Y75" i="1"/>
  <c r="Y81" i="1"/>
  <c r="Y87" i="1"/>
  <c r="Z97" i="1"/>
  <c r="Y98" i="1"/>
  <c r="Z103" i="1"/>
  <c r="Z112" i="1"/>
  <c r="Y112" i="1"/>
  <c r="Z126" i="1"/>
  <c r="Z132" i="1"/>
  <c r="Y133" i="1"/>
  <c r="Z165" i="1"/>
  <c r="Z173" i="1"/>
  <c r="Y173" i="1"/>
  <c r="Z200" i="1"/>
  <c r="Y201" i="1"/>
  <c r="Z208" i="1"/>
  <c r="Y272" i="1"/>
  <c r="Y290" i="1"/>
  <c r="F9" i="1"/>
  <c r="J9" i="1"/>
  <c r="F10" i="1"/>
  <c r="BN22" i="1"/>
  <c r="BP22" i="1"/>
  <c r="Y23" i="1"/>
  <c r="X291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BP171" i="1"/>
  <c r="BN176" i="1"/>
  <c r="BP176" i="1"/>
  <c r="Y177" i="1"/>
  <c r="Y191" i="1"/>
  <c r="BN187" i="1"/>
  <c r="Y200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Z230" i="1"/>
  <c r="Y265" i="1"/>
  <c r="BP263" i="1"/>
  <c r="BN263" i="1"/>
  <c r="BP264" i="1"/>
  <c r="BN264" i="1"/>
  <c r="H9" i="1"/>
  <c r="Y190" i="1"/>
  <c r="BP195" i="1"/>
  <c r="BN195" i="1"/>
  <c r="BP197" i="1"/>
  <c r="BN197" i="1"/>
  <c r="BP199" i="1"/>
  <c r="BN199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Z296" i="1" l="1"/>
  <c r="Y291" i="1"/>
  <c r="A304" i="1"/>
  <c r="Y293" i="1"/>
  <c r="Y295" i="1"/>
  <c r="Y292" i="1"/>
  <c r="Y294" i="1" s="1"/>
  <c r="B304" i="1" l="1"/>
  <c r="C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<sst xmlns="http://schemas.openxmlformats.org/spreadsheetml/2006/main" count="1382" uniqueCount="463">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</sst>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5" fillId="0" borderId="0" xfId="0" applyFont="1" applyProtection="1">
      <protection hidden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9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topLeftCell="A17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434" t="s">
        <v>0</v>
      </c>
      <c r="E1" s="314"/>
      <c r="F1" s="314"/>
      <c r="G1" s="12" t="s">
        <v>1</v>
      </c>
      <c r="H1" s="434" t="s">
        <v>2</v>
      </c>
      <c r="I1" s="314"/>
      <c r="J1" s="314"/>
      <c r="K1" s="314"/>
      <c r="L1" s="314"/>
      <c r="M1" s="314"/>
      <c r="N1" s="314"/>
      <c r="O1" s="314"/>
      <c r="P1" s="314"/>
      <c r="Q1" s="314"/>
      <c r="R1" s="472" t="s">
        <v>3</v>
      </c>
      <c r="S1" s="314"/>
      <c r="T1" s="3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417" t="s">
        <v>7</v>
      </c>
      <c r="B5" s="321"/>
      <c r="C5" s="317"/>
      <c r="D5" s="359"/>
      <c r="E5" s="361"/>
      <c r="F5" s="333" t="s">
        <v>8</v>
      </c>
      <c r="G5" s="317"/>
      <c r="H5" s="359" t="s">
        <v>462</v>
      </c>
      <c r="I5" s="360"/>
      <c r="J5" s="360"/>
      <c r="K5" s="360"/>
      <c r="L5" s="360"/>
      <c r="M5" s="361"/>
      <c r="N5" s="61"/>
      <c r="P5" s="24" t="s">
        <v>9</v>
      </c>
      <c r="Q5" s="338">
        <v>45880</v>
      </c>
      <c r="R5" s="339"/>
      <c r="T5" s="406" t="s">
        <v>10</v>
      </c>
      <c r="U5" s="407"/>
      <c r="V5" s="408" t="s">
        <v>11</v>
      </c>
      <c r="W5" s="339"/>
      <c r="AB5" s="51"/>
      <c r="AC5" s="51"/>
      <c r="AD5" s="51"/>
      <c r="AE5" s="51"/>
    </row>
    <row r="6" spans="1:32" s="285" customFormat="1" ht="24" customHeight="1" x14ac:dyDescent="0.2">
      <c r="A6" s="417" t="s">
        <v>12</v>
      </c>
      <c r="B6" s="321"/>
      <c r="C6" s="317"/>
      <c r="D6" s="362" t="s">
        <v>440</v>
      </c>
      <c r="E6" s="363"/>
      <c r="F6" s="363"/>
      <c r="G6" s="363"/>
      <c r="H6" s="363"/>
      <c r="I6" s="363"/>
      <c r="J6" s="363"/>
      <c r="K6" s="363"/>
      <c r="L6" s="363"/>
      <c r="M6" s="339"/>
      <c r="N6" s="62"/>
      <c r="P6" s="24" t="s">
        <v>14</v>
      </c>
      <c r="Q6" s="347" t="str">
        <f>IF(Q5=0," ",CHOOSE(WEEKDAY(Q5,2),"Понедельник","Вторник","Среда","Четверг","Пятница","Суббота","Воскресенье"))</f>
        <v>Понедельник</v>
      </c>
      <c r="R6" s="303"/>
      <c r="T6" s="411" t="s">
        <v>15</v>
      </c>
      <c r="U6" s="407"/>
      <c r="V6" s="368" t="s">
        <v>16</v>
      </c>
      <c r="W6" s="369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430" t="str">
        <f>IFERROR(VLOOKUP(DeliveryAddress,Table,3,0),1)</f>
        <v>5</v>
      </c>
      <c r="E7" s="431"/>
      <c r="F7" s="431"/>
      <c r="G7" s="431"/>
      <c r="H7" s="431"/>
      <c r="I7" s="431"/>
      <c r="J7" s="431"/>
      <c r="K7" s="431"/>
      <c r="L7" s="431"/>
      <c r="M7" s="410"/>
      <c r="N7" s="63"/>
      <c r="P7" s="24"/>
      <c r="Q7" s="42"/>
      <c r="R7" s="42"/>
      <c r="T7" s="299"/>
      <c r="U7" s="407"/>
      <c r="V7" s="370"/>
      <c r="W7" s="371"/>
      <c r="AB7" s="51"/>
      <c r="AC7" s="51"/>
      <c r="AD7" s="51"/>
      <c r="AE7" s="51"/>
    </row>
    <row r="8" spans="1:32" s="285" customFormat="1" ht="25.5" customHeight="1" x14ac:dyDescent="0.2">
      <c r="A8" s="292" t="s">
        <v>17</v>
      </c>
      <c r="B8" s="293"/>
      <c r="C8" s="294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4"/>
      <c r="P8" s="24" t="s">
        <v>18</v>
      </c>
      <c r="Q8" s="409">
        <v>0.41666666666666669</v>
      </c>
      <c r="R8" s="410"/>
      <c r="T8" s="299"/>
      <c r="U8" s="407"/>
      <c r="V8" s="370"/>
      <c r="W8" s="371"/>
      <c r="AB8" s="51"/>
      <c r="AC8" s="51"/>
      <c r="AD8" s="51"/>
      <c r="AE8" s="51"/>
    </row>
    <row r="9" spans="1:32" s="285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42"/>
      <c r="E9" s="343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43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4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286"/>
      <c r="P9" s="26" t="s">
        <v>19</v>
      </c>
      <c r="Q9" s="466"/>
      <c r="R9" s="326"/>
      <c r="T9" s="299"/>
      <c r="U9" s="407"/>
      <c r="V9" s="372"/>
      <c r="W9" s="373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42"/>
      <c r="E10" s="343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382" t="str">
        <f>IFERROR(VLOOKUP($D$10,Proxy,2,FALSE),"")</f>
        <v/>
      </c>
      <c r="I10" s="299"/>
      <c r="J10" s="299"/>
      <c r="K10" s="299"/>
      <c r="L10" s="299"/>
      <c r="M10" s="299"/>
      <c r="N10" s="284"/>
      <c r="P10" s="26" t="s">
        <v>20</v>
      </c>
      <c r="Q10" s="412"/>
      <c r="R10" s="413"/>
      <c r="U10" s="24" t="s">
        <v>21</v>
      </c>
      <c r="V10" s="478" t="s">
        <v>22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464"/>
      <c r="R11" s="339"/>
      <c r="U11" s="24" t="s">
        <v>25</v>
      </c>
      <c r="V11" s="325" t="s">
        <v>26</v>
      </c>
      <c r="W11" s="326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414" t="s">
        <v>27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1"/>
      <c r="L12" s="321"/>
      <c r="M12" s="317"/>
      <c r="N12" s="65"/>
      <c r="P12" s="24" t="s">
        <v>28</v>
      </c>
      <c r="Q12" s="409"/>
      <c r="R12" s="410"/>
      <c r="S12" s="23"/>
      <c r="U12" s="24"/>
      <c r="V12" s="314"/>
      <c r="W12" s="299"/>
      <c r="AB12" s="51"/>
      <c r="AC12" s="51"/>
      <c r="AD12" s="51"/>
      <c r="AE12" s="51"/>
    </row>
    <row r="13" spans="1:32" s="285" customFormat="1" ht="23.25" customHeight="1" x14ac:dyDescent="0.2">
      <c r="A13" s="414" t="s">
        <v>29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1"/>
      <c r="L13" s="321"/>
      <c r="M13" s="317"/>
      <c r="N13" s="65"/>
      <c r="O13" s="26"/>
      <c r="P13" s="26" t="s">
        <v>30</v>
      </c>
      <c r="Q13" s="325"/>
      <c r="R13" s="3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414" t="s">
        <v>31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  <c r="M14" s="31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15" t="s">
        <v>32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17"/>
      <c r="N15" s="66"/>
      <c r="P15" s="424" t="s">
        <v>33</v>
      </c>
      <c r="Q15" s="314"/>
      <c r="R15" s="314"/>
      <c r="S15" s="314"/>
      <c r="T15" s="3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34</v>
      </c>
      <c r="B17" s="307" t="s">
        <v>35</v>
      </c>
      <c r="C17" s="418" t="s">
        <v>36</v>
      </c>
      <c r="D17" s="307" t="s">
        <v>37</v>
      </c>
      <c r="E17" s="308"/>
      <c r="F17" s="307" t="s">
        <v>38</v>
      </c>
      <c r="G17" s="307" t="s">
        <v>39</v>
      </c>
      <c r="H17" s="307" t="s">
        <v>40</v>
      </c>
      <c r="I17" s="307" t="s">
        <v>41</v>
      </c>
      <c r="J17" s="307" t="s">
        <v>42</v>
      </c>
      <c r="K17" s="307" t="s">
        <v>43</v>
      </c>
      <c r="L17" s="307" t="s">
        <v>44</v>
      </c>
      <c r="M17" s="307" t="s">
        <v>45</v>
      </c>
      <c r="N17" s="307" t="s">
        <v>46</v>
      </c>
      <c r="O17" s="307" t="s">
        <v>47</v>
      </c>
      <c r="P17" s="307" t="s">
        <v>48</v>
      </c>
      <c r="Q17" s="435"/>
      <c r="R17" s="435"/>
      <c r="S17" s="435"/>
      <c r="T17" s="308"/>
      <c r="U17" s="316" t="s">
        <v>49</v>
      </c>
      <c r="V17" s="317"/>
      <c r="W17" s="307" t="s">
        <v>50</v>
      </c>
      <c r="X17" s="307" t="s">
        <v>51</v>
      </c>
      <c r="Y17" s="318" t="s">
        <v>52</v>
      </c>
      <c r="Z17" s="390" t="s">
        <v>53</v>
      </c>
      <c r="AA17" s="327" t="s">
        <v>54</v>
      </c>
      <c r="AB17" s="327" t="s">
        <v>55</v>
      </c>
      <c r="AC17" s="327" t="s">
        <v>56</v>
      </c>
      <c r="AD17" s="327" t="s">
        <v>57</v>
      </c>
      <c r="AE17" s="328"/>
      <c r="AF17" s="329"/>
      <c r="AG17" s="69"/>
      <c r="BD17" s="68" t="s">
        <v>58</v>
      </c>
    </row>
    <row r="18" spans="1:68" ht="14.25" customHeight="1" x14ac:dyDescent="0.2">
      <c r="A18" s="311"/>
      <c r="B18" s="311"/>
      <c r="C18" s="311"/>
      <c r="D18" s="309"/>
      <c r="E18" s="310"/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09"/>
      <c r="Q18" s="436"/>
      <c r="R18" s="436"/>
      <c r="S18" s="436"/>
      <c r="T18" s="310"/>
      <c r="U18" s="70" t="s">
        <v>59</v>
      </c>
      <c r="V18" s="70" t="s">
        <v>60</v>
      </c>
      <c r="W18" s="311"/>
      <c r="X18" s="311"/>
      <c r="Y18" s="319"/>
      <c r="Z18" s="391"/>
      <c r="AA18" s="383"/>
      <c r="AB18" s="383"/>
      <c r="AC18" s="383"/>
      <c r="AD18" s="330"/>
      <c r="AE18" s="331"/>
      <c r="AF18" s="332"/>
      <c r="AG18" s="69"/>
      <c r="BD18" s="68"/>
    </row>
    <row r="19" spans="1:68" ht="27.75" hidden="1" customHeight="1" x14ac:dyDescent="0.2">
      <c r="A19" s="323" t="s">
        <v>61</v>
      </c>
      <c r="B19" s="324"/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48"/>
      <c r="AB19" s="48"/>
      <c r="AC19" s="48"/>
    </row>
    <row r="20" spans="1:68" ht="16.5" hidden="1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hidden="1" customHeight="1" x14ac:dyDescent="0.25">
      <c r="A21" s="306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2"/>
      <c r="AB21" s="282"/>
      <c r="AC21" s="282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302">
        <v>4607111035752</v>
      </c>
      <c r="E22" s="303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3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6"/>
      <c r="R22" s="296"/>
      <c r="S22" s="296"/>
      <c r="T22" s="297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293"/>
      <c r="R23" s="293"/>
      <c r="S23" s="293"/>
      <c r="T23" s="293"/>
      <c r="U23" s="293"/>
      <c r="V23" s="294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293"/>
      <c r="R24" s="293"/>
      <c r="S24" s="293"/>
      <c r="T24" s="293"/>
      <c r="U24" s="293"/>
      <c r="V24" s="294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23" t="s">
        <v>73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48"/>
      <c r="AB25" s="48"/>
      <c r="AC25" s="48"/>
    </row>
    <row r="26" spans="1:68" ht="16.5" hidden="1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hidden="1" customHeight="1" x14ac:dyDescent="0.25">
      <c r="A27" s="306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2"/>
      <c r="AB27" s="282"/>
      <c r="AC27" s="282"/>
    </row>
    <row r="28" spans="1:68" ht="27" hidden="1" customHeight="1" x14ac:dyDescent="0.25">
      <c r="A28" s="54" t="s">
        <v>76</v>
      </c>
      <c r="B28" s="54" t="s">
        <v>77</v>
      </c>
      <c r="C28" s="31">
        <v>4301132190</v>
      </c>
      <c r="D28" s="302">
        <v>4607111036537</v>
      </c>
      <c r="E28" s="303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47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6"/>
      <c r="R28" s="296"/>
      <c r="S28" s="296"/>
      <c r="T28" s="297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302">
        <v>4607111036605</v>
      </c>
      <c r="E29" s="303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45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6"/>
      <c r="R29" s="296"/>
      <c r="S29" s="296"/>
      <c r="T29" s="297"/>
      <c r="U29" s="34"/>
      <c r="V29" s="34"/>
      <c r="W29" s="35" t="s">
        <v>68</v>
      </c>
      <c r="X29" s="288">
        <v>14</v>
      </c>
      <c r="Y29" s="28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293"/>
      <c r="R30" s="293"/>
      <c r="S30" s="293"/>
      <c r="T30" s="293"/>
      <c r="U30" s="293"/>
      <c r="V30" s="294"/>
      <c r="W30" s="37" t="s">
        <v>68</v>
      </c>
      <c r="X30" s="290">
        <f>IFERROR(SUM(X28:X29),"0")</f>
        <v>14</v>
      </c>
      <c r="Y30" s="290">
        <f>IFERROR(SUM(Y28:Y29),"0")</f>
        <v>14</v>
      </c>
      <c r="Z30" s="290">
        <f>IFERROR(IF(Z28="",0,Z28),"0")+IFERROR(IF(Z29="",0,Z29),"0")</f>
        <v>0.13174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293"/>
      <c r="R31" s="293"/>
      <c r="S31" s="293"/>
      <c r="T31" s="293"/>
      <c r="U31" s="293"/>
      <c r="V31" s="294"/>
      <c r="W31" s="37" t="s">
        <v>72</v>
      </c>
      <c r="X31" s="290">
        <f>IFERROR(SUMPRODUCT(X28:X29*H28:H29),"0")</f>
        <v>21</v>
      </c>
      <c r="Y31" s="290">
        <f>IFERROR(SUMPRODUCT(Y28:Y29*H28:H29),"0")</f>
        <v>21</v>
      </c>
      <c r="Z31" s="37"/>
      <c r="AA31" s="291"/>
      <c r="AB31" s="291"/>
      <c r="AC31" s="291"/>
    </row>
    <row r="32" spans="1:68" ht="16.5" hidden="1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hidden="1" customHeight="1" x14ac:dyDescent="0.25">
      <c r="A33" s="306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302">
        <v>4620207490075</v>
      </c>
      <c r="E34" s="303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34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6"/>
      <c r="R34" s="296"/>
      <c r="S34" s="296"/>
      <c r="T34" s="297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302">
        <v>4620207490174</v>
      </c>
      <c r="E35" s="303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36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6"/>
      <c r="R35" s="296"/>
      <c r="S35" s="296"/>
      <c r="T35" s="297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4301071091</v>
      </c>
      <c r="D36" s="302">
        <v>4620207490044</v>
      </c>
      <c r="E36" s="303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9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6"/>
      <c r="R36" s="296"/>
      <c r="S36" s="296"/>
      <c r="T36" s="297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293"/>
      <c r="R37" s="293"/>
      <c r="S37" s="293"/>
      <c r="T37" s="293"/>
      <c r="U37" s="293"/>
      <c r="V37" s="294"/>
      <c r="W37" s="37" t="s">
        <v>68</v>
      </c>
      <c r="X37" s="290">
        <f>IFERROR(SUM(X34:X36),"0")</f>
        <v>12</v>
      </c>
      <c r="Y37" s="290">
        <f>IFERROR(SUM(Y34:Y36),"0")</f>
        <v>12</v>
      </c>
      <c r="Z37" s="290">
        <f>IFERROR(IF(Z34="",0,Z34),"0")+IFERROR(IF(Z35="",0,Z35),"0")+IFERROR(IF(Z36="",0,Z36),"0")</f>
        <v>0.186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293"/>
      <c r="R38" s="293"/>
      <c r="S38" s="293"/>
      <c r="T38" s="293"/>
      <c r="U38" s="293"/>
      <c r="V38" s="294"/>
      <c r="W38" s="37" t="s">
        <v>72</v>
      </c>
      <c r="X38" s="290">
        <f>IFERROR(SUMPRODUCT(X34:X36*H34:H36),"0")</f>
        <v>67.199999999999989</v>
      </c>
      <c r="Y38" s="290">
        <f>IFERROR(SUMPRODUCT(Y34:Y36*H34:H36),"0")</f>
        <v>67.199999999999989</v>
      </c>
      <c r="Z38" s="37"/>
      <c r="AA38" s="291"/>
      <c r="AB38" s="291"/>
      <c r="AC38" s="291"/>
    </row>
    <row r="39" spans="1:68" ht="16.5" hidden="1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hidden="1" customHeight="1" x14ac:dyDescent="0.25">
      <c r="A40" s="306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302">
        <v>4607111039385</v>
      </c>
      <c r="E41" s="303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34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6"/>
      <c r="R41" s="296"/>
      <c r="S41" s="296"/>
      <c r="T41" s="297"/>
      <c r="U41" s="34"/>
      <c r="V41" s="34"/>
      <c r="W41" s="35" t="s">
        <v>68</v>
      </c>
      <c r="X41" s="288">
        <v>96</v>
      </c>
      <c r="Y41" s="289">
        <f>IFERROR(IF(X41="","",X41),"")</f>
        <v>96</v>
      </c>
      <c r="Z41" s="36">
        <f>IFERROR(IF(X41="","",X41*0.0155),"")</f>
        <v>1.488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700.8</v>
      </c>
      <c r="BN41" s="67">
        <f>IFERROR(Y41*I41,"0")</f>
        <v>700.8</v>
      </c>
      <c r="BO41" s="67">
        <f>IFERROR(X41/J41,"0")</f>
        <v>1.1428571428571428</v>
      </c>
      <c r="BP41" s="67">
        <f>IFERROR(Y41/J41,"0")</f>
        <v>1.1428571428571428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302">
        <v>4607111038982</v>
      </c>
      <c r="E42" s="303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4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6"/>
      <c r="R42" s="296"/>
      <c r="S42" s="296"/>
      <c r="T42" s="297"/>
      <c r="U42" s="34"/>
      <c r="V42" s="34"/>
      <c r="W42" s="35" t="s">
        <v>68</v>
      </c>
      <c r="X42" s="288">
        <v>24</v>
      </c>
      <c r="Y42" s="28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302">
        <v>4607111039354</v>
      </c>
      <c r="E43" s="303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2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6"/>
      <c r="R43" s="296"/>
      <c r="S43" s="296"/>
      <c r="T43" s="297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302">
        <v>4607111039330</v>
      </c>
      <c r="E44" s="303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46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6"/>
      <c r="R44" s="296"/>
      <c r="S44" s="296"/>
      <c r="T44" s="297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293"/>
      <c r="R45" s="293"/>
      <c r="S45" s="293"/>
      <c r="T45" s="293"/>
      <c r="U45" s="293"/>
      <c r="V45" s="294"/>
      <c r="W45" s="37" t="s">
        <v>68</v>
      </c>
      <c r="X45" s="290">
        <f>IFERROR(SUM(X41:X44),"0")</f>
        <v>120</v>
      </c>
      <c r="Y45" s="290">
        <f>IFERROR(SUM(Y41:Y44),"0")</f>
        <v>120</v>
      </c>
      <c r="Z45" s="290">
        <f>IFERROR(IF(Z41="",0,Z41),"0")+IFERROR(IF(Z42="",0,Z42),"0")+IFERROR(IF(Z43="",0,Z43),"0")+IFERROR(IF(Z44="",0,Z44),"0")</f>
        <v>1.8599999999999999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293"/>
      <c r="R46" s="293"/>
      <c r="S46" s="293"/>
      <c r="T46" s="293"/>
      <c r="U46" s="293"/>
      <c r="V46" s="294"/>
      <c r="W46" s="37" t="s">
        <v>72</v>
      </c>
      <c r="X46" s="290">
        <f>IFERROR(SUMPRODUCT(X41:X44*H41:H44),"0")</f>
        <v>840</v>
      </c>
      <c r="Y46" s="290">
        <f>IFERROR(SUMPRODUCT(Y41:Y44*H41:H44),"0")</f>
        <v>840</v>
      </c>
      <c r="Z46" s="37"/>
      <c r="AA46" s="291"/>
      <c r="AB46" s="291"/>
      <c r="AC46" s="291"/>
    </row>
    <row r="47" spans="1:68" ht="16.5" hidden="1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hidden="1" customHeight="1" x14ac:dyDescent="0.25">
      <c r="A48" s="306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2"/>
      <c r="AB48" s="282"/>
      <c r="AC48" s="282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302">
        <v>4620207490822</v>
      </c>
      <c r="E49" s="303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39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6"/>
      <c r="R49" s="296"/>
      <c r="S49" s="296"/>
      <c r="T49" s="297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293"/>
      <c r="R50" s="293"/>
      <c r="S50" s="293"/>
      <c r="T50" s="293"/>
      <c r="U50" s="293"/>
      <c r="V50" s="294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293"/>
      <c r="R51" s="293"/>
      <c r="S51" s="293"/>
      <c r="T51" s="293"/>
      <c r="U51" s="293"/>
      <c r="V51" s="294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306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2"/>
      <c r="AB52" s="282"/>
      <c r="AC52" s="282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302">
        <v>4607111039743</v>
      </c>
      <c r="E53" s="303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42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6"/>
      <c r="R53" s="296"/>
      <c r="S53" s="296"/>
      <c r="T53" s="297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293"/>
      <c r="R54" s="293"/>
      <c r="S54" s="293"/>
      <c r="T54" s="293"/>
      <c r="U54" s="293"/>
      <c r="V54" s="294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293"/>
      <c r="R55" s="293"/>
      <c r="S55" s="293"/>
      <c r="T55" s="293"/>
      <c r="U55" s="293"/>
      <c r="V55" s="294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306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2"/>
      <c r="AB56" s="282"/>
      <c r="AC56" s="282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302">
        <v>4607111039712</v>
      </c>
      <c r="E57" s="303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33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6"/>
      <c r="R57" s="296"/>
      <c r="S57" s="296"/>
      <c r="T57" s="297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293"/>
      <c r="R58" s="293"/>
      <c r="S58" s="293"/>
      <c r="T58" s="293"/>
      <c r="U58" s="293"/>
      <c r="V58" s="294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293"/>
      <c r="R59" s="293"/>
      <c r="S59" s="293"/>
      <c r="T59" s="293"/>
      <c r="U59" s="293"/>
      <c r="V59" s="294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306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2"/>
      <c r="AB60" s="282"/>
      <c r="AC60" s="282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302">
        <v>4607111037008</v>
      </c>
      <c r="E61" s="303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38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6"/>
      <c r="R61" s="296"/>
      <c r="S61" s="296"/>
      <c r="T61" s="297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302">
        <v>4607111037398</v>
      </c>
      <c r="E62" s="303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39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6"/>
      <c r="R62" s="296"/>
      <c r="S62" s="296"/>
      <c r="T62" s="297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293"/>
      <c r="R63" s="293"/>
      <c r="S63" s="293"/>
      <c r="T63" s="293"/>
      <c r="U63" s="293"/>
      <c r="V63" s="294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293"/>
      <c r="R64" s="293"/>
      <c r="S64" s="293"/>
      <c r="T64" s="293"/>
      <c r="U64" s="293"/>
      <c r="V64" s="294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306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2"/>
      <c r="AB65" s="282"/>
      <c r="AC65" s="282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302">
        <v>4607111039705</v>
      </c>
      <c r="E66" s="303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2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6"/>
      <c r="R66" s="296"/>
      <c r="S66" s="296"/>
      <c r="T66" s="297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302">
        <v>4607111039729</v>
      </c>
      <c r="E67" s="303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3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6"/>
      <c r="R67" s="296"/>
      <c r="S67" s="296"/>
      <c r="T67" s="297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302">
        <v>4620207490228</v>
      </c>
      <c r="E68" s="303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42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6"/>
      <c r="R68" s="296"/>
      <c r="S68" s="296"/>
      <c r="T68" s="297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293"/>
      <c r="R69" s="293"/>
      <c r="S69" s="293"/>
      <c r="T69" s="293"/>
      <c r="U69" s="293"/>
      <c r="V69" s="294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293"/>
      <c r="R70" s="293"/>
      <c r="S70" s="293"/>
      <c r="T70" s="293"/>
      <c r="U70" s="293"/>
      <c r="V70" s="294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hidden="1" customHeight="1" x14ac:dyDescent="0.25">
      <c r="A72" s="306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2"/>
      <c r="AB72" s="282"/>
      <c r="AC72" s="282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302">
        <v>4607111037411</v>
      </c>
      <c r="E73" s="303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4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6"/>
      <c r="R73" s="296"/>
      <c r="S73" s="296"/>
      <c r="T73" s="297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302">
        <v>4607111036728</v>
      </c>
      <c r="E74" s="303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3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6"/>
      <c r="R74" s="296"/>
      <c r="S74" s="296"/>
      <c r="T74" s="297"/>
      <c r="U74" s="34"/>
      <c r="V74" s="34"/>
      <c r="W74" s="35" t="s">
        <v>68</v>
      </c>
      <c r="X74" s="288">
        <v>12</v>
      </c>
      <c r="Y74" s="289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293"/>
      <c r="R75" s="293"/>
      <c r="S75" s="293"/>
      <c r="T75" s="293"/>
      <c r="U75" s="293"/>
      <c r="V75" s="294"/>
      <c r="W75" s="37" t="s">
        <v>68</v>
      </c>
      <c r="X75" s="290">
        <f>IFERROR(SUM(X73:X74),"0")</f>
        <v>12</v>
      </c>
      <c r="Y75" s="290">
        <f>IFERROR(SUM(Y73:Y74),"0")</f>
        <v>12</v>
      </c>
      <c r="Z75" s="290">
        <f>IFERROR(IF(Z73="",0,Z73),"0")+IFERROR(IF(Z74="",0,Z74),"0")</f>
        <v>0.10391999999999998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293"/>
      <c r="R76" s="293"/>
      <c r="S76" s="293"/>
      <c r="T76" s="293"/>
      <c r="U76" s="293"/>
      <c r="V76" s="294"/>
      <c r="W76" s="37" t="s">
        <v>72</v>
      </c>
      <c r="X76" s="290">
        <f>IFERROR(SUMPRODUCT(X73:X74*H73:H74),"0")</f>
        <v>60</v>
      </c>
      <c r="Y76" s="290">
        <f>IFERROR(SUMPRODUCT(Y73:Y74*H73:H74),"0")</f>
        <v>60</v>
      </c>
      <c r="Z76" s="37"/>
      <c r="AA76" s="291"/>
      <c r="AB76" s="291"/>
      <c r="AC76" s="291"/>
    </row>
    <row r="77" spans="1:68" ht="16.5" hidden="1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hidden="1" customHeight="1" x14ac:dyDescent="0.25">
      <c r="A78" s="306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2"/>
      <c r="AB78" s="282"/>
      <c r="AC78" s="282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302">
        <v>4607111033659</v>
      </c>
      <c r="E79" s="303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6"/>
      <c r="R79" s="296"/>
      <c r="S79" s="296"/>
      <c r="T79" s="297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302">
        <v>4607111033659</v>
      </c>
      <c r="E80" s="303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37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6"/>
      <c r="R80" s="296"/>
      <c r="S80" s="296"/>
      <c r="T80" s="297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293"/>
      <c r="R81" s="293"/>
      <c r="S81" s="293"/>
      <c r="T81" s="293"/>
      <c r="U81" s="293"/>
      <c r="V81" s="294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293"/>
      <c r="R82" s="293"/>
      <c r="S82" s="293"/>
      <c r="T82" s="293"/>
      <c r="U82" s="293"/>
      <c r="V82" s="294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hidden="1" customHeight="1" x14ac:dyDescent="0.25">
      <c r="A84" s="306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302">
        <v>4607111034120</v>
      </c>
      <c r="E85" s="303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31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6"/>
      <c r="R85" s="296"/>
      <c r="S85" s="296"/>
      <c r="T85" s="297"/>
      <c r="U85" s="34"/>
      <c r="V85" s="34"/>
      <c r="W85" s="35" t="s">
        <v>68</v>
      </c>
      <c r="X85" s="288">
        <v>84</v>
      </c>
      <c r="Y85" s="289">
        <f>IFERROR(IF(X85="","",X85),"")</f>
        <v>84</v>
      </c>
      <c r="Z85" s="36">
        <f>IFERROR(IF(X85="","",X85*0.01788),"")</f>
        <v>1.5019199999999999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361.50240000000002</v>
      </c>
      <c r="BN85" s="67">
        <f>IFERROR(Y85*I85,"0")</f>
        <v>361.50240000000002</v>
      </c>
      <c r="BO85" s="67">
        <f>IFERROR(X85/J85,"0")</f>
        <v>1.2</v>
      </c>
      <c r="BP85" s="67">
        <f>IFERROR(Y85/J85,"0")</f>
        <v>1.2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302">
        <v>4607111034137</v>
      </c>
      <c r="E86" s="303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48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6"/>
      <c r="R86" s="296"/>
      <c r="S86" s="296"/>
      <c r="T86" s="297"/>
      <c r="U86" s="34"/>
      <c r="V86" s="34"/>
      <c r="W86" s="35" t="s">
        <v>68</v>
      </c>
      <c r="X86" s="288">
        <v>84</v>
      </c>
      <c r="Y86" s="289">
        <f>IFERROR(IF(X86="","",X86),"")</f>
        <v>84</v>
      </c>
      <c r="Z86" s="36">
        <f>IFERROR(IF(X86="","",X86*0.01788),"")</f>
        <v>1.5019199999999999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361.50240000000002</v>
      </c>
      <c r="BN86" s="67">
        <f>IFERROR(Y86*I86,"0")</f>
        <v>361.50240000000002</v>
      </c>
      <c r="BO86" s="67">
        <f>IFERROR(X86/J86,"0")</f>
        <v>1.2</v>
      </c>
      <c r="BP86" s="67">
        <f>IFERROR(Y86/J86,"0")</f>
        <v>1.2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293"/>
      <c r="R87" s="293"/>
      <c r="S87" s="293"/>
      <c r="T87" s="293"/>
      <c r="U87" s="293"/>
      <c r="V87" s="294"/>
      <c r="W87" s="37" t="s">
        <v>68</v>
      </c>
      <c r="X87" s="290">
        <f>IFERROR(SUM(X85:X86),"0")</f>
        <v>168</v>
      </c>
      <c r="Y87" s="290">
        <f>IFERROR(SUM(Y85:Y86),"0")</f>
        <v>168</v>
      </c>
      <c r="Z87" s="290">
        <f>IFERROR(IF(Z85="",0,Z85),"0")+IFERROR(IF(Z86="",0,Z86),"0")</f>
        <v>3.0038399999999998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293"/>
      <c r="R88" s="293"/>
      <c r="S88" s="293"/>
      <c r="T88" s="293"/>
      <c r="U88" s="293"/>
      <c r="V88" s="294"/>
      <c r="W88" s="37" t="s">
        <v>72</v>
      </c>
      <c r="X88" s="290">
        <f>IFERROR(SUMPRODUCT(X85:X86*H85:H86),"0")</f>
        <v>604.80000000000007</v>
      </c>
      <c r="Y88" s="290">
        <f>IFERROR(SUMPRODUCT(Y85:Y86*H85:H86),"0")</f>
        <v>604.80000000000007</v>
      </c>
      <c r="Z88" s="37"/>
      <c r="AA88" s="291"/>
      <c r="AB88" s="291"/>
      <c r="AC88" s="291"/>
    </row>
    <row r="89" spans="1:68" ht="16.5" hidden="1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hidden="1" customHeight="1" x14ac:dyDescent="0.25">
      <c r="A90" s="306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2"/>
      <c r="AB90" s="282"/>
      <c r="AC90" s="282"/>
    </row>
    <row r="91" spans="1:68" ht="27" hidden="1" customHeight="1" x14ac:dyDescent="0.25">
      <c r="A91" s="54" t="s">
        <v>151</v>
      </c>
      <c r="B91" s="54" t="s">
        <v>152</v>
      </c>
      <c r="C91" s="31">
        <v>4301135763</v>
      </c>
      <c r="D91" s="302">
        <v>4620207491027</v>
      </c>
      <c r="E91" s="303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396" t="s">
        <v>153</v>
      </c>
      <c r="Q91" s="296"/>
      <c r="R91" s="296"/>
      <c r="S91" s="296"/>
      <c r="T91" s="297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302">
        <v>4620207491003</v>
      </c>
      <c r="E92" s="303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456" t="s">
        <v>156</v>
      </c>
      <c r="Q92" s="296"/>
      <c r="R92" s="296"/>
      <c r="S92" s="296"/>
      <c r="T92" s="297"/>
      <c r="U92" s="34"/>
      <c r="V92" s="34"/>
      <c r="W92" s="35" t="s">
        <v>68</v>
      </c>
      <c r="X92" s="288">
        <v>42</v>
      </c>
      <c r="Y92" s="289">
        <f t="shared" si="0"/>
        <v>42</v>
      </c>
      <c r="Z92" s="36">
        <f t="shared" si="1"/>
        <v>0.75095999999999996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4301135768</v>
      </c>
      <c r="D93" s="302">
        <v>4620207491034</v>
      </c>
      <c r="E93" s="303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364" t="s">
        <v>159</v>
      </c>
      <c r="Q93" s="296"/>
      <c r="R93" s="296"/>
      <c r="S93" s="296"/>
      <c r="T93" s="297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161</v>
      </c>
      <c r="B94" s="54" t="s">
        <v>162</v>
      </c>
      <c r="C94" s="31">
        <v>4301135760</v>
      </c>
      <c r="D94" s="302">
        <v>4620207491010</v>
      </c>
      <c r="E94" s="303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458" t="s">
        <v>163</v>
      </c>
      <c r="Q94" s="296"/>
      <c r="R94" s="296"/>
      <c r="S94" s="296"/>
      <c r="T94" s="297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302">
        <v>4607111035028</v>
      </c>
      <c r="E95" s="303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463" t="s">
        <v>166</v>
      </c>
      <c r="Q95" s="296"/>
      <c r="R95" s="296"/>
      <c r="S95" s="296"/>
      <c r="T95" s="297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302">
        <v>4607111036407</v>
      </c>
      <c r="E96" s="303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3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6"/>
      <c r="R96" s="296"/>
      <c r="S96" s="296"/>
      <c r="T96" s="297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293"/>
      <c r="R97" s="293"/>
      <c r="S97" s="293"/>
      <c r="T97" s="293"/>
      <c r="U97" s="293"/>
      <c r="V97" s="294"/>
      <c r="W97" s="37" t="s">
        <v>68</v>
      </c>
      <c r="X97" s="290">
        <f>IFERROR(SUM(X91:X96),"0")</f>
        <v>42</v>
      </c>
      <c r="Y97" s="290">
        <f>IFERROR(SUM(Y91:Y96),"0")</f>
        <v>42</v>
      </c>
      <c r="Z97" s="290">
        <f>IFERROR(IF(Z91="",0,Z91),"0")+IFERROR(IF(Z92="",0,Z92),"0")+IFERROR(IF(Z93="",0,Z93),"0")+IFERROR(IF(Z94="",0,Z94),"0")+IFERROR(IF(Z95="",0,Z95),"0")+IFERROR(IF(Z96="",0,Z96),"0")</f>
        <v>0.75095999999999996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293"/>
      <c r="R98" s="293"/>
      <c r="S98" s="293"/>
      <c r="T98" s="293"/>
      <c r="U98" s="293"/>
      <c r="V98" s="294"/>
      <c r="W98" s="37" t="s">
        <v>72</v>
      </c>
      <c r="X98" s="290">
        <f>IFERROR(SUMPRODUCT(X91:X96*H91:H96),"0")</f>
        <v>120.96</v>
      </c>
      <c r="Y98" s="290">
        <f>IFERROR(SUMPRODUCT(Y91:Y96*H91:H96),"0")</f>
        <v>120.96</v>
      </c>
      <c r="Z98" s="37"/>
      <c r="AA98" s="291"/>
      <c r="AB98" s="291"/>
      <c r="AC98" s="291"/>
    </row>
    <row r="99" spans="1:68" ht="16.5" hidden="1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hidden="1" customHeight="1" x14ac:dyDescent="0.25">
      <c r="A100" s="306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2"/>
      <c r="AB100" s="282"/>
      <c r="AC100" s="282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302">
        <v>4607025784012</v>
      </c>
      <c r="E101" s="303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39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6"/>
      <c r="R101" s="296"/>
      <c r="S101" s="296"/>
      <c r="T101" s="297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302">
        <v>4607025784319</v>
      </c>
      <c r="E102" s="303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39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6"/>
      <c r="R102" s="296"/>
      <c r="S102" s="296"/>
      <c r="T102" s="297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293"/>
      <c r="R103" s="293"/>
      <c r="S103" s="293"/>
      <c r="T103" s="293"/>
      <c r="U103" s="293"/>
      <c r="V103" s="294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hidden="1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293"/>
      <c r="R104" s="293"/>
      <c r="S104" s="293"/>
      <c r="T104" s="293"/>
      <c r="U104" s="293"/>
      <c r="V104" s="294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hidden="1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hidden="1" customHeight="1" x14ac:dyDescent="0.25">
      <c r="A106" s="306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2"/>
      <c r="AB106" s="282"/>
      <c r="AC106" s="282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302">
        <v>4620207491157</v>
      </c>
      <c r="E107" s="303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39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6"/>
      <c r="R107" s="296"/>
      <c r="S107" s="296"/>
      <c r="T107" s="297"/>
      <c r="U107" s="34"/>
      <c r="V107" s="34"/>
      <c r="W107" s="35" t="s">
        <v>68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302">
        <v>4607111039262</v>
      </c>
      <c r="E108" s="303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6"/>
      <c r="R108" s="296"/>
      <c r="S108" s="296"/>
      <c r="T108" s="297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302">
        <v>4607111039248</v>
      </c>
      <c r="E109" s="303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37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6"/>
      <c r="R109" s="296"/>
      <c r="S109" s="296"/>
      <c r="T109" s="297"/>
      <c r="U109" s="34"/>
      <c r="V109" s="34"/>
      <c r="W109" s="35" t="s">
        <v>68</v>
      </c>
      <c r="X109" s="288">
        <v>24</v>
      </c>
      <c r="Y109" s="28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175.2</v>
      </c>
      <c r="BN109" s="67">
        <f>IFERROR(Y109*I109,"0")</f>
        <v>175.2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hidden="1" customHeight="1" x14ac:dyDescent="0.25">
      <c r="A110" s="54" t="s">
        <v>184</v>
      </c>
      <c r="B110" s="54" t="s">
        <v>185</v>
      </c>
      <c r="C110" s="31">
        <v>4301071049</v>
      </c>
      <c r="D110" s="302">
        <v>4607111039293</v>
      </c>
      <c r="E110" s="303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33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6"/>
      <c r="R110" s="296"/>
      <c r="S110" s="296"/>
      <c r="T110" s="297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302">
        <v>4607111039279</v>
      </c>
      <c r="E111" s="303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6"/>
      <c r="R111" s="296"/>
      <c r="S111" s="296"/>
      <c r="T111" s="297"/>
      <c r="U111" s="34"/>
      <c r="V111" s="34"/>
      <c r="W111" s="35" t="s">
        <v>68</v>
      </c>
      <c r="X111" s="288">
        <v>12</v>
      </c>
      <c r="Y111" s="289">
        <f>IFERROR(IF(X111="","",X111),"")</f>
        <v>12</v>
      </c>
      <c r="Z111" s="36">
        <f>IFERROR(IF(X111="","",X111*0.0155),"")</f>
        <v>0.186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87.6</v>
      </c>
      <c r="BN111" s="67">
        <f>IFERROR(Y111*I111,"0")</f>
        <v>87.6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293"/>
      <c r="R112" s="293"/>
      <c r="S112" s="293"/>
      <c r="T112" s="293"/>
      <c r="U112" s="293"/>
      <c r="V112" s="294"/>
      <c r="W112" s="37" t="s">
        <v>68</v>
      </c>
      <c r="X112" s="290">
        <f>IFERROR(SUM(X107:X111),"0")</f>
        <v>48</v>
      </c>
      <c r="Y112" s="290">
        <f>IFERROR(SUM(Y107:Y111),"0")</f>
        <v>48</v>
      </c>
      <c r="Z112" s="290">
        <f>IFERROR(IF(Z107="",0,Z107),"0")+IFERROR(IF(Z108="",0,Z108),"0")+IFERROR(IF(Z109="",0,Z109),"0")+IFERROR(IF(Z110="",0,Z110),"0")+IFERROR(IF(Z111="",0,Z111),"0")</f>
        <v>0.74399999999999999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293"/>
      <c r="R113" s="293"/>
      <c r="S113" s="293"/>
      <c r="T113" s="293"/>
      <c r="U113" s="293"/>
      <c r="V113" s="294"/>
      <c r="W113" s="37" t="s">
        <v>72</v>
      </c>
      <c r="X113" s="290">
        <f>IFERROR(SUMPRODUCT(X107:X111*H107:H111),"0")</f>
        <v>336</v>
      </c>
      <c r="Y113" s="290">
        <f>IFERROR(SUMPRODUCT(Y107:Y111*H107:H111),"0")</f>
        <v>336</v>
      </c>
      <c r="Z113" s="37"/>
      <c r="AA113" s="291"/>
      <c r="AB113" s="291"/>
      <c r="AC113" s="291"/>
    </row>
    <row r="114" spans="1:68" ht="14.25" hidden="1" customHeight="1" x14ac:dyDescent="0.25">
      <c r="A114" s="306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2"/>
      <c r="AB114" s="282"/>
      <c r="AC114" s="282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302">
        <v>4620207490983</v>
      </c>
      <c r="E115" s="303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35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6"/>
      <c r="R115" s="296"/>
      <c r="S115" s="296"/>
      <c r="T115" s="297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293"/>
      <c r="R116" s="293"/>
      <c r="S116" s="293"/>
      <c r="T116" s="293"/>
      <c r="U116" s="293"/>
      <c r="V116" s="294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293"/>
      <c r="R117" s="293"/>
      <c r="S117" s="293"/>
      <c r="T117" s="293"/>
      <c r="U117" s="293"/>
      <c r="V117" s="294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306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2"/>
      <c r="AB118" s="282"/>
      <c r="AC118" s="282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302">
        <v>4620207491140</v>
      </c>
      <c r="E119" s="303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428" t="s">
        <v>194</v>
      </c>
      <c r="Q119" s="296"/>
      <c r="R119" s="296"/>
      <c r="S119" s="296"/>
      <c r="T119" s="297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293"/>
      <c r="R120" s="293"/>
      <c r="S120" s="293"/>
      <c r="T120" s="293"/>
      <c r="U120" s="293"/>
      <c r="V120" s="294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293"/>
      <c r="R121" s="293"/>
      <c r="S121" s="293"/>
      <c r="T121" s="293"/>
      <c r="U121" s="293"/>
      <c r="V121" s="294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hidden="1" customHeight="1" x14ac:dyDescent="0.25">
      <c r="A123" s="306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2"/>
      <c r="AB123" s="282"/>
      <c r="AC123" s="282"/>
    </row>
    <row r="124" spans="1:68" ht="27" hidden="1" customHeight="1" x14ac:dyDescent="0.25">
      <c r="A124" s="54" t="s">
        <v>197</v>
      </c>
      <c r="B124" s="54" t="s">
        <v>198</v>
      </c>
      <c r="C124" s="31">
        <v>4301135555</v>
      </c>
      <c r="D124" s="302">
        <v>4607111034014</v>
      </c>
      <c r="E124" s="303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2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6"/>
      <c r="R124" s="296"/>
      <c r="S124" s="296"/>
      <c r="T124" s="297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200</v>
      </c>
      <c r="B125" s="54" t="s">
        <v>201</v>
      </c>
      <c r="C125" s="31">
        <v>4301135532</v>
      </c>
      <c r="D125" s="302">
        <v>4607111033994</v>
      </c>
      <c r="E125" s="303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32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6"/>
      <c r="R125" s="296"/>
      <c r="S125" s="296"/>
      <c r="T125" s="297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293"/>
      <c r="R126" s="293"/>
      <c r="S126" s="293"/>
      <c r="T126" s="293"/>
      <c r="U126" s="293"/>
      <c r="V126" s="294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hidden="1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293"/>
      <c r="R127" s="293"/>
      <c r="S127" s="293"/>
      <c r="T127" s="293"/>
      <c r="U127" s="293"/>
      <c r="V127" s="294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hidden="1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hidden="1" customHeight="1" x14ac:dyDescent="0.25">
      <c r="A129" s="306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302">
        <v>4607111039095</v>
      </c>
      <c r="E130" s="303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3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6"/>
      <c r="R130" s="296"/>
      <c r="S130" s="296"/>
      <c r="T130" s="297"/>
      <c r="U130" s="34"/>
      <c r="V130" s="34"/>
      <c r="W130" s="35" t="s">
        <v>68</v>
      </c>
      <c r="X130" s="288">
        <v>14</v>
      </c>
      <c r="Y130" s="28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302">
        <v>4607111034199</v>
      </c>
      <c r="E131" s="303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43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6"/>
      <c r="R131" s="296"/>
      <c r="S131" s="296"/>
      <c r="T131" s="297"/>
      <c r="U131" s="34"/>
      <c r="V131" s="34"/>
      <c r="W131" s="35" t="s">
        <v>68</v>
      </c>
      <c r="X131" s="288">
        <v>14</v>
      </c>
      <c r="Y131" s="289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293"/>
      <c r="R132" s="293"/>
      <c r="S132" s="293"/>
      <c r="T132" s="293"/>
      <c r="U132" s="293"/>
      <c r="V132" s="294"/>
      <c r="W132" s="37" t="s">
        <v>68</v>
      </c>
      <c r="X132" s="290">
        <f>IFERROR(SUM(X130:X131),"0")</f>
        <v>28</v>
      </c>
      <c r="Y132" s="290">
        <f>IFERROR(SUM(Y130:Y131),"0")</f>
        <v>28</v>
      </c>
      <c r="Z132" s="290">
        <f>IFERROR(IF(Z130="",0,Z130),"0")+IFERROR(IF(Z131="",0,Z131),"0")</f>
        <v>0.50063999999999997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293"/>
      <c r="R133" s="293"/>
      <c r="S133" s="293"/>
      <c r="T133" s="293"/>
      <c r="U133" s="293"/>
      <c r="V133" s="294"/>
      <c r="W133" s="37" t="s">
        <v>72</v>
      </c>
      <c r="X133" s="290">
        <f>IFERROR(SUMPRODUCT(X130:X131*H130:H131),"0")</f>
        <v>84</v>
      </c>
      <c r="Y133" s="290">
        <f>IFERROR(SUMPRODUCT(Y130:Y131*H130:H131),"0")</f>
        <v>84</v>
      </c>
      <c r="Z133" s="37"/>
      <c r="AA133" s="291"/>
      <c r="AB133" s="291"/>
      <c r="AC133" s="291"/>
    </row>
    <row r="134" spans="1:68" ht="16.5" hidden="1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hidden="1" customHeight="1" x14ac:dyDescent="0.25">
      <c r="A135" s="306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2"/>
      <c r="AB135" s="282"/>
      <c r="AC135" s="282"/>
    </row>
    <row r="136" spans="1:68" ht="27" hidden="1" customHeight="1" x14ac:dyDescent="0.25">
      <c r="A136" s="54" t="s">
        <v>210</v>
      </c>
      <c r="B136" s="54" t="s">
        <v>211</v>
      </c>
      <c r="C136" s="31">
        <v>4301135753</v>
      </c>
      <c r="D136" s="302">
        <v>4620207490914</v>
      </c>
      <c r="E136" s="303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345" t="s">
        <v>212</v>
      </c>
      <c r="Q136" s="296"/>
      <c r="R136" s="296"/>
      <c r="S136" s="296"/>
      <c r="T136" s="297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302">
        <v>4620207490853</v>
      </c>
      <c r="E137" s="303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421" t="s">
        <v>215</v>
      </c>
      <c r="Q137" s="296"/>
      <c r="R137" s="296"/>
      <c r="S137" s="296"/>
      <c r="T137" s="297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293"/>
      <c r="R138" s="293"/>
      <c r="S138" s="293"/>
      <c r="T138" s="293"/>
      <c r="U138" s="293"/>
      <c r="V138" s="294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hidden="1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293"/>
      <c r="R139" s="293"/>
      <c r="S139" s="293"/>
      <c r="T139" s="293"/>
      <c r="U139" s="293"/>
      <c r="V139" s="294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hidden="1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hidden="1" customHeight="1" x14ac:dyDescent="0.25">
      <c r="A141" s="306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2"/>
      <c r="AB141" s="282"/>
      <c r="AC141" s="282"/>
    </row>
    <row r="142" spans="1:68" ht="27" hidden="1" customHeight="1" x14ac:dyDescent="0.25">
      <c r="A142" s="54" t="s">
        <v>217</v>
      </c>
      <c r="B142" s="54" t="s">
        <v>218</v>
      </c>
      <c r="C142" s="31">
        <v>4301135570</v>
      </c>
      <c r="D142" s="302">
        <v>4607111035806</v>
      </c>
      <c r="E142" s="303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42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6"/>
      <c r="R142" s="296"/>
      <c r="S142" s="296"/>
      <c r="T142" s="297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293"/>
      <c r="R143" s="293"/>
      <c r="S143" s="293"/>
      <c r="T143" s="293"/>
      <c r="U143" s="293"/>
      <c r="V143" s="294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hidden="1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293"/>
      <c r="R144" s="293"/>
      <c r="S144" s="293"/>
      <c r="T144" s="293"/>
      <c r="U144" s="293"/>
      <c r="V144" s="294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hidden="1" customHeight="1" x14ac:dyDescent="0.25">
      <c r="A146" s="306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2"/>
      <c r="AB146" s="282"/>
      <c r="AC146" s="282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302">
        <v>4607111039613</v>
      </c>
      <c r="E147" s="303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4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6"/>
      <c r="R147" s="296"/>
      <c r="S147" s="296"/>
      <c r="T147" s="297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293"/>
      <c r="R148" s="293"/>
      <c r="S148" s="293"/>
      <c r="T148" s="293"/>
      <c r="U148" s="293"/>
      <c r="V148" s="294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293"/>
      <c r="R149" s="293"/>
      <c r="S149" s="293"/>
      <c r="T149" s="293"/>
      <c r="U149" s="293"/>
      <c r="V149" s="294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hidden="1" customHeight="1" x14ac:dyDescent="0.25">
      <c r="A151" s="306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2"/>
      <c r="AB151" s="282"/>
      <c r="AC151" s="282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302">
        <v>4607111035646</v>
      </c>
      <c r="E152" s="303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47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6"/>
      <c r="R152" s="296"/>
      <c r="S152" s="296"/>
      <c r="T152" s="297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293"/>
      <c r="R153" s="293"/>
      <c r="S153" s="293"/>
      <c r="T153" s="293"/>
      <c r="U153" s="293"/>
      <c r="V153" s="294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293"/>
      <c r="R154" s="293"/>
      <c r="S154" s="293"/>
      <c r="T154" s="293"/>
      <c r="U154" s="293"/>
      <c r="V154" s="294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hidden="1" customHeight="1" x14ac:dyDescent="0.25">
      <c r="A156" s="306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2"/>
      <c r="AB156" s="282"/>
      <c r="AC156" s="282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302">
        <v>4607111036568</v>
      </c>
      <c r="E157" s="303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48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6"/>
      <c r="R157" s="296"/>
      <c r="S157" s="296"/>
      <c r="T157" s="297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293"/>
      <c r="R158" s="293"/>
      <c r="S158" s="293"/>
      <c r="T158" s="293"/>
      <c r="U158" s="293"/>
      <c r="V158" s="294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hidden="1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293"/>
      <c r="R159" s="293"/>
      <c r="S159" s="293"/>
      <c r="T159" s="293"/>
      <c r="U159" s="293"/>
      <c r="V159" s="294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hidden="1" customHeight="1" x14ac:dyDescent="0.2">
      <c r="A160" s="323" t="s">
        <v>232</v>
      </c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  <c r="X160" s="324"/>
      <c r="Y160" s="324"/>
      <c r="Z160" s="324"/>
      <c r="AA160" s="48"/>
      <c r="AB160" s="48"/>
      <c r="AC160" s="48"/>
    </row>
    <row r="161" spans="1:68" ht="16.5" hidden="1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hidden="1" customHeight="1" x14ac:dyDescent="0.25">
      <c r="A162" s="306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2"/>
      <c r="AB162" s="282"/>
      <c r="AC162" s="282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302">
        <v>4607111036384</v>
      </c>
      <c r="E163" s="303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65" t="s">
        <v>236</v>
      </c>
      <c r="Q163" s="296"/>
      <c r="R163" s="296"/>
      <c r="S163" s="296"/>
      <c r="T163" s="297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302">
        <v>4607111036216</v>
      </c>
      <c r="E164" s="303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6"/>
      <c r="R164" s="296"/>
      <c r="S164" s="296"/>
      <c r="T164" s="297"/>
      <c r="U164" s="34"/>
      <c r="V164" s="34"/>
      <c r="W164" s="35" t="s">
        <v>68</v>
      </c>
      <c r="X164" s="288">
        <v>12</v>
      </c>
      <c r="Y164" s="289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62.558399999999992</v>
      </c>
      <c r="BN164" s="67">
        <f>IFERROR(Y164*I164,"0")</f>
        <v>62.558399999999992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293"/>
      <c r="R165" s="293"/>
      <c r="S165" s="293"/>
      <c r="T165" s="293"/>
      <c r="U165" s="293"/>
      <c r="V165" s="294"/>
      <c r="W165" s="37" t="s">
        <v>68</v>
      </c>
      <c r="X165" s="290">
        <f>IFERROR(SUM(X163:X164),"0")</f>
        <v>12</v>
      </c>
      <c r="Y165" s="290">
        <f>IFERROR(SUM(Y163:Y164),"0")</f>
        <v>12</v>
      </c>
      <c r="Z165" s="290">
        <f>IFERROR(IF(Z163="",0,Z163),"0")+IFERROR(IF(Z164="",0,Z164),"0")</f>
        <v>0.10391999999999998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293"/>
      <c r="R166" s="293"/>
      <c r="S166" s="293"/>
      <c r="T166" s="293"/>
      <c r="U166" s="293"/>
      <c r="V166" s="294"/>
      <c r="W166" s="37" t="s">
        <v>72</v>
      </c>
      <c r="X166" s="290">
        <f>IFERROR(SUMPRODUCT(X163:X164*H163:H164),"0")</f>
        <v>60</v>
      </c>
      <c r="Y166" s="290">
        <f>IFERROR(SUMPRODUCT(Y163:Y164*H163:H164),"0")</f>
        <v>60</v>
      </c>
      <c r="Z166" s="37"/>
      <c r="AA166" s="291"/>
      <c r="AB166" s="291"/>
      <c r="AC166" s="291"/>
    </row>
    <row r="167" spans="1:68" ht="27.75" hidden="1" customHeight="1" x14ac:dyDescent="0.2">
      <c r="A167" s="323" t="s">
        <v>241</v>
      </c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  <c r="AA167" s="48"/>
      <c r="AB167" s="48"/>
      <c r="AC167" s="48"/>
    </row>
    <row r="168" spans="1:68" ht="16.5" hidden="1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hidden="1" customHeight="1" x14ac:dyDescent="0.25">
      <c r="A169" s="306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302">
        <v>4607111035691</v>
      </c>
      <c r="E170" s="303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47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6"/>
      <c r="R170" s="296"/>
      <c r="S170" s="296"/>
      <c r="T170" s="297"/>
      <c r="U170" s="34"/>
      <c r="V170" s="34"/>
      <c r="W170" s="35" t="s">
        <v>68</v>
      </c>
      <c r="X170" s="288">
        <v>56</v>
      </c>
      <c r="Y170" s="28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302">
        <v>4607111035721</v>
      </c>
      <c r="E171" s="303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44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6"/>
      <c r="R171" s="296"/>
      <c r="S171" s="296"/>
      <c r="T171" s="297"/>
      <c r="U171" s="34"/>
      <c r="V171" s="34"/>
      <c r="W171" s="35" t="s">
        <v>68</v>
      </c>
      <c r="X171" s="288">
        <v>84</v>
      </c>
      <c r="Y171" s="289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302">
        <v>4607111038487</v>
      </c>
      <c r="E172" s="303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47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6"/>
      <c r="R172" s="296"/>
      <c r="S172" s="296"/>
      <c r="T172" s="297"/>
      <c r="U172" s="34"/>
      <c r="V172" s="34"/>
      <c r="W172" s="35" t="s">
        <v>68</v>
      </c>
      <c r="X172" s="288">
        <v>42</v>
      </c>
      <c r="Y172" s="28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293"/>
      <c r="R173" s="293"/>
      <c r="S173" s="293"/>
      <c r="T173" s="293"/>
      <c r="U173" s="293"/>
      <c r="V173" s="294"/>
      <c r="W173" s="37" t="s">
        <v>68</v>
      </c>
      <c r="X173" s="290">
        <f>IFERROR(SUM(X170:X172),"0")</f>
        <v>182</v>
      </c>
      <c r="Y173" s="290">
        <f>IFERROR(SUM(Y170:Y172),"0")</f>
        <v>182</v>
      </c>
      <c r="Z173" s="290">
        <f>IFERROR(IF(Z170="",0,Z170),"0")+IFERROR(IF(Z171="",0,Z171),"0")+IFERROR(IF(Z172="",0,Z172),"0")</f>
        <v>3.2541599999999997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293"/>
      <c r="R174" s="293"/>
      <c r="S174" s="293"/>
      <c r="T174" s="293"/>
      <c r="U174" s="293"/>
      <c r="V174" s="294"/>
      <c r="W174" s="37" t="s">
        <v>72</v>
      </c>
      <c r="X174" s="290">
        <f>IFERROR(SUMPRODUCT(X170:X172*H170:H172),"0")</f>
        <v>546</v>
      </c>
      <c r="Y174" s="290">
        <f>IFERROR(SUMPRODUCT(Y170:Y172*H170:H172),"0")</f>
        <v>546</v>
      </c>
      <c r="Z174" s="37"/>
      <c r="AA174" s="291"/>
      <c r="AB174" s="291"/>
      <c r="AC174" s="291"/>
    </row>
    <row r="175" spans="1:68" ht="14.25" hidden="1" customHeight="1" x14ac:dyDescent="0.25">
      <c r="A175" s="306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2"/>
      <c r="AB175" s="282"/>
      <c r="AC175" s="282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302">
        <v>4680115885875</v>
      </c>
      <c r="E176" s="303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02" t="s">
        <v>257</v>
      </c>
      <c r="Q176" s="296"/>
      <c r="R176" s="296"/>
      <c r="S176" s="296"/>
      <c r="T176" s="297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293"/>
      <c r="R177" s="293"/>
      <c r="S177" s="293"/>
      <c r="T177" s="293"/>
      <c r="U177" s="293"/>
      <c r="V177" s="294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293"/>
      <c r="R178" s="293"/>
      <c r="S178" s="293"/>
      <c r="T178" s="293"/>
      <c r="U178" s="293"/>
      <c r="V178" s="294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23" t="s">
        <v>260</v>
      </c>
      <c r="B179" s="324"/>
      <c r="C179" s="324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24"/>
      <c r="R179" s="324"/>
      <c r="S179" s="324"/>
      <c r="T179" s="324"/>
      <c r="U179" s="324"/>
      <c r="V179" s="324"/>
      <c r="W179" s="324"/>
      <c r="X179" s="324"/>
      <c r="Y179" s="324"/>
      <c r="Z179" s="324"/>
      <c r="AA179" s="48"/>
      <c r="AB179" s="48"/>
      <c r="AC179" s="48"/>
    </row>
    <row r="180" spans="1:68" ht="16.5" hidden="1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hidden="1" customHeight="1" x14ac:dyDescent="0.25">
      <c r="A181" s="306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2"/>
      <c r="AB181" s="282"/>
      <c r="AC181" s="282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302">
        <v>4620207491133</v>
      </c>
      <c r="E182" s="303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427" t="s">
        <v>264</v>
      </c>
      <c r="Q182" s="296"/>
      <c r="R182" s="296"/>
      <c r="S182" s="296"/>
      <c r="T182" s="297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293"/>
      <c r="R183" s="293"/>
      <c r="S183" s="293"/>
      <c r="T183" s="293"/>
      <c r="U183" s="293"/>
      <c r="V183" s="294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hidden="1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293"/>
      <c r="R184" s="293"/>
      <c r="S184" s="293"/>
      <c r="T184" s="293"/>
      <c r="U184" s="293"/>
      <c r="V184" s="294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306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2"/>
      <c r="AB185" s="282"/>
      <c r="AC185" s="282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302">
        <v>4620207490198</v>
      </c>
      <c r="E186" s="303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33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6"/>
      <c r="R186" s="296"/>
      <c r="S186" s="296"/>
      <c r="T186" s="297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302">
        <v>4620207490235</v>
      </c>
      <c r="E187" s="303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6"/>
      <c r="R187" s="296"/>
      <c r="S187" s="296"/>
      <c r="T187" s="297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302">
        <v>4620207490259</v>
      </c>
      <c r="E188" s="303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3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6"/>
      <c r="R188" s="296"/>
      <c r="S188" s="296"/>
      <c r="T188" s="297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302">
        <v>4620207490143</v>
      </c>
      <c r="E189" s="303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6"/>
      <c r="R189" s="296"/>
      <c r="S189" s="296"/>
      <c r="T189" s="297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293"/>
      <c r="R190" s="293"/>
      <c r="S190" s="293"/>
      <c r="T190" s="293"/>
      <c r="U190" s="293"/>
      <c r="V190" s="294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293"/>
      <c r="R191" s="293"/>
      <c r="S191" s="293"/>
      <c r="T191" s="293"/>
      <c r="U191" s="293"/>
      <c r="V191" s="294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hidden="1" customHeight="1" x14ac:dyDescent="0.25">
      <c r="A193" s="306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2"/>
      <c r="AB193" s="282"/>
      <c r="AC193" s="282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302">
        <v>4607111038654</v>
      </c>
      <c r="E194" s="303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43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6"/>
      <c r="R194" s="296"/>
      <c r="S194" s="296"/>
      <c r="T194" s="297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302">
        <v>4607111038586</v>
      </c>
      <c r="E195" s="303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41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6"/>
      <c r="R195" s="296"/>
      <c r="S195" s="296"/>
      <c r="T195" s="297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302">
        <v>4607111038609</v>
      </c>
      <c r="E196" s="303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6"/>
      <c r="R196" s="296"/>
      <c r="S196" s="296"/>
      <c r="T196" s="297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302">
        <v>4607111038630</v>
      </c>
      <c r="E197" s="303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45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6"/>
      <c r="R197" s="296"/>
      <c r="S197" s="296"/>
      <c r="T197" s="297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302">
        <v>4607111038616</v>
      </c>
      <c r="E198" s="303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34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6"/>
      <c r="R198" s="296"/>
      <c r="S198" s="296"/>
      <c r="T198" s="297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302">
        <v>4607111038623</v>
      </c>
      <c r="E199" s="303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34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6"/>
      <c r="R199" s="296"/>
      <c r="S199" s="296"/>
      <c r="T199" s="297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293"/>
      <c r="R200" s="293"/>
      <c r="S200" s="293"/>
      <c r="T200" s="293"/>
      <c r="U200" s="293"/>
      <c r="V200" s="294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293"/>
      <c r="R201" s="293"/>
      <c r="S201" s="293"/>
      <c r="T201" s="293"/>
      <c r="U201" s="293"/>
      <c r="V201" s="294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hidden="1" customHeight="1" x14ac:dyDescent="0.25">
      <c r="A203" s="306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2"/>
      <c r="AB203" s="282"/>
      <c r="AC203" s="282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302">
        <v>4607111035912</v>
      </c>
      <c r="E204" s="303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6"/>
      <c r="R204" s="296"/>
      <c r="S204" s="296"/>
      <c r="T204" s="297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4301070920</v>
      </c>
      <c r="D205" s="302">
        <v>4607111035929</v>
      </c>
      <c r="E205" s="303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4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6"/>
      <c r="R205" s="296"/>
      <c r="S205" s="296"/>
      <c r="T205" s="297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302">
        <v>4607111035882</v>
      </c>
      <c r="E206" s="303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5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6"/>
      <c r="R206" s="296"/>
      <c r="S206" s="296"/>
      <c r="T206" s="297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302">
        <v>4607111035905</v>
      </c>
      <c r="E207" s="303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6"/>
      <c r="R207" s="296"/>
      <c r="S207" s="296"/>
      <c r="T207" s="297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293"/>
      <c r="R208" s="293"/>
      <c r="S208" s="293"/>
      <c r="T208" s="293"/>
      <c r="U208" s="293"/>
      <c r="V208" s="294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hidden="1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293"/>
      <c r="R209" s="293"/>
      <c r="S209" s="293"/>
      <c r="T209" s="293"/>
      <c r="U209" s="293"/>
      <c r="V209" s="294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hidden="1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hidden="1" customHeight="1" x14ac:dyDescent="0.25">
      <c r="A211" s="306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302">
        <v>4620207491096</v>
      </c>
      <c r="E212" s="303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384" t="s">
        <v>306</v>
      </c>
      <c r="Q212" s="296"/>
      <c r="R212" s="296"/>
      <c r="S212" s="296"/>
      <c r="T212" s="297"/>
      <c r="U212" s="34"/>
      <c r="V212" s="34"/>
      <c r="W212" s="35" t="s">
        <v>68</v>
      </c>
      <c r="X212" s="288">
        <v>48</v>
      </c>
      <c r="Y212" s="289">
        <f>IFERROR(IF(X212="","",X212),"")</f>
        <v>48</v>
      </c>
      <c r="Z212" s="36">
        <f>IFERROR(IF(X212="","",X212*0.0155),"")</f>
        <v>0.74399999999999999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251.04000000000002</v>
      </c>
      <c r="BN212" s="67">
        <f>IFERROR(Y212*I212,"0")</f>
        <v>251.04000000000002</v>
      </c>
      <c r="BO212" s="67">
        <f>IFERROR(X212/J212,"0")</f>
        <v>0.5714285714285714</v>
      </c>
      <c r="BP212" s="67">
        <f>IFERROR(Y212/J212,"0")</f>
        <v>0.5714285714285714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293"/>
      <c r="R213" s="293"/>
      <c r="S213" s="293"/>
      <c r="T213" s="293"/>
      <c r="U213" s="293"/>
      <c r="V213" s="294"/>
      <c r="W213" s="37" t="s">
        <v>68</v>
      </c>
      <c r="X213" s="290">
        <f>IFERROR(SUM(X212:X212),"0")</f>
        <v>48</v>
      </c>
      <c r="Y213" s="290">
        <f>IFERROR(SUM(Y212:Y212),"0")</f>
        <v>48</v>
      </c>
      <c r="Z213" s="290">
        <f>IFERROR(IF(Z212="",0,Z212),"0")</f>
        <v>0.74399999999999999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293"/>
      <c r="R214" s="293"/>
      <c r="S214" s="293"/>
      <c r="T214" s="293"/>
      <c r="U214" s="293"/>
      <c r="V214" s="294"/>
      <c r="W214" s="37" t="s">
        <v>72</v>
      </c>
      <c r="X214" s="290">
        <f>IFERROR(SUMPRODUCT(X212:X212*H212:H212),"0")</f>
        <v>240</v>
      </c>
      <c r="Y214" s="290">
        <f>IFERROR(SUMPRODUCT(Y212:Y212*H212:H212),"0")</f>
        <v>240</v>
      </c>
      <c r="Z214" s="37"/>
      <c r="AA214" s="291"/>
      <c r="AB214" s="291"/>
      <c r="AC214" s="291"/>
    </row>
    <row r="215" spans="1:68" ht="16.5" hidden="1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hidden="1" customHeight="1" x14ac:dyDescent="0.25">
      <c r="A216" s="306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2"/>
      <c r="AB216" s="282"/>
      <c r="AC216" s="282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302">
        <v>4620207490709</v>
      </c>
      <c r="E217" s="303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6"/>
      <c r="R217" s="296"/>
      <c r="S217" s="296"/>
      <c r="T217" s="297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293"/>
      <c r="R218" s="293"/>
      <c r="S218" s="293"/>
      <c r="T218" s="293"/>
      <c r="U218" s="293"/>
      <c r="V218" s="294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293"/>
      <c r="R219" s="293"/>
      <c r="S219" s="293"/>
      <c r="T219" s="293"/>
      <c r="U219" s="293"/>
      <c r="V219" s="294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306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302">
        <v>4620207490570</v>
      </c>
      <c r="E221" s="303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4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6"/>
      <c r="R221" s="296"/>
      <c r="S221" s="296"/>
      <c r="T221" s="297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302">
        <v>4620207490549</v>
      </c>
      <c r="E222" s="303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37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6"/>
      <c r="R222" s="296"/>
      <c r="S222" s="296"/>
      <c r="T222" s="297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302">
        <v>4620207490501</v>
      </c>
      <c r="E223" s="303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44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6"/>
      <c r="R223" s="296"/>
      <c r="S223" s="296"/>
      <c r="T223" s="297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293"/>
      <c r="R224" s="293"/>
      <c r="S224" s="293"/>
      <c r="T224" s="293"/>
      <c r="U224" s="293"/>
      <c r="V224" s="294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293"/>
      <c r="R225" s="293"/>
      <c r="S225" s="293"/>
      <c r="T225" s="293"/>
      <c r="U225" s="293"/>
      <c r="V225" s="294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hidden="1" customHeight="1" x14ac:dyDescent="0.25">
      <c r="A227" s="306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2"/>
      <c r="AB227" s="282"/>
      <c r="AC227" s="282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302">
        <v>4607111039019</v>
      </c>
      <c r="E228" s="303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3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6"/>
      <c r="R228" s="296"/>
      <c r="S228" s="296"/>
      <c r="T228" s="297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302">
        <v>4607111038708</v>
      </c>
      <c r="E229" s="303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6"/>
      <c r="R229" s="296"/>
      <c r="S229" s="296"/>
      <c r="T229" s="297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293"/>
      <c r="R230" s="293"/>
      <c r="S230" s="293"/>
      <c r="T230" s="293"/>
      <c r="U230" s="293"/>
      <c r="V230" s="294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293"/>
      <c r="R231" s="293"/>
      <c r="S231" s="293"/>
      <c r="T231" s="293"/>
      <c r="U231" s="293"/>
      <c r="V231" s="294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23" t="s">
        <v>325</v>
      </c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4"/>
      <c r="P232" s="324"/>
      <c r="Q232" s="324"/>
      <c r="R232" s="324"/>
      <c r="S232" s="324"/>
      <c r="T232" s="324"/>
      <c r="U232" s="324"/>
      <c r="V232" s="324"/>
      <c r="W232" s="324"/>
      <c r="X232" s="324"/>
      <c r="Y232" s="324"/>
      <c r="Z232" s="324"/>
      <c r="AA232" s="48"/>
      <c r="AB232" s="48"/>
      <c r="AC232" s="48"/>
    </row>
    <row r="233" spans="1:68" ht="16.5" hidden="1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hidden="1" customHeight="1" x14ac:dyDescent="0.25">
      <c r="A234" s="306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2"/>
      <c r="AB234" s="282"/>
      <c r="AC234" s="282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302">
        <v>4607111036162</v>
      </c>
      <c r="E235" s="303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5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6"/>
      <c r="R235" s="296"/>
      <c r="S235" s="296"/>
      <c r="T235" s="297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293"/>
      <c r="R236" s="293"/>
      <c r="S236" s="293"/>
      <c r="T236" s="293"/>
      <c r="U236" s="293"/>
      <c r="V236" s="294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293"/>
      <c r="R237" s="293"/>
      <c r="S237" s="293"/>
      <c r="T237" s="293"/>
      <c r="U237" s="293"/>
      <c r="V237" s="294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23" t="s">
        <v>330</v>
      </c>
      <c r="B238" s="324"/>
      <c r="C238" s="324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4"/>
      <c r="P238" s="324"/>
      <c r="Q238" s="324"/>
      <c r="R238" s="324"/>
      <c r="S238" s="324"/>
      <c r="T238" s="324"/>
      <c r="U238" s="324"/>
      <c r="V238" s="324"/>
      <c r="W238" s="324"/>
      <c r="X238" s="324"/>
      <c r="Y238" s="324"/>
      <c r="Z238" s="324"/>
      <c r="AA238" s="48"/>
      <c r="AB238" s="48"/>
      <c r="AC238" s="48"/>
    </row>
    <row r="239" spans="1:68" ht="16.5" hidden="1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hidden="1" customHeight="1" x14ac:dyDescent="0.25">
      <c r="A240" s="306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2"/>
      <c r="AB240" s="282"/>
      <c r="AC240" s="282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302">
        <v>4607111035899</v>
      </c>
      <c r="E241" s="303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0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6"/>
      <c r="R241" s="296"/>
      <c r="S241" s="296"/>
      <c r="T241" s="297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293"/>
      <c r="R242" s="293"/>
      <c r="S242" s="293"/>
      <c r="T242" s="293"/>
      <c r="U242" s="293"/>
      <c r="V242" s="294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293"/>
      <c r="R243" s="293"/>
      <c r="S243" s="293"/>
      <c r="T243" s="293"/>
      <c r="U243" s="293"/>
      <c r="V243" s="294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23" t="s">
        <v>334</v>
      </c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4"/>
      <c r="P244" s="324"/>
      <c r="Q244" s="324"/>
      <c r="R244" s="324"/>
      <c r="S244" s="324"/>
      <c r="T244" s="324"/>
      <c r="U244" s="324"/>
      <c r="V244" s="324"/>
      <c r="W244" s="324"/>
      <c r="X244" s="324"/>
      <c r="Y244" s="324"/>
      <c r="Z244" s="324"/>
      <c r="AA244" s="48"/>
      <c r="AB244" s="48"/>
      <c r="AC244" s="48"/>
    </row>
    <row r="245" spans="1:68" ht="16.5" hidden="1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hidden="1" customHeight="1" x14ac:dyDescent="0.25">
      <c r="A246" s="306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2"/>
      <c r="AB246" s="282"/>
      <c r="AC246" s="282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302">
        <v>4607111039774</v>
      </c>
      <c r="E247" s="303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0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6"/>
      <c r="R247" s="296"/>
      <c r="S247" s="296"/>
      <c r="T247" s="297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293"/>
      <c r="R248" s="293"/>
      <c r="S248" s="293"/>
      <c r="T248" s="293"/>
      <c r="U248" s="293"/>
      <c r="V248" s="294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293"/>
      <c r="R249" s="293"/>
      <c r="S249" s="293"/>
      <c r="T249" s="293"/>
      <c r="U249" s="293"/>
      <c r="V249" s="294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306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2"/>
      <c r="AB250" s="282"/>
      <c r="AC250" s="282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302">
        <v>4607111039361</v>
      </c>
      <c r="E251" s="303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38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6"/>
      <c r="R251" s="296"/>
      <c r="S251" s="296"/>
      <c r="T251" s="297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293"/>
      <c r="R252" s="293"/>
      <c r="S252" s="293"/>
      <c r="T252" s="293"/>
      <c r="U252" s="293"/>
      <c r="V252" s="294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293"/>
      <c r="R253" s="293"/>
      <c r="S253" s="293"/>
      <c r="T253" s="293"/>
      <c r="U253" s="293"/>
      <c r="V253" s="294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23" t="s">
        <v>342</v>
      </c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/>
      <c r="Q254" s="324"/>
      <c r="R254" s="324"/>
      <c r="S254" s="324"/>
      <c r="T254" s="324"/>
      <c r="U254" s="324"/>
      <c r="V254" s="324"/>
      <c r="W254" s="324"/>
      <c r="X254" s="324"/>
      <c r="Y254" s="324"/>
      <c r="Z254" s="324"/>
      <c r="AA254" s="48"/>
      <c r="AB254" s="48"/>
      <c r="AC254" s="48"/>
    </row>
    <row r="255" spans="1:68" ht="16.5" hidden="1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hidden="1" customHeight="1" x14ac:dyDescent="0.25">
      <c r="A256" s="306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2"/>
      <c r="AB256" s="282"/>
      <c r="AC256" s="282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302">
        <v>4640242181264</v>
      </c>
      <c r="E257" s="303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378" t="s">
        <v>345</v>
      </c>
      <c r="Q257" s="296"/>
      <c r="R257" s="296"/>
      <c r="S257" s="296"/>
      <c r="T257" s="297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302">
        <v>4640242181325</v>
      </c>
      <c r="E258" s="303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448" t="s">
        <v>349</v>
      </c>
      <c r="Q258" s="296"/>
      <c r="R258" s="296"/>
      <c r="S258" s="296"/>
      <c r="T258" s="297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302">
        <v>4640242180670</v>
      </c>
      <c r="E259" s="303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444" t="s">
        <v>352</v>
      </c>
      <c r="Q259" s="296"/>
      <c r="R259" s="296"/>
      <c r="S259" s="296"/>
      <c r="T259" s="297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293"/>
      <c r="R260" s="293"/>
      <c r="S260" s="293"/>
      <c r="T260" s="293"/>
      <c r="U260" s="293"/>
      <c r="V260" s="294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293"/>
      <c r="R261" s="293"/>
      <c r="S261" s="293"/>
      <c r="T261" s="293"/>
      <c r="U261" s="293"/>
      <c r="V261" s="294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306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2"/>
      <c r="AB262" s="282"/>
      <c r="AC262" s="282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302">
        <v>4640242180397</v>
      </c>
      <c r="E263" s="303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0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6"/>
      <c r="R263" s="296"/>
      <c r="S263" s="296"/>
      <c r="T263" s="297"/>
      <c r="U263" s="34"/>
      <c r="V263" s="34"/>
      <c r="W263" s="35" t="s">
        <v>68</v>
      </c>
      <c r="X263" s="288">
        <v>24</v>
      </c>
      <c r="Y263" s="289">
        <f>IFERROR(IF(X263="","",X263),"")</f>
        <v>24</v>
      </c>
      <c r="Z263" s="36">
        <f>IFERROR(IF(X263="","",X263*0.0155),"")</f>
        <v>0.372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150.24</v>
      </c>
      <c r="BN263" s="67">
        <f>IFERROR(Y263*I263,"0")</f>
        <v>150.24</v>
      </c>
      <c r="BO263" s="67">
        <f>IFERROR(X263/J263,"0")</f>
        <v>0.2857142857142857</v>
      </c>
      <c r="BP263" s="67">
        <f>IFERROR(Y263/J263,"0")</f>
        <v>0.2857142857142857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302">
        <v>4640242181219</v>
      </c>
      <c r="E264" s="303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470" t="s">
        <v>359</v>
      </c>
      <c r="Q264" s="296"/>
      <c r="R264" s="296"/>
      <c r="S264" s="296"/>
      <c r="T264" s="297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293"/>
      <c r="R265" s="293"/>
      <c r="S265" s="293"/>
      <c r="T265" s="293"/>
      <c r="U265" s="293"/>
      <c r="V265" s="294"/>
      <c r="W265" s="37" t="s">
        <v>68</v>
      </c>
      <c r="X265" s="290">
        <f>IFERROR(SUM(X263:X264),"0")</f>
        <v>24</v>
      </c>
      <c r="Y265" s="290">
        <f>IFERROR(SUM(Y263:Y264),"0")</f>
        <v>24</v>
      </c>
      <c r="Z265" s="290">
        <f>IFERROR(IF(Z263="",0,Z263),"0")+IFERROR(IF(Z264="",0,Z264),"0")</f>
        <v>0.372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293"/>
      <c r="R266" s="293"/>
      <c r="S266" s="293"/>
      <c r="T266" s="293"/>
      <c r="U266" s="293"/>
      <c r="V266" s="294"/>
      <c r="W266" s="37" t="s">
        <v>72</v>
      </c>
      <c r="X266" s="290">
        <f>IFERROR(SUMPRODUCT(X263:X264*H263:H264),"0")</f>
        <v>144</v>
      </c>
      <c r="Y266" s="290">
        <f>IFERROR(SUMPRODUCT(Y263:Y264*H263:H264),"0")</f>
        <v>144</v>
      </c>
      <c r="Z266" s="37"/>
      <c r="AA266" s="291"/>
      <c r="AB266" s="291"/>
      <c r="AC266" s="291"/>
    </row>
    <row r="267" spans="1:68" ht="14.25" hidden="1" customHeight="1" x14ac:dyDescent="0.25">
      <c r="A267" s="306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2"/>
      <c r="AB267" s="282"/>
      <c r="AC267" s="282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302">
        <v>4640242180304</v>
      </c>
      <c r="E268" s="303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445" t="s">
        <v>362</v>
      </c>
      <c r="Q268" s="296"/>
      <c r="R268" s="296"/>
      <c r="S268" s="296"/>
      <c r="T268" s="297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302">
        <v>4640242180236</v>
      </c>
      <c r="E269" s="303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36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6"/>
      <c r="R269" s="296"/>
      <c r="S269" s="296"/>
      <c r="T269" s="297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302">
        <v>4640242180410</v>
      </c>
      <c r="E270" s="303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35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6"/>
      <c r="R270" s="296"/>
      <c r="S270" s="296"/>
      <c r="T270" s="297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293"/>
      <c r="R271" s="293"/>
      <c r="S271" s="293"/>
      <c r="T271" s="293"/>
      <c r="U271" s="293"/>
      <c r="V271" s="294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hidden="1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293"/>
      <c r="R272" s="293"/>
      <c r="S272" s="293"/>
      <c r="T272" s="293"/>
      <c r="U272" s="293"/>
      <c r="V272" s="294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306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2"/>
      <c r="AB273" s="282"/>
      <c r="AC273" s="282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302">
        <v>4640242181554</v>
      </c>
      <c r="E274" s="303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375" t="s">
        <v>370</v>
      </c>
      <c r="Q274" s="296"/>
      <c r="R274" s="296"/>
      <c r="S274" s="296"/>
      <c r="T274" s="297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302">
        <v>4640242181561</v>
      </c>
      <c r="E275" s="303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477" t="s">
        <v>374</v>
      </c>
      <c r="Q275" s="296"/>
      <c r="R275" s="296"/>
      <c r="S275" s="296"/>
      <c r="T275" s="297"/>
      <c r="U275" s="34"/>
      <c r="V275" s="34"/>
      <c r="W275" s="35" t="s">
        <v>68</v>
      </c>
      <c r="X275" s="288">
        <v>28</v>
      </c>
      <c r="Y275" s="289">
        <f t="shared" si="12"/>
        <v>28</v>
      </c>
      <c r="Z275" s="36">
        <f>IFERROR(IF(X275="","",X275*0.00936),"")</f>
        <v>0.26207999999999998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108.976</v>
      </c>
      <c r="BN275" s="67">
        <f t="shared" si="14"/>
        <v>108.976</v>
      </c>
      <c r="BO275" s="67">
        <f t="shared" si="15"/>
        <v>0.22222222222222221</v>
      </c>
      <c r="BP275" s="67">
        <f t="shared" si="16"/>
        <v>0.22222222222222221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302">
        <v>4640242181424</v>
      </c>
      <c r="E276" s="303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35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6"/>
      <c r="R276" s="296"/>
      <c r="S276" s="296"/>
      <c r="T276" s="297"/>
      <c r="U276" s="34"/>
      <c r="V276" s="34"/>
      <c r="W276" s="35" t="s">
        <v>68</v>
      </c>
      <c r="X276" s="288">
        <v>12</v>
      </c>
      <c r="Y276" s="289">
        <f t="shared" si="12"/>
        <v>12</v>
      </c>
      <c r="Z276" s="36">
        <f>IFERROR(IF(X276="","",X276*0.0155),"")</f>
        <v>0.186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68.820000000000007</v>
      </c>
      <c r="BN276" s="67">
        <f t="shared" si="14"/>
        <v>68.820000000000007</v>
      </c>
      <c r="BO276" s="67">
        <f t="shared" si="15"/>
        <v>0.14285714285714285</v>
      </c>
      <c r="BP276" s="67">
        <f t="shared" si="16"/>
        <v>0.14285714285714285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302">
        <v>4640242181431</v>
      </c>
      <c r="E277" s="303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86" t="s">
        <v>380</v>
      </c>
      <c r="Q277" s="296"/>
      <c r="R277" s="296"/>
      <c r="S277" s="296"/>
      <c r="T277" s="297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302">
        <v>4640242181523</v>
      </c>
      <c r="E278" s="303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35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6"/>
      <c r="R278" s="296"/>
      <c r="S278" s="296"/>
      <c r="T278" s="297"/>
      <c r="U278" s="34"/>
      <c r="V278" s="34"/>
      <c r="W278" s="35" t="s">
        <v>68</v>
      </c>
      <c r="X278" s="288">
        <v>14</v>
      </c>
      <c r="Y278" s="289">
        <f t="shared" si="12"/>
        <v>14</v>
      </c>
      <c r="Z278" s="36">
        <f t="shared" si="17"/>
        <v>0.13103999999999999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44.688000000000002</v>
      </c>
      <c r="BN278" s="67">
        <f t="shared" si="14"/>
        <v>44.688000000000002</v>
      </c>
      <c r="BO278" s="67">
        <f t="shared" si="15"/>
        <v>0.1111111111111111</v>
      </c>
      <c r="BP278" s="67">
        <f t="shared" si="16"/>
        <v>0.1111111111111111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302">
        <v>4640242181486</v>
      </c>
      <c r="E279" s="303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38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6"/>
      <c r="R279" s="296"/>
      <c r="S279" s="296"/>
      <c r="T279" s="297"/>
      <c r="U279" s="34"/>
      <c r="V279" s="34"/>
      <c r="W279" s="35" t="s">
        <v>68</v>
      </c>
      <c r="X279" s="288">
        <v>70</v>
      </c>
      <c r="Y279" s="289">
        <f t="shared" si="12"/>
        <v>70</v>
      </c>
      <c r="Z279" s="36">
        <f t="shared" si="17"/>
        <v>0.6552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272.44</v>
      </c>
      <c r="BN279" s="67">
        <f t="shared" si="14"/>
        <v>272.44</v>
      </c>
      <c r="BO279" s="67">
        <f t="shared" si="15"/>
        <v>0.55555555555555558</v>
      </c>
      <c r="BP279" s="67">
        <f t="shared" si="16"/>
        <v>0.55555555555555558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302">
        <v>4640242181493</v>
      </c>
      <c r="E280" s="303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67" t="s">
        <v>388</v>
      </c>
      <c r="Q280" s="296"/>
      <c r="R280" s="296"/>
      <c r="S280" s="296"/>
      <c r="T280" s="297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302">
        <v>4640242181509</v>
      </c>
      <c r="E281" s="303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6"/>
      <c r="R281" s="296"/>
      <c r="S281" s="296"/>
      <c r="T281" s="297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302">
        <v>4640242181240</v>
      </c>
      <c r="E282" s="303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355" t="s">
        <v>393</v>
      </c>
      <c r="Q282" s="296"/>
      <c r="R282" s="296"/>
      <c r="S282" s="296"/>
      <c r="T282" s="297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302">
        <v>4640242181318</v>
      </c>
      <c r="E283" s="303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71" t="s">
        <v>396</v>
      </c>
      <c r="Q283" s="296"/>
      <c r="R283" s="296"/>
      <c r="S283" s="296"/>
      <c r="T283" s="297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302">
        <v>4640242181387</v>
      </c>
      <c r="E284" s="303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446" t="s">
        <v>399</v>
      </c>
      <c r="Q284" s="296"/>
      <c r="R284" s="296"/>
      <c r="S284" s="296"/>
      <c r="T284" s="297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302">
        <v>4640242181394</v>
      </c>
      <c r="E285" s="303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87" t="s">
        <v>402</v>
      </c>
      <c r="Q285" s="296"/>
      <c r="R285" s="296"/>
      <c r="S285" s="296"/>
      <c r="T285" s="297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302">
        <v>4640242181332</v>
      </c>
      <c r="E286" s="303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447" t="s">
        <v>405</v>
      </c>
      <c r="Q286" s="296"/>
      <c r="R286" s="296"/>
      <c r="S286" s="296"/>
      <c r="T286" s="297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302">
        <v>4640242181349</v>
      </c>
      <c r="E287" s="303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449" t="s">
        <v>408</v>
      </c>
      <c r="Q287" s="296"/>
      <c r="R287" s="296"/>
      <c r="S287" s="296"/>
      <c r="T287" s="297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302">
        <v>4640242181370</v>
      </c>
      <c r="E288" s="303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399" t="s">
        <v>411</v>
      </c>
      <c r="Q288" s="296"/>
      <c r="R288" s="296"/>
      <c r="S288" s="296"/>
      <c r="T288" s="297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293"/>
      <c r="R289" s="293"/>
      <c r="S289" s="293"/>
      <c r="T289" s="293"/>
      <c r="U289" s="293"/>
      <c r="V289" s="294"/>
      <c r="W289" s="37" t="s">
        <v>68</v>
      </c>
      <c r="X289" s="290">
        <f>IFERROR(SUM(X274:X288),"0")</f>
        <v>124</v>
      </c>
      <c r="Y289" s="290">
        <f>IFERROR(SUM(Y274:Y288),"0")</f>
        <v>124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1.2343199999999999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293"/>
      <c r="R290" s="293"/>
      <c r="S290" s="293"/>
      <c r="T290" s="293"/>
      <c r="U290" s="293"/>
      <c r="V290" s="294"/>
      <c r="W290" s="37" t="s">
        <v>72</v>
      </c>
      <c r="X290" s="290">
        <f>IFERROR(SUMPRODUCT(X274:X288*H274:H288),"0")</f>
        <v>470.6</v>
      </c>
      <c r="Y290" s="290">
        <f>IFERROR(SUMPRODUCT(Y274:Y288*H274:H288),"0")</f>
        <v>470.6</v>
      </c>
      <c r="Z290" s="37"/>
      <c r="AA290" s="291"/>
      <c r="AB290" s="291"/>
      <c r="AC290" s="291"/>
    </row>
    <row r="291" spans="1:32" ht="15" customHeight="1" x14ac:dyDescent="0.2">
      <c r="A291" s="48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407"/>
      <c r="P291" s="320" t="s">
        <v>413</v>
      </c>
      <c r="Q291" s="321"/>
      <c r="R291" s="321"/>
      <c r="S291" s="321"/>
      <c r="T291" s="321"/>
      <c r="U291" s="321"/>
      <c r="V291" s="317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3594.56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3594.56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407"/>
      <c r="P292" s="320" t="s">
        <v>414</v>
      </c>
      <c r="Q292" s="321"/>
      <c r="R292" s="321"/>
      <c r="S292" s="321"/>
      <c r="T292" s="321"/>
      <c r="U292" s="321"/>
      <c r="V292" s="317"/>
      <c r="W292" s="37" t="s">
        <v>72</v>
      </c>
      <c r="X292" s="290">
        <f>IFERROR(SUM(BM22:BM288),"0")</f>
        <v>3953.5603999999998</v>
      </c>
      <c r="Y292" s="290">
        <f>IFERROR(SUM(BN22:BN288),"0")</f>
        <v>3953.5603999999998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407"/>
      <c r="P293" s="320" t="s">
        <v>415</v>
      </c>
      <c r="Q293" s="321"/>
      <c r="R293" s="321"/>
      <c r="S293" s="321"/>
      <c r="T293" s="321"/>
      <c r="U293" s="321"/>
      <c r="V293" s="317"/>
      <c r="W293" s="37" t="s">
        <v>416</v>
      </c>
      <c r="X293" s="38">
        <f>ROUNDUP(SUM(BO22:BO288),0)</f>
        <v>11</v>
      </c>
      <c r="Y293" s="38">
        <f>ROUNDUP(SUM(BP22:BP288),0)</f>
        <v>11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407"/>
      <c r="P294" s="320" t="s">
        <v>417</v>
      </c>
      <c r="Q294" s="321"/>
      <c r="R294" s="321"/>
      <c r="S294" s="321"/>
      <c r="T294" s="321"/>
      <c r="U294" s="321"/>
      <c r="V294" s="317"/>
      <c r="W294" s="37" t="s">
        <v>72</v>
      </c>
      <c r="X294" s="290">
        <f>GrossWeightTotal+PalletQtyTotal*25</f>
        <v>4228.5604000000003</v>
      </c>
      <c r="Y294" s="290">
        <f>GrossWeightTotalR+PalletQtyTotalR*25</f>
        <v>4228.5604000000003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407"/>
      <c r="P295" s="320" t="s">
        <v>418</v>
      </c>
      <c r="Q295" s="321"/>
      <c r="R295" s="321"/>
      <c r="S295" s="321"/>
      <c r="T295" s="321"/>
      <c r="U295" s="321"/>
      <c r="V295" s="317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834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834</v>
      </c>
      <c r="Z295" s="37"/>
      <c r="AA295" s="291"/>
      <c r="AB295" s="291"/>
      <c r="AC295" s="291"/>
    </row>
    <row r="296" spans="1:32" ht="14.25" hidden="1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407"/>
      <c r="P296" s="320" t="s">
        <v>419</v>
      </c>
      <c r="Q296" s="321"/>
      <c r="R296" s="321"/>
      <c r="S296" s="321"/>
      <c r="T296" s="321"/>
      <c r="U296" s="321"/>
      <c r="V296" s="317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12.9895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312" t="s">
        <v>73</v>
      </c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6"/>
      <c r="U298" s="280" t="s">
        <v>232</v>
      </c>
      <c r="V298" s="280" t="s">
        <v>241</v>
      </c>
      <c r="W298" s="312" t="s">
        <v>260</v>
      </c>
      <c r="X298" s="385"/>
      <c r="Y298" s="385"/>
      <c r="Z298" s="385"/>
      <c r="AA298" s="385"/>
      <c r="AB298" s="386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468" t="s">
        <v>422</v>
      </c>
      <c r="B299" s="312" t="s">
        <v>61</v>
      </c>
      <c r="C299" s="312" t="s">
        <v>74</v>
      </c>
      <c r="D299" s="312" t="s">
        <v>83</v>
      </c>
      <c r="E299" s="312" t="s">
        <v>93</v>
      </c>
      <c r="F299" s="312" t="s">
        <v>104</v>
      </c>
      <c r="G299" s="312" t="s">
        <v>129</v>
      </c>
      <c r="H299" s="312" t="s">
        <v>136</v>
      </c>
      <c r="I299" s="312" t="s">
        <v>142</v>
      </c>
      <c r="J299" s="312" t="s">
        <v>150</v>
      </c>
      <c r="K299" s="312" t="s">
        <v>170</v>
      </c>
      <c r="L299" s="312" t="s">
        <v>176</v>
      </c>
      <c r="M299" s="312" t="s">
        <v>196</v>
      </c>
      <c r="N299" s="281"/>
      <c r="O299" s="312" t="s">
        <v>202</v>
      </c>
      <c r="P299" s="312" t="s">
        <v>209</v>
      </c>
      <c r="Q299" s="312" t="s">
        <v>216</v>
      </c>
      <c r="R299" s="312" t="s">
        <v>220</v>
      </c>
      <c r="S299" s="312" t="s">
        <v>223</v>
      </c>
      <c r="T299" s="312" t="s">
        <v>228</v>
      </c>
      <c r="U299" s="312" t="s">
        <v>233</v>
      </c>
      <c r="V299" s="312" t="s">
        <v>242</v>
      </c>
      <c r="W299" s="312" t="s">
        <v>261</v>
      </c>
      <c r="X299" s="312" t="s">
        <v>277</v>
      </c>
      <c r="Y299" s="312" t="s">
        <v>292</v>
      </c>
      <c r="Z299" s="312" t="s">
        <v>303</v>
      </c>
      <c r="AA299" s="312" t="s">
        <v>308</v>
      </c>
      <c r="AB299" s="312" t="s">
        <v>319</v>
      </c>
      <c r="AC299" s="312" t="s">
        <v>326</v>
      </c>
      <c r="AD299" s="312" t="s">
        <v>331</v>
      </c>
      <c r="AE299" s="312" t="s">
        <v>335</v>
      </c>
      <c r="AF299" s="312" t="s">
        <v>342</v>
      </c>
    </row>
    <row r="300" spans="1:32" ht="13.5" customHeight="1" thickBot="1" x14ac:dyDescent="0.25">
      <c r="A300" s="469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281"/>
      <c r="O300" s="313"/>
      <c r="P300" s="313"/>
      <c r="Q300" s="313"/>
      <c r="R300" s="313"/>
      <c r="S300" s="313"/>
      <c r="T300" s="313"/>
      <c r="U300" s="313"/>
      <c r="V300" s="313"/>
      <c r="W300" s="313"/>
      <c r="X300" s="313"/>
      <c r="Y300" s="313"/>
      <c r="Z300" s="313"/>
      <c r="AA300" s="313"/>
      <c r="AB300" s="313"/>
      <c r="AC300" s="313"/>
      <c r="AD300" s="313"/>
      <c r="AE300" s="313"/>
      <c r="AF300" s="31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21</v>
      </c>
      <c r="D301" s="46">
        <f>IFERROR(X34*H34,"0")+IFERROR(X35*H35,"0")+IFERROR(X36*H36,"0")</f>
        <v>67.199999999999989</v>
      </c>
      <c r="E301" s="46">
        <f>IFERROR(X41*H41,"0")+IFERROR(X42*H42,"0")+IFERROR(X43*H43,"0")+IFERROR(X44*H44,"0")</f>
        <v>840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60</v>
      </c>
      <c r="H301" s="46">
        <f>IFERROR(X79*H79,"0")+IFERROR(X80*H80,"0")</f>
        <v>0</v>
      </c>
      <c r="I301" s="46">
        <f>IFERROR(X85*H85,"0")+IFERROR(X86*H86,"0")</f>
        <v>604.80000000000007</v>
      </c>
      <c r="J301" s="46">
        <f>IFERROR(X91*H91,"0")+IFERROR(X92*H92,"0")+IFERROR(X93*H93,"0")+IFERROR(X94*H94,"0")+IFERROR(X95*H95,"0")+IFERROR(X96*H96,"0")</f>
        <v>120.96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336</v>
      </c>
      <c r="M301" s="46">
        <f>IFERROR(X124*H124,"0")+IFERROR(X125*H125,"0")</f>
        <v>0</v>
      </c>
      <c r="N301" s="281"/>
      <c r="O301" s="46">
        <f>IFERROR(X130*H130,"0")+IFERROR(X131*H131,"0")</f>
        <v>84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60</v>
      </c>
      <c r="V301" s="46">
        <f>IFERROR(X170*H170,"0")+IFERROR(X171*H171,"0")+IFERROR(X172*H172,"0")+IFERROR(X176*H176,"0")</f>
        <v>546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240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614.6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1603.2</v>
      </c>
      <c r="B304" s="60">
        <f>SUMPRODUCT(--(BB:BB="ПГП"),--(W:W="кор"),H:H,Y:Y)+SUMPRODUCT(--(BB:BB="ПГП"),--(W:W="кг"),Y:Y)</f>
        <v>1991.3600000000001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"/>
        <filter val="12,00"/>
        <filter val="120,00"/>
        <filter val="120,96"/>
        <filter val="124,00"/>
        <filter val="14,00"/>
        <filter val="144,00"/>
        <filter val="168,00"/>
        <filter val="182,00"/>
        <filter val="21,00"/>
        <filter val="24,00"/>
        <filter val="240,00"/>
        <filter val="28,00"/>
        <filter val="3 594,56"/>
        <filter val="3 953,56"/>
        <filter val="336,00"/>
        <filter val="4 228,56"/>
        <filter val="42,00"/>
        <filter val="470,60"/>
        <filter val="48,00"/>
        <filter val="546,00"/>
        <filter val="56,00"/>
        <filter val="60,00"/>
        <filter val="604,80"/>
        <filter val="67,20"/>
        <filter val="70,00"/>
        <filter val="834,00"/>
        <filter val="84,00"/>
        <filter val="840,00"/>
        <filter val="96,00"/>
      </filters>
    </filterColumn>
    <filterColumn colId="29" showButton="0"/>
    <filterColumn colId="30" showButton="0"/>
  </autoFilter>
  <mergeCells count="525">
    <mergeCell ref="D205:E205"/>
    <mergeCell ref="P261:V261"/>
    <mergeCell ref="A151:Z151"/>
    <mergeCell ref="M299:M300"/>
    <mergeCell ref="A45:O46"/>
    <mergeCell ref="P86:T86"/>
    <mergeCell ref="P157:T157"/>
    <mergeCell ref="A87:O88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  <mergeCell ref="D281:E281"/>
    <mergeCell ref="P260:V260"/>
    <mergeCell ref="D263:E263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P88:V88"/>
    <mergeCell ref="A78:Z78"/>
    <mergeCell ref="P153:V153"/>
    <mergeCell ref="A65:Z65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P224:V224"/>
    <mergeCell ref="D299:D300"/>
    <mergeCell ref="F299:F300"/>
    <mergeCell ref="L299:L300"/>
    <mergeCell ref="A97:O98"/>
    <mergeCell ref="P94:T94"/>
    <mergeCell ref="D8:M8"/>
    <mergeCell ref="P44:T44"/>
    <mergeCell ref="A226:Z226"/>
    <mergeCell ref="A148:O149"/>
    <mergeCell ref="P45:V45"/>
    <mergeCell ref="P95:T95"/>
    <mergeCell ref="W17:W18"/>
    <mergeCell ref="Q11:R11"/>
    <mergeCell ref="A19:Z19"/>
    <mergeCell ref="A14:M14"/>
    <mergeCell ref="D109:E109"/>
    <mergeCell ref="P163:T163"/>
    <mergeCell ref="D62:E62"/>
    <mergeCell ref="D176:E176"/>
    <mergeCell ref="Q9:R9"/>
    <mergeCell ref="A32:Z32"/>
    <mergeCell ref="A37:O38"/>
    <mergeCell ref="A146:Z146"/>
    <mergeCell ref="D204:E204"/>
    <mergeCell ref="V10:W10"/>
    <mergeCell ref="D195:E195"/>
    <mergeCell ref="D189:E189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P205:T205"/>
    <mergeCell ref="P197:T197"/>
    <mergeCell ref="D283:E283"/>
    <mergeCell ref="P200:V200"/>
    <mergeCell ref="P243:V243"/>
    <mergeCell ref="D182:E182"/>
    <mergeCell ref="P292:V292"/>
    <mergeCell ref="D280:E280"/>
    <mergeCell ref="P206:T206"/>
    <mergeCell ref="D285:E285"/>
    <mergeCell ref="P235:T235"/>
    <mergeCell ref="P213:V213"/>
    <mergeCell ref="P207:T207"/>
    <mergeCell ref="P249:V249"/>
    <mergeCell ref="P231:V231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A132:O133"/>
    <mergeCell ref="D91:E91"/>
    <mergeCell ref="A69:O70"/>
    <mergeCell ref="D93:E93"/>
    <mergeCell ref="P43:T43"/>
    <mergeCell ref="D157:E157"/>
    <mergeCell ref="A12:M12"/>
    <mergeCell ref="D7:M7"/>
    <mergeCell ref="H9:I9"/>
    <mergeCell ref="P24:V24"/>
    <mergeCell ref="A54:O55"/>
    <mergeCell ref="J9:M9"/>
    <mergeCell ref="P74:T74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D79:E79"/>
    <mergeCell ref="P92:T92"/>
    <mergeCell ref="P29:T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H17:H18"/>
    <mergeCell ref="A5:C5"/>
    <mergeCell ref="P64:V64"/>
    <mergeCell ref="P104:V104"/>
    <mergeCell ref="P23:V23"/>
    <mergeCell ref="P272:V272"/>
    <mergeCell ref="A262:Z262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P176:T176"/>
    <mergeCell ref="P247:T247"/>
    <mergeCell ref="P241:T241"/>
    <mergeCell ref="A256:Z256"/>
    <mergeCell ref="P229:T229"/>
    <mergeCell ref="P191:V191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P41:T41"/>
    <mergeCell ref="D22:E22"/>
    <mergeCell ref="Q299:Q300"/>
    <mergeCell ref="P34:T34"/>
    <mergeCell ref="P276:T276"/>
    <mergeCell ref="S299:S300"/>
    <mergeCell ref="D86:E86"/>
    <mergeCell ref="H299:H300"/>
    <mergeCell ref="J299:J300"/>
    <mergeCell ref="A40:Z40"/>
    <mergeCell ref="A211:Z211"/>
    <mergeCell ref="P165:V165"/>
    <mergeCell ref="P30:V30"/>
    <mergeCell ref="P96:T96"/>
    <mergeCell ref="B299:B300"/>
    <mergeCell ref="D277:E277"/>
    <mergeCell ref="A143:O144"/>
    <mergeCell ref="P58:V58"/>
    <mergeCell ref="A230:O231"/>
    <mergeCell ref="D61:E61"/>
    <mergeCell ref="P115:T115"/>
    <mergeCell ref="P217:T217"/>
    <mergeCell ref="D198:E198"/>
    <mergeCell ref="D269:E269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9:C9"/>
    <mergeCell ref="A155:Z155"/>
    <mergeCell ref="A220:Z2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2025-08-11T09:13:47Z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