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9F8FA94C-54EA-41BB-BD5C-475872E2857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46" i="1" l="1"/>
  <c r="X535" i="1"/>
  <c r="X534" i="1"/>
  <c r="BO533" i="1"/>
  <c r="BM533" i="1"/>
  <c r="Y533" i="1"/>
  <c r="X530" i="1"/>
  <c r="Y529" i="1"/>
  <c r="X529" i="1"/>
  <c r="BP528" i="1"/>
  <c r="BO528" i="1"/>
  <c r="BN528" i="1"/>
  <c r="BM528" i="1"/>
  <c r="Z528" i="1"/>
  <c r="Y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Z529" i="1" s="1"/>
  <c r="Y525" i="1"/>
  <c r="Y530" i="1" s="1"/>
  <c r="X523" i="1"/>
  <c r="X522" i="1"/>
  <c r="BO521" i="1"/>
  <c r="BM521" i="1"/>
  <c r="Y521" i="1"/>
  <c r="BO520" i="1"/>
  <c r="BM520" i="1"/>
  <c r="Y520" i="1"/>
  <c r="X518" i="1"/>
  <c r="Y517" i="1"/>
  <c r="X517" i="1"/>
  <c r="BP516" i="1"/>
  <c r="BO516" i="1"/>
  <c r="BN516" i="1"/>
  <c r="BM516" i="1"/>
  <c r="Z516" i="1"/>
  <c r="Y516" i="1"/>
  <c r="BP515" i="1"/>
  <c r="BO515" i="1"/>
  <c r="BN515" i="1"/>
  <c r="BM515" i="1"/>
  <c r="Z515" i="1"/>
  <c r="Z517" i="1" s="1"/>
  <c r="Y515" i="1"/>
  <c r="Y518" i="1" s="1"/>
  <c r="X513" i="1"/>
  <c r="X512" i="1"/>
  <c r="BO511" i="1"/>
  <c r="BM511" i="1"/>
  <c r="Y511" i="1"/>
  <c r="BO510" i="1"/>
  <c r="BM510" i="1"/>
  <c r="Y510" i="1"/>
  <c r="BO509" i="1"/>
  <c r="BM509" i="1"/>
  <c r="Y509" i="1"/>
  <c r="BO508" i="1"/>
  <c r="BM508" i="1"/>
  <c r="Y508" i="1"/>
  <c r="X506" i="1"/>
  <c r="Y505" i="1"/>
  <c r="X505" i="1"/>
  <c r="BP504" i="1"/>
  <c r="BO504" i="1"/>
  <c r="BN504" i="1"/>
  <c r="BM504" i="1"/>
  <c r="Z504" i="1"/>
  <c r="Y504" i="1"/>
  <c r="BP503" i="1"/>
  <c r="BO503" i="1"/>
  <c r="BN503" i="1"/>
  <c r="BM503" i="1"/>
  <c r="Z503" i="1"/>
  <c r="Y503" i="1"/>
  <c r="BP502" i="1"/>
  <c r="BO502" i="1"/>
  <c r="BN502" i="1"/>
  <c r="BM502" i="1"/>
  <c r="Z502" i="1"/>
  <c r="Z505" i="1" s="1"/>
  <c r="Y502" i="1"/>
  <c r="Y506" i="1" s="1"/>
  <c r="X498" i="1"/>
  <c r="X497" i="1"/>
  <c r="BO496" i="1"/>
  <c r="BM496" i="1"/>
  <c r="Y496" i="1"/>
  <c r="P496" i="1"/>
  <c r="X494" i="1"/>
  <c r="X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Y487" i="1" s="1"/>
  <c r="P479" i="1"/>
  <c r="X477" i="1"/>
  <c r="X476" i="1"/>
  <c r="BP475" i="1"/>
  <c r="BO475" i="1"/>
  <c r="BN475" i="1"/>
  <c r="BM475" i="1"/>
  <c r="Z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P473" i="1"/>
  <c r="X471" i="1"/>
  <c r="X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X453" i="1"/>
  <c r="Y452" i="1"/>
  <c r="X452" i="1"/>
  <c r="BP451" i="1"/>
  <c r="BO451" i="1"/>
  <c r="BN451" i="1"/>
  <c r="BM451" i="1"/>
  <c r="Z451" i="1"/>
  <c r="Z452" i="1" s="1"/>
  <c r="Y451" i="1"/>
  <c r="AA546" i="1" s="1"/>
  <c r="P451" i="1"/>
  <c r="X448" i="1"/>
  <c r="Y447" i="1"/>
  <c r="X447" i="1"/>
  <c r="BP446" i="1"/>
  <c r="BO446" i="1"/>
  <c r="BN446" i="1"/>
  <c r="BM446" i="1"/>
  <c r="Z446" i="1"/>
  <c r="Z447" i="1" s="1"/>
  <c r="Y446" i="1"/>
  <c r="Z546" i="1" s="1"/>
  <c r="P446" i="1"/>
  <c r="X443" i="1"/>
  <c r="X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Y435" i="1" s="1"/>
  <c r="P433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P427" i="1"/>
  <c r="X425" i="1"/>
  <c r="X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X410" i="1"/>
  <c r="Y409" i="1"/>
  <c r="X409" i="1"/>
  <c r="BP408" i="1"/>
  <c r="BO408" i="1"/>
  <c r="BN408" i="1"/>
  <c r="BM408" i="1"/>
  <c r="Z408" i="1"/>
  <c r="Z409" i="1" s="1"/>
  <c r="Y408" i="1"/>
  <c r="Y410" i="1" s="1"/>
  <c r="P408" i="1"/>
  <c r="X406" i="1"/>
  <c r="Y405" i="1"/>
  <c r="X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Y406" i="1" s="1"/>
  <c r="P402" i="1"/>
  <c r="X400" i="1"/>
  <c r="Y399" i="1"/>
  <c r="X399" i="1"/>
  <c r="BP398" i="1"/>
  <c r="BO398" i="1"/>
  <c r="BN398" i="1"/>
  <c r="BM398" i="1"/>
  <c r="Z398" i="1"/>
  <c r="Z399" i="1" s="1"/>
  <c r="Y398" i="1"/>
  <c r="Y400" i="1" s="1"/>
  <c r="P398" i="1"/>
  <c r="X396" i="1"/>
  <c r="X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X388" i="1"/>
  <c r="Y387" i="1"/>
  <c r="X387" i="1"/>
  <c r="BP386" i="1"/>
  <c r="BO386" i="1"/>
  <c r="BN386" i="1"/>
  <c r="BM386" i="1"/>
  <c r="Z386" i="1"/>
  <c r="Z387" i="1" s="1"/>
  <c r="Y386" i="1"/>
  <c r="Y388" i="1" s="1"/>
  <c r="P386" i="1"/>
  <c r="X384" i="1"/>
  <c r="Y383" i="1"/>
  <c r="X383" i="1"/>
  <c r="BP382" i="1"/>
  <c r="BO382" i="1"/>
  <c r="BN382" i="1"/>
  <c r="BM382" i="1"/>
  <c r="Z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P376" i="1"/>
  <c r="BO376" i="1"/>
  <c r="BN376" i="1"/>
  <c r="BM376" i="1"/>
  <c r="Z376" i="1"/>
  <c r="Y376" i="1"/>
  <c r="Y378" i="1" s="1"/>
  <c r="P376" i="1"/>
  <c r="X374" i="1"/>
  <c r="X373" i="1"/>
  <c r="BP372" i="1"/>
  <c r="BO372" i="1"/>
  <c r="BN372" i="1"/>
  <c r="BM372" i="1"/>
  <c r="Z372" i="1"/>
  <c r="Y372" i="1"/>
  <c r="P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X362" i="1"/>
  <c r="Y361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Y362" i="1" s="1"/>
  <c r="P358" i="1"/>
  <c r="X356" i="1"/>
  <c r="Y355" i="1"/>
  <c r="X355" i="1"/>
  <c r="BP354" i="1"/>
  <c r="BO354" i="1"/>
  <c r="BN354" i="1"/>
  <c r="BM354" i="1"/>
  <c r="Z354" i="1"/>
  <c r="Z355" i="1" s="1"/>
  <c r="Y354" i="1"/>
  <c r="U546" i="1" s="1"/>
  <c r="P354" i="1"/>
  <c r="X351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X345" i="1"/>
  <c r="Y344" i="1"/>
  <c r="X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BP340" i="1"/>
  <c r="BO340" i="1"/>
  <c r="BN340" i="1"/>
  <c r="BM340" i="1"/>
  <c r="Z340" i="1"/>
  <c r="Y340" i="1"/>
  <c r="Y345" i="1" s="1"/>
  <c r="X338" i="1"/>
  <c r="X337" i="1"/>
  <c r="BO336" i="1"/>
  <c r="BM336" i="1"/>
  <c r="Y336" i="1"/>
  <c r="P336" i="1"/>
  <c r="BP335" i="1"/>
  <c r="BO335" i="1"/>
  <c r="BN335" i="1"/>
  <c r="BM335" i="1"/>
  <c r="Z335" i="1"/>
  <c r="Y335" i="1"/>
  <c r="P335" i="1"/>
  <c r="BO334" i="1"/>
  <c r="BM334" i="1"/>
  <c r="Y334" i="1"/>
  <c r="P334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BP319" i="1"/>
  <c r="BO319" i="1"/>
  <c r="BN319" i="1"/>
  <c r="BM319" i="1"/>
  <c r="Z319" i="1"/>
  <c r="Y319" i="1"/>
  <c r="Y323" i="1" s="1"/>
  <c r="P319" i="1"/>
  <c r="X317" i="1"/>
  <c r="X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P312" i="1"/>
  <c r="BP311" i="1"/>
  <c r="BO311" i="1"/>
  <c r="BN311" i="1"/>
  <c r="BM311" i="1"/>
  <c r="Z311" i="1"/>
  <c r="Y311" i="1"/>
  <c r="P311" i="1"/>
  <c r="BO310" i="1"/>
  <c r="BM310" i="1"/>
  <c r="Y310" i="1"/>
  <c r="P310" i="1"/>
  <c r="X307" i="1"/>
  <c r="X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X296" i="1"/>
  <c r="Y295" i="1"/>
  <c r="X295" i="1"/>
  <c r="BP294" i="1"/>
  <c r="BO294" i="1"/>
  <c r="BN294" i="1"/>
  <c r="BM294" i="1"/>
  <c r="Z294" i="1"/>
  <c r="Z295" i="1" s="1"/>
  <c r="Y294" i="1"/>
  <c r="Y296" i="1" s="1"/>
  <c r="P294" i="1"/>
  <c r="X291" i="1"/>
  <c r="Y290" i="1"/>
  <c r="X290" i="1"/>
  <c r="BP289" i="1"/>
  <c r="BO289" i="1"/>
  <c r="BN289" i="1"/>
  <c r="BM289" i="1"/>
  <c r="Z289" i="1"/>
  <c r="Z290" i="1" s="1"/>
  <c r="Y289" i="1"/>
  <c r="Y291" i="1" s="1"/>
  <c r="P289" i="1"/>
  <c r="X287" i="1"/>
  <c r="Y286" i="1"/>
  <c r="X286" i="1"/>
  <c r="BP285" i="1"/>
  <c r="BO285" i="1"/>
  <c r="BN285" i="1"/>
  <c r="BM285" i="1"/>
  <c r="Z285" i="1"/>
  <c r="Z286" i="1" s="1"/>
  <c r="Y285" i="1"/>
  <c r="P546" i="1" s="1"/>
  <c r="P285" i="1"/>
  <c r="X282" i="1"/>
  <c r="Y281" i="1"/>
  <c r="X281" i="1"/>
  <c r="BP280" i="1"/>
  <c r="BO280" i="1"/>
  <c r="BN280" i="1"/>
  <c r="BM280" i="1"/>
  <c r="Z280" i="1"/>
  <c r="Y280" i="1"/>
  <c r="P280" i="1"/>
  <c r="BO279" i="1"/>
  <c r="BM279" i="1"/>
  <c r="Y279" i="1"/>
  <c r="P279" i="1"/>
  <c r="BP278" i="1"/>
  <c r="BO278" i="1"/>
  <c r="BN278" i="1"/>
  <c r="BM278" i="1"/>
  <c r="Z278" i="1"/>
  <c r="Y278" i="1"/>
  <c r="P278" i="1"/>
  <c r="X275" i="1"/>
  <c r="X274" i="1"/>
  <c r="BP273" i="1"/>
  <c r="BO273" i="1"/>
  <c r="BN273" i="1"/>
  <c r="BM273" i="1"/>
  <c r="Z273" i="1"/>
  <c r="Y273" i="1"/>
  <c r="BP272" i="1"/>
  <c r="BO272" i="1"/>
  <c r="BN272" i="1"/>
  <c r="BM272" i="1"/>
  <c r="Z272" i="1"/>
  <c r="Y272" i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X267" i="1"/>
  <c r="X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9" i="1"/>
  <c r="X248" i="1"/>
  <c r="BO247" i="1"/>
  <c r="BM247" i="1"/>
  <c r="Y247" i="1"/>
  <c r="P247" i="1"/>
  <c r="X245" i="1"/>
  <c r="X244" i="1"/>
  <c r="BO243" i="1"/>
  <c r="BM243" i="1"/>
  <c r="Y243" i="1"/>
  <c r="P243" i="1"/>
  <c r="BP242" i="1"/>
  <c r="BO242" i="1"/>
  <c r="BN242" i="1"/>
  <c r="BM242" i="1"/>
  <c r="Z242" i="1"/>
  <c r="Y242" i="1"/>
  <c r="Y244" i="1" s="1"/>
  <c r="P242" i="1"/>
  <c r="X240" i="1"/>
  <c r="X239" i="1"/>
  <c r="BP238" i="1"/>
  <c r="BO238" i="1"/>
  <c r="BN238" i="1"/>
  <c r="BM238" i="1"/>
  <c r="Z238" i="1"/>
  <c r="Y238" i="1"/>
  <c r="P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X228" i="1"/>
  <c r="X227" i="1"/>
  <c r="BO226" i="1"/>
  <c r="BN226" i="1"/>
  <c r="BM226" i="1"/>
  <c r="Z226" i="1"/>
  <c r="Y226" i="1"/>
  <c r="BP226" i="1" s="1"/>
  <c r="P226" i="1"/>
  <c r="BO225" i="1"/>
  <c r="BM225" i="1"/>
  <c r="Y225" i="1"/>
  <c r="P225" i="1"/>
  <c r="X223" i="1"/>
  <c r="X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Y223" i="1" s="1"/>
  <c r="P213" i="1"/>
  <c r="X211" i="1"/>
  <c r="X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Y211" i="1" s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Y210" i="1" s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X195" i="1"/>
  <c r="X194" i="1"/>
  <c r="BO193" i="1"/>
  <c r="BM193" i="1"/>
  <c r="Y193" i="1"/>
  <c r="P193" i="1"/>
  <c r="BP192" i="1"/>
  <c r="BO192" i="1"/>
  <c r="BN192" i="1"/>
  <c r="BM192" i="1"/>
  <c r="Z192" i="1"/>
  <c r="Y192" i="1"/>
  <c r="P192" i="1"/>
  <c r="X189" i="1"/>
  <c r="Y188" i="1"/>
  <c r="X188" i="1"/>
  <c r="BP187" i="1"/>
  <c r="BO187" i="1"/>
  <c r="BN187" i="1"/>
  <c r="BM187" i="1"/>
  <c r="Z187" i="1"/>
  <c r="Z188" i="1" s="1"/>
  <c r="Y187" i="1"/>
  <c r="Y189" i="1" s="1"/>
  <c r="P187" i="1"/>
  <c r="X185" i="1"/>
  <c r="Y184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Y185" i="1" s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BP169" i="1"/>
  <c r="BO169" i="1"/>
  <c r="BN169" i="1"/>
  <c r="BM169" i="1"/>
  <c r="Z169" i="1"/>
  <c r="Y169" i="1"/>
  <c r="Y179" i="1" s="1"/>
  <c r="P169" i="1"/>
  <c r="X167" i="1"/>
  <c r="Y166" i="1"/>
  <c r="X166" i="1"/>
  <c r="BP165" i="1"/>
  <c r="BO165" i="1"/>
  <c r="BN165" i="1"/>
  <c r="BM165" i="1"/>
  <c r="Z165" i="1"/>
  <c r="Z166" i="1" s="1"/>
  <c r="Y165" i="1"/>
  <c r="P165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P158" i="1"/>
  <c r="BP157" i="1"/>
  <c r="BO157" i="1"/>
  <c r="BN157" i="1"/>
  <c r="BM157" i="1"/>
  <c r="Z157" i="1"/>
  <c r="Y157" i="1"/>
  <c r="P157" i="1"/>
  <c r="X155" i="1"/>
  <c r="Y154" i="1"/>
  <c r="X154" i="1"/>
  <c r="BP153" i="1"/>
  <c r="BO153" i="1"/>
  <c r="BN153" i="1"/>
  <c r="BM153" i="1"/>
  <c r="Z153" i="1"/>
  <c r="Z154" i="1" s="1"/>
  <c r="Y153" i="1"/>
  <c r="Y155" i="1" s="1"/>
  <c r="P153" i="1"/>
  <c r="X150" i="1"/>
  <c r="Y149" i="1"/>
  <c r="X149" i="1"/>
  <c r="BP148" i="1"/>
  <c r="BO148" i="1"/>
  <c r="BN148" i="1"/>
  <c r="BM148" i="1"/>
  <c r="Z148" i="1"/>
  <c r="Y148" i="1"/>
  <c r="P148" i="1"/>
  <c r="BO147" i="1"/>
  <c r="BM147" i="1"/>
  <c r="Y147" i="1"/>
  <c r="P147" i="1"/>
  <c r="X145" i="1"/>
  <c r="X144" i="1"/>
  <c r="BO143" i="1"/>
  <c r="BM143" i="1"/>
  <c r="Y143" i="1"/>
  <c r="P143" i="1"/>
  <c r="BP142" i="1"/>
  <c r="BO142" i="1"/>
  <c r="BN142" i="1"/>
  <c r="BM142" i="1"/>
  <c r="Z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4" i="1"/>
  <c r="X133" i="1"/>
  <c r="BO132" i="1"/>
  <c r="BM132" i="1"/>
  <c r="Y132" i="1"/>
  <c r="P132" i="1"/>
  <c r="BP131" i="1"/>
  <c r="BO131" i="1"/>
  <c r="BN131" i="1"/>
  <c r="BM131" i="1"/>
  <c r="Z131" i="1"/>
  <c r="Y131" i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BO122" i="1"/>
  <c r="BM122" i="1"/>
  <c r="Y122" i="1"/>
  <c r="P122" i="1"/>
  <c r="BP121" i="1"/>
  <c r="BO121" i="1"/>
  <c r="BN121" i="1"/>
  <c r="BM121" i="1"/>
  <c r="Z121" i="1"/>
  <c r="Y121" i="1"/>
  <c r="Y129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5" i="1"/>
  <c r="X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BO96" i="1"/>
  <c r="BM96" i="1"/>
  <c r="Y96" i="1"/>
  <c r="P96" i="1"/>
  <c r="X94" i="1"/>
  <c r="X93" i="1"/>
  <c r="BO92" i="1"/>
  <c r="BM92" i="1"/>
  <c r="Y92" i="1"/>
  <c r="P92" i="1"/>
  <c r="BP91" i="1"/>
  <c r="BO91" i="1"/>
  <c r="BN91" i="1"/>
  <c r="BM91" i="1"/>
  <c r="Z91" i="1"/>
  <c r="Y91" i="1"/>
  <c r="P91" i="1"/>
  <c r="BO90" i="1"/>
  <c r="BM90" i="1"/>
  <c r="Y90" i="1"/>
  <c r="P90" i="1"/>
  <c r="X87" i="1"/>
  <c r="X86" i="1"/>
  <c r="BO85" i="1"/>
  <c r="BM85" i="1"/>
  <c r="Y85" i="1"/>
  <c r="BP85" i="1" s="1"/>
  <c r="P85" i="1"/>
  <c r="BP84" i="1"/>
  <c r="BO84" i="1"/>
  <c r="BN84" i="1"/>
  <c r="BM84" i="1"/>
  <c r="Z84" i="1"/>
  <c r="Y84" i="1"/>
  <c r="Y86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2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Y72" i="1" s="1"/>
  <c r="P69" i="1"/>
  <c r="X67" i="1"/>
  <c r="X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Y66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D546" i="1" s="1"/>
  <c r="P53" i="1"/>
  <c r="X50" i="1"/>
  <c r="X49" i="1"/>
  <c r="BO48" i="1"/>
  <c r="BM48" i="1"/>
  <c r="Y48" i="1"/>
  <c r="Y49" i="1" s="1"/>
  <c r="P48" i="1"/>
  <c r="X46" i="1"/>
  <c r="X45" i="1"/>
  <c r="BO44" i="1"/>
  <c r="BM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40" i="1" s="1"/>
  <c r="BO22" i="1"/>
  <c r="X538" i="1" s="1"/>
  <c r="BM22" i="1"/>
  <c r="X537" i="1" s="1"/>
  <c r="X539" i="1" s="1"/>
  <c r="Y22" i="1"/>
  <c r="B546" i="1" s="1"/>
  <c r="H10" i="1"/>
  <c r="F10" i="1"/>
  <c r="J9" i="1"/>
  <c r="F9" i="1"/>
  <c r="A9" i="1"/>
  <c r="A10" i="1" s="1"/>
  <c r="D7" i="1"/>
  <c r="Q6" i="1"/>
  <c r="P2" i="1"/>
  <c r="Y46" i="1" l="1"/>
  <c r="Y50" i="1"/>
  <c r="E546" i="1"/>
  <c r="Y93" i="1"/>
  <c r="BP90" i="1"/>
  <c r="BN90" i="1"/>
  <c r="Y104" i="1"/>
  <c r="BP96" i="1"/>
  <c r="BN96" i="1"/>
  <c r="Z96" i="1"/>
  <c r="F546" i="1"/>
  <c r="Y113" i="1"/>
  <c r="BP108" i="1"/>
  <c r="BN108" i="1"/>
  <c r="Z108" i="1"/>
  <c r="BP116" i="1"/>
  <c r="BN116" i="1"/>
  <c r="Z116" i="1"/>
  <c r="Z118" i="1" s="1"/>
  <c r="BP132" i="1"/>
  <c r="BN132" i="1"/>
  <c r="Z132" i="1"/>
  <c r="Z133" i="1" s="1"/>
  <c r="G546" i="1"/>
  <c r="Y140" i="1"/>
  <c r="BP137" i="1"/>
  <c r="BN137" i="1"/>
  <c r="Z137" i="1"/>
  <c r="Z139" i="1" s="1"/>
  <c r="BP158" i="1"/>
  <c r="BN158" i="1"/>
  <c r="Z158" i="1"/>
  <c r="Z160" i="1" s="1"/>
  <c r="BP172" i="1"/>
  <c r="BN172" i="1"/>
  <c r="Z172" i="1"/>
  <c r="BP176" i="1"/>
  <c r="BN176" i="1"/>
  <c r="Z176" i="1"/>
  <c r="BP193" i="1"/>
  <c r="BN193" i="1"/>
  <c r="Z193" i="1"/>
  <c r="Z194" i="1" s="1"/>
  <c r="Y200" i="1"/>
  <c r="BP197" i="1"/>
  <c r="BN197" i="1"/>
  <c r="Z197" i="1"/>
  <c r="Z199" i="1" s="1"/>
  <c r="BP217" i="1"/>
  <c r="BN217" i="1"/>
  <c r="Z217" i="1"/>
  <c r="BP253" i="1"/>
  <c r="BN253" i="1"/>
  <c r="Z253" i="1"/>
  <c r="BP262" i="1"/>
  <c r="BN262" i="1"/>
  <c r="Z262" i="1"/>
  <c r="Y266" i="1"/>
  <c r="Z274" i="1"/>
  <c r="BP271" i="1"/>
  <c r="BN271" i="1"/>
  <c r="Z271" i="1"/>
  <c r="Y274" i="1"/>
  <c r="BP322" i="1"/>
  <c r="BN322" i="1"/>
  <c r="Z322" i="1"/>
  <c r="Y324" i="1"/>
  <c r="Y331" i="1"/>
  <c r="BP326" i="1"/>
  <c r="BN326" i="1"/>
  <c r="Z326" i="1"/>
  <c r="BP330" i="1"/>
  <c r="BN330" i="1"/>
  <c r="Z330" i="1"/>
  <c r="Y332" i="1"/>
  <c r="Y337" i="1"/>
  <c r="BP334" i="1"/>
  <c r="BN334" i="1"/>
  <c r="Z334" i="1"/>
  <c r="Y338" i="1"/>
  <c r="Z350" i="1"/>
  <c r="BP348" i="1"/>
  <c r="BN348" i="1"/>
  <c r="Z348" i="1"/>
  <c r="Y350" i="1"/>
  <c r="BP392" i="1"/>
  <c r="BN392" i="1"/>
  <c r="Z392" i="1"/>
  <c r="Z395" i="1" s="1"/>
  <c r="BP440" i="1"/>
  <c r="BN440" i="1"/>
  <c r="Z440" i="1"/>
  <c r="BP482" i="1"/>
  <c r="BN482" i="1"/>
  <c r="Z482" i="1"/>
  <c r="BP486" i="1"/>
  <c r="BN486" i="1"/>
  <c r="Z486" i="1"/>
  <c r="Y488" i="1"/>
  <c r="Y493" i="1"/>
  <c r="BP490" i="1"/>
  <c r="BN490" i="1"/>
  <c r="Z490" i="1"/>
  <c r="Y494" i="1"/>
  <c r="BP509" i="1"/>
  <c r="BN509" i="1"/>
  <c r="Z509" i="1"/>
  <c r="AC546" i="1"/>
  <c r="BP511" i="1"/>
  <c r="BN511" i="1"/>
  <c r="Z511" i="1"/>
  <c r="Y513" i="1"/>
  <c r="Y522" i="1"/>
  <c r="BP520" i="1"/>
  <c r="BN520" i="1"/>
  <c r="Z520" i="1"/>
  <c r="Y523" i="1"/>
  <c r="Y24" i="1"/>
  <c r="Y32" i="1"/>
  <c r="Y59" i="1"/>
  <c r="Y67" i="1"/>
  <c r="Y73" i="1"/>
  <c r="Y81" i="1"/>
  <c r="Y87" i="1"/>
  <c r="BP92" i="1"/>
  <c r="BN92" i="1"/>
  <c r="Z92" i="1"/>
  <c r="Y94" i="1"/>
  <c r="BP99" i="1"/>
  <c r="BN99" i="1"/>
  <c r="Z99" i="1"/>
  <c r="BP103" i="1"/>
  <c r="BN103" i="1"/>
  <c r="Z103" i="1"/>
  <c r="Y105" i="1"/>
  <c r="Y112" i="1"/>
  <c r="BP124" i="1"/>
  <c r="BN124" i="1"/>
  <c r="Z124" i="1"/>
  <c r="Y128" i="1"/>
  <c r="Y134" i="1"/>
  <c r="Y195" i="1"/>
  <c r="BP205" i="1"/>
  <c r="BN205" i="1"/>
  <c r="Z205" i="1"/>
  <c r="BP209" i="1"/>
  <c r="BN209" i="1"/>
  <c r="Z209" i="1"/>
  <c r="Y222" i="1"/>
  <c r="BP213" i="1"/>
  <c r="BN213" i="1"/>
  <c r="Z213" i="1"/>
  <c r="BP221" i="1"/>
  <c r="BN221" i="1"/>
  <c r="Z221" i="1"/>
  <c r="Y227" i="1"/>
  <c r="Y228" i="1"/>
  <c r="BP225" i="1"/>
  <c r="BN225" i="1"/>
  <c r="Z225" i="1"/>
  <c r="Z227" i="1" s="1"/>
  <c r="H9" i="1"/>
  <c r="Z22" i="1"/>
  <c r="Z23" i="1" s="1"/>
  <c r="BN22" i="1"/>
  <c r="BP22" i="1"/>
  <c r="Y23" i="1"/>
  <c r="X536" i="1"/>
  <c r="Z26" i="1"/>
  <c r="BN26" i="1"/>
  <c r="BP26" i="1"/>
  <c r="Z28" i="1"/>
  <c r="BN28" i="1"/>
  <c r="Z30" i="1"/>
  <c r="BN30" i="1"/>
  <c r="C546" i="1"/>
  <c r="Z42" i="1"/>
  <c r="Z45" i="1" s="1"/>
  <c r="BN42" i="1"/>
  <c r="Z44" i="1"/>
  <c r="BN44" i="1"/>
  <c r="Y45" i="1"/>
  <c r="Z48" i="1"/>
  <c r="Z49" i="1" s="1"/>
  <c r="BN48" i="1"/>
  <c r="BP48" i="1"/>
  <c r="Z53" i="1"/>
  <c r="BN53" i="1"/>
  <c r="BP53" i="1"/>
  <c r="Z55" i="1"/>
  <c r="BN55" i="1"/>
  <c r="Z57" i="1"/>
  <c r="BN57" i="1"/>
  <c r="Y60" i="1"/>
  <c r="Z63" i="1"/>
  <c r="Z66" i="1" s="1"/>
  <c r="BN63" i="1"/>
  <c r="Z65" i="1"/>
  <c r="BN65" i="1"/>
  <c r="Z69" i="1"/>
  <c r="BN69" i="1"/>
  <c r="BP69" i="1"/>
  <c r="Z71" i="1"/>
  <c r="BN71" i="1"/>
  <c r="Z75" i="1"/>
  <c r="Z81" i="1" s="1"/>
  <c r="BN75" i="1"/>
  <c r="BP75" i="1"/>
  <c r="Z77" i="1"/>
  <c r="BN77" i="1"/>
  <c r="Z79" i="1"/>
  <c r="BN79" i="1"/>
  <c r="Z85" i="1"/>
  <c r="Z86" i="1" s="1"/>
  <c r="BN85" i="1"/>
  <c r="Z90" i="1"/>
  <c r="Z93" i="1" s="1"/>
  <c r="BP97" i="1"/>
  <c r="BN97" i="1"/>
  <c r="Z97" i="1"/>
  <c r="BP101" i="1"/>
  <c r="BN101" i="1"/>
  <c r="Z101" i="1"/>
  <c r="BP110" i="1"/>
  <c r="BN110" i="1"/>
  <c r="Z110" i="1"/>
  <c r="Y119" i="1"/>
  <c r="Y118" i="1"/>
  <c r="BP122" i="1"/>
  <c r="BN122" i="1"/>
  <c r="Z122" i="1"/>
  <c r="Z128" i="1" s="1"/>
  <c r="BP126" i="1"/>
  <c r="BN126" i="1"/>
  <c r="Z126" i="1"/>
  <c r="Y133" i="1"/>
  <c r="Y139" i="1"/>
  <c r="BP143" i="1"/>
  <c r="BN143" i="1"/>
  <c r="Z143" i="1"/>
  <c r="Z144" i="1" s="1"/>
  <c r="Y145" i="1"/>
  <c r="Y150" i="1"/>
  <c r="BP147" i="1"/>
  <c r="BN147" i="1"/>
  <c r="Z147" i="1"/>
  <c r="Z149" i="1" s="1"/>
  <c r="Y161" i="1"/>
  <c r="Y160" i="1"/>
  <c r="BP170" i="1"/>
  <c r="BN170" i="1"/>
  <c r="Z170" i="1"/>
  <c r="Z178" i="1" s="1"/>
  <c r="BP174" i="1"/>
  <c r="BN174" i="1"/>
  <c r="Z174" i="1"/>
  <c r="Y178" i="1"/>
  <c r="BP182" i="1"/>
  <c r="BN182" i="1"/>
  <c r="Z182" i="1"/>
  <c r="Z184" i="1" s="1"/>
  <c r="Y199" i="1"/>
  <c r="BP203" i="1"/>
  <c r="BN203" i="1"/>
  <c r="Z203" i="1"/>
  <c r="Z210" i="1" s="1"/>
  <c r="BP207" i="1"/>
  <c r="BN207" i="1"/>
  <c r="Z207" i="1"/>
  <c r="BP215" i="1"/>
  <c r="BN215" i="1"/>
  <c r="Z215" i="1"/>
  <c r="BP219" i="1"/>
  <c r="BN219" i="1"/>
  <c r="Z219" i="1"/>
  <c r="BP233" i="1"/>
  <c r="BN233" i="1"/>
  <c r="Z233" i="1"/>
  <c r="BP237" i="1"/>
  <c r="BN237" i="1"/>
  <c r="Z237" i="1"/>
  <c r="BP300" i="1"/>
  <c r="BN300" i="1"/>
  <c r="Z300" i="1"/>
  <c r="Z301" i="1" s="1"/>
  <c r="Y302" i="1"/>
  <c r="S546" i="1"/>
  <c r="Y306" i="1"/>
  <c r="BP305" i="1"/>
  <c r="BN305" i="1"/>
  <c r="Z305" i="1"/>
  <c r="Z306" i="1" s="1"/>
  <c r="Y307" i="1"/>
  <c r="T546" i="1"/>
  <c r="Y317" i="1"/>
  <c r="BP310" i="1"/>
  <c r="BN310" i="1"/>
  <c r="Z310" i="1"/>
  <c r="Y316" i="1"/>
  <c r="BP314" i="1"/>
  <c r="BN314" i="1"/>
  <c r="Z314" i="1"/>
  <c r="BP367" i="1"/>
  <c r="BN367" i="1"/>
  <c r="Z367" i="1"/>
  <c r="Z373" i="1" s="1"/>
  <c r="Y373" i="1"/>
  <c r="BP371" i="1"/>
  <c r="BN371" i="1"/>
  <c r="Z371" i="1"/>
  <c r="H546" i="1"/>
  <c r="Y546" i="1"/>
  <c r="I546" i="1"/>
  <c r="Y167" i="1"/>
  <c r="J546" i="1"/>
  <c r="Y194" i="1"/>
  <c r="K546" i="1"/>
  <c r="Y240" i="1"/>
  <c r="BP231" i="1"/>
  <c r="BN231" i="1"/>
  <c r="Z231" i="1"/>
  <c r="Z239" i="1" s="1"/>
  <c r="BP235" i="1"/>
  <c r="BN235" i="1"/>
  <c r="Z235" i="1"/>
  <c r="Y239" i="1"/>
  <c r="BP243" i="1"/>
  <c r="BN243" i="1"/>
  <c r="Z243" i="1"/>
  <c r="Z244" i="1" s="1"/>
  <c r="Y245" i="1"/>
  <c r="Y248" i="1"/>
  <c r="BP247" i="1"/>
  <c r="BN247" i="1"/>
  <c r="Z247" i="1"/>
  <c r="Z248" i="1" s="1"/>
  <c r="Y249" i="1"/>
  <c r="Y256" i="1"/>
  <c r="BP251" i="1"/>
  <c r="BN251" i="1"/>
  <c r="Z251" i="1"/>
  <c r="BP255" i="1"/>
  <c r="BN255" i="1"/>
  <c r="Z255" i="1"/>
  <c r="Y257" i="1"/>
  <c r="L546" i="1"/>
  <c r="Y267" i="1"/>
  <c r="BP260" i="1"/>
  <c r="BN260" i="1"/>
  <c r="Z260" i="1"/>
  <c r="Z266" i="1" s="1"/>
  <c r="BP264" i="1"/>
  <c r="BN264" i="1"/>
  <c r="Z264" i="1"/>
  <c r="Z281" i="1"/>
  <c r="BP279" i="1"/>
  <c r="BN279" i="1"/>
  <c r="Z279" i="1"/>
  <c r="BP312" i="1"/>
  <c r="BN312" i="1"/>
  <c r="Z312" i="1"/>
  <c r="BP320" i="1"/>
  <c r="BN320" i="1"/>
  <c r="Z320" i="1"/>
  <c r="Z323" i="1" s="1"/>
  <c r="BP328" i="1"/>
  <c r="BN328" i="1"/>
  <c r="Z328" i="1"/>
  <c r="BP336" i="1"/>
  <c r="BN336" i="1"/>
  <c r="Z336" i="1"/>
  <c r="Z344" i="1"/>
  <c r="BP342" i="1"/>
  <c r="BN342" i="1"/>
  <c r="Z342" i="1"/>
  <c r="Y351" i="1"/>
  <c r="BP359" i="1"/>
  <c r="BN359" i="1"/>
  <c r="Z359" i="1"/>
  <c r="Z361" i="1" s="1"/>
  <c r="BP369" i="1"/>
  <c r="BN369" i="1"/>
  <c r="Z369" i="1"/>
  <c r="BP377" i="1"/>
  <c r="BN377" i="1"/>
  <c r="Z377" i="1"/>
  <c r="Z378" i="1" s="1"/>
  <c r="Y379" i="1"/>
  <c r="Y384" i="1"/>
  <c r="BP381" i="1"/>
  <c r="BN381" i="1"/>
  <c r="Z381" i="1"/>
  <c r="Z383" i="1" s="1"/>
  <c r="BP394" i="1"/>
  <c r="BN394" i="1"/>
  <c r="Z394" i="1"/>
  <c r="BP415" i="1"/>
  <c r="BN415" i="1"/>
  <c r="Z415" i="1"/>
  <c r="Z424" i="1" s="1"/>
  <c r="BP419" i="1"/>
  <c r="BN419" i="1"/>
  <c r="Z419" i="1"/>
  <c r="BP423" i="1"/>
  <c r="BN423" i="1"/>
  <c r="Z423" i="1"/>
  <c r="Y425" i="1"/>
  <c r="Y430" i="1"/>
  <c r="BP427" i="1"/>
  <c r="BN427" i="1"/>
  <c r="Z427" i="1"/>
  <c r="Z429" i="1" s="1"/>
  <c r="Y429" i="1"/>
  <c r="BP460" i="1"/>
  <c r="BN460" i="1"/>
  <c r="Z460" i="1"/>
  <c r="BP464" i="1"/>
  <c r="BN464" i="1"/>
  <c r="Z464" i="1"/>
  <c r="M546" i="1"/>
  <c r="Y275" i="1"/>
  <c r="O546" i="1"/>
  <c r="Y282" i="1"/>
  <c r="Y287" i="1"/>
  <c r="R546" i="1"/>
  <c r="Y301" i="1"/>
  <c r="Y356" i="1"/>
  <c r="V546" i="1"/>
  <c r="Y374" i="1"/>
  <c r="W546" i="1"/>
  <c r="Y396" i="1"/>
  <c r="Y395" i="1"/>
  <c r="Z405" i="1"/>
  <c r="BP403" i="1"/>
  <c r="BN403" i="1"/>
  <c r="Z403" i="1"/>
  <c r="BP417" i="1"/>
  <c r="BN417" i="1"/>
  <c r="Z417" i="1"/>
  <c r="BP421" i="1"/>
  <c r="BN421" i="1"/>
  <c r="Z421" i="1"/>
  <c r="BP434" i="1"/>
  <c r="BN434" i="1"/>
  <c r="Z434" i="1"/>
  <c r="Z435" i="1" s="1"/>
  <c r="Y436" i="1"/>
  <c r="Y443" i="1"/>
  <c r="BP438" i="1"/>
  <c r="BN438" i="1"/>
  <c r="Z438" i="1"/>
  <c r="Z442" i="1" s="1"/>
  <c r="Y442" i="1"/>
  <c r="BP458" i="1"/>
  <c r="BN458" i="1"/>
  <c r="Z458" i="1"/>
  <c r="Z470" i="1" s="1"/>
  <c r="BP462" i="1"/>
  <c r="BN462" i="1"/>
  <c r="Z462" i="1"/>
  <c r="BP466" i="1"/>
  <c r="BN466" i="1"/>
  <c r="Z466" i="1"/>
  <c r="Y470" i="1"/>
  <c r="Z476" i="1"/>
  <c r="BP474" i="1"/>
  <c r="BN474" i="1"/>
  <c r="Z474" i="1"/>
  <c r="Y476" i="1"/>
  <c r="X546" i="1"/>
  <c r="Y424" i="1"/>
  <c r="Y448" i="1"/>
  <c r="Y453" i="1"/>
  <c r="AB546" i="1"/>
  <c r="Y471" i="1"/>
  <c r="BP468" i="1"/>
  <c r="BN468" i="1"/>
  <c r="Z468" i="1"/>
  <c r="Y477" i="1"/>
  <c r="BP480" i="1"/>
  <c r="BN480" i="1"/>
  <c r="Z480" i="1"/>
  <c r="Z487" i="1" s="1"/>
  <c r="BP484" i="1"/>
  <c r="BN484" i="1"/>
  <c r="Z484" i="1"/>
  <c r="BP492" i="1"/>
  <c r="BN492" i="1"/>
  <c r="Z492" i="1"/>
  <c r="Y497" i="1"/>
  <c r="BP496" i="1"/>
  <c r="BN496" i="1"/>
  <c r="Z496" i="1"/>
  <c r="Z497" i="1" s="1"/>
  <c r="Y498" i="1"/>
  <c r="Y512" i="1"/>
  <c r="BP508" i="1"/>
  <c r="BN508" i="1"/>
  <c r="Z508" i="1"/>
  <c r="BP510" i="1"/>
  <c r="BN510" i="1"/>
  <c r="Z510" i="1"/>
  <c r="BP521" i="1"/>
  <c r="BN521" i="1"/>
  <c r="Z521" i="1"/>
  <c r="AD546" i="1"/>
  <c r="Y534" i="1"/>
  <c r="BP533" i="1"/>
  <c r="BN533" i="1"/>
  <c r="Z533" i="1"/>
  <c r="Z534" i="1" s="1"/>
  <c r="Y535" i="1"/>
  <c r="Z512" i="1" l="1"/>
  <c r="Z72" i="1"/>
  <c r="Z59" i="1"/>
  <c r="Z32" i="1"/>
  <c r="Y540" i="1"/>
  <c r="Y537" i="1"/>
  <c r="Z493" i="1"/>
  <c r="Z337" i="1"/>
  <c r="Z331" i="1"/>
  <c r="Z112" i="1"/>
  <c r="Z256" i="1"/>
  <c r="Z316" i="1"/>
  <c r="Y538" i="1"/>
  <c r="Z222" i="1"/>
  <c r="Y536" i="1"/>
  <c r="Z522" i="1"/>
  <c r="Z104" i="1"/>
  <c r="Z541" i="1" s="1"/>
  <c r="Y539" i="1" l="1"/>
</calcChain>
</file>

<file path=xl/sharedStrings.xml><?xml version="1.0" encoding="utf-8"?>
<sst xmlns="http://schemas.openxmlformats.org/spreadsheetml/2006/main" count="2387" uniqueCount="836">
  <si>
    <t xml:space="preserve">  БЛАНК ЗАКАЗА </t>
  </si>
  <si>
    <t>КИ</t>
  </si>
  <si>
    <t>на отгрузку продукции с ООО Трейд-Сервис с</t>
  </si>
  <si>
    <t>30.05.2025</t>
  </si>
  <si>
    <t>бланк создан</t>
  </si>
  <si>
    <t>21.05.2025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</si>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</sst>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24" borderId="27" xfId="0" applyFill="1" applyBorder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24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46"/>
  <sheetViews>
    <sheetView showGridLines="0" tabSelected="1" topLeftCell="A520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58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9" customWidth="1"/>
    <col min="19" max="19" width="6.140625" style="58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9" customWidth="1"/>
    <col min="25" max="25" width="11" style="589" customWidth="1"/>
    <col min="26" max="26" width="10" style="589" customWidth="1"/>
    <col min="27" max="27" width="11.5703125" style="589" customWidth="1"/>
    <col min="28" max="28" width="10.42578125" style="589" customWidth="1"/>
    <col min="29" max="29" width="30" style="58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9" customWidth="1"/>
    <col min="34" max="34" width="9.140625" style="589" customWidth="1"/>
    <col min="35" max="16384" width="9.140625" style="589"/>
  </cols>
  <sheetData>
    <row r="1" spans="1:32" s="585" customFormat="1" ht="45" customHeight="1" x14ac:dyDescent="0.2">
      <c r="A1" s="41"/>
      <c r="B1" s="41"/>
      <c r="C1" s="41"/>
      <c r="D1" s="674" t="s">
        <v>0</v>
      </c>
      <c r="E1" s="622"/>
      <c r="F1" s="622"/>
      <c r="G1" s="12" t="s">
        <v>1</v>
      </c>
      <c r="H1" s="674" t="s">
        <v>2</v>
      </c>
      <c r="I1" s="622"/>
      <c r="J1" s="622"/>
      <c r="K1" s="622"/>
      <c r="L1" s="622"/>
      <c r="M1" s="622"/>
      <c r="N1" s="622"/>
      <c r="O1" s="622"/>
      <c r="P1" s="622"/>
      <c r="Q1" s="622"/>
      <c r="R1" s="621" t="s">
        <v>3</v>
      </c>
      <c r="S1" s="622"/>
      <c r="T1" s="62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02"/>
      <c r="R2" s="602"/>
      <c r="S2" s="602"/>
      <c r="T2" s="602"/>
      <c r="U2" s="602"/>
      <c r="V2" s="602"/>
      <c r="W2" s="602"/>
      <c r="X2" s="16"/>
      <c r="Y2" s="16"/>
      <c r="Z2" s="16"/>
      <c r="AA2" s="16"/>
      <c r="AB2" s="51"/>
      <c r="AC2" s="51"/>
      <c r="AD2" s="51"/>
      <c r="AE2" s="51"/>
    </row>
    <row r="3" spans="1:32" s="5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02"/>
      <c r="Q3" s="602"/>
      <c r="R3" s="602"/>
      <c r="S3" s="602"/>
      <c r="T3" s="602"/>
      <c r="U3" s="602"/>
      <c r="V3" s="602"/>
      <c r="W3" s="602"/>
      <c r="X3" s="16"/>
      <c r="Y3" s="16"/>
      <c r="Z3" s="16"/>
      <c r="AA3" s="16"/>
      <c r="AB3" s="51"/>
      <c r="AC3" s="51"/>
      <c r="AD3" s="51"/>
      <c r="AE3" s="51"/>
    </row>
    <row r="4" spans="1:32" s="5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5" customFormat="1" ht="23.45" customHeight="1" x14ac:dyDescent="0.2">
      <c r="A5" s="719" t="s">
        <v>8</v>
      </c>
      <c r="B5" s="676"/>
      <c r="C5" s="677"/>
      <c r="D5" s="680"/>
      <c r="E5" s="681"/>
      <c r="F5" s="895" t="s">
        <v>9</v>
      </c>
      <c r="G5" s="677"/>
      <c r="H5" s="680"/>
      <c r="I5" s="836"/>
      <c r="J5" s="836"/>
      <c r="K5" s="836"/>
      <c r="L5" s="836"/>
      <c r="M5" s="681"/>
      <c r="N5" s="58"/>
      <c r="P5" s="24" t="s">
        <v>10</v>
      </c>
      <c r="Q5" s="915">
        <v>45806</v>
      </c>
      <c r="R5" s="718"/>
      <c r="T5" s="763" t="s">
        <v>11</v>
      </c>
      <c r="U5" s="764"/>
      <c r="V5" s="766" t="s">
        <v>12</v>
      </c>
      <c r="W5" s="718"/>
      <c r="AB5" s="51"/>
      <c r="AC5" s="51"/>
      <c r="AD5" s="51"/>
      <c r="AE5" s="51"/>
    </row>
    <row r="6" spans="1:32" s="585" customFormat="1" ht="24" customHeight="1" x14ac:dyDescent="0.2">
      <c r="A6" s="719" t="s">
        <v>13</v>
      </c>
      <c r="B6" s="676"/>
      <c r="C6" s="677"/>
      <c r="D6" s="840" t="s">
        <v>14</v>
      </c>
      <c r="E6" s="841"/>
      <c r="F6" s="841"/>
      <c r="G6" s="841"/>
      <c r="H6" s="841"/>
      <c r="I6" s="841"/>
      <c r="J6" s="841"/>
      <c r="K6" s="841"/>
      <c r="L6" s="841"/>
      <c r="M6" s="718"/>
      <c r="N6" s="59"/>
      <c r="P6" s="24" t="s">
        <v>15</v>
      </c>
      <c r="Q6" s="922" t="str">
        <f>IF(Q5=0," ",CHOOSE(WEEKDAY(Q5,2),"Понедельник","Вторник","Среда","Четверг","Пятница","Суббота","Воскресенье"))</f>
        <v>Четверг</v>
      </c>
      <c r="R6" s="599"/>
      <c r="T6" s="772" t="s">
        <v>16</v>
      </c>
      <c r="U6" s="764"/>
      <c r="V6" s="822" t="s">
        <v>17</v>
      </c>
      <c r="W6" s="640"/>
      <c r="AB6" s="51"/>
      <c r="AC6" s="51"/>
      <c r="AD6" s="51"/>
      <c r="AE6" s="51"/>
    </row>
    <row r="7" spans="1:32" s="585" customFormat="1" ht="21.75" hidden="1" customHeight="1" x14ac:dyDescent="0.2">
      <c r="A7" s="55"/>
      <c r="B7" s="55"/>
      <c r="C7" s="55"/>
      <c r="D7" s="649" t="str">
        <f>IFERROR(VLOOKUP(DeliveryAddress,Table,3,0),1)</f>
        <v>1</v>
      </c>
      <c r="E7" s="650"/>
      <c r="F7" s="650"/>
      <c r="G7" s="650"/>
      <c r="H7" s="650"/>
      <c r="I7" s="650"/>
      <c r="J7" s="650"/>
      <c r="K7" s="650"/>
      <c r="L7" s="650"/>
      <c r="M7" s="651"/>
      <c r="N7" s="60"/>
      <c r="P7" s="24"/>
      <c r="Q7" s="42"/>
      <c r="R7" s="42"/>
      <c r="T7" s="602"/>
      <c r="U7" s="764"/>
      <c r="V7" s="823"/>
      <c r="W7" s="824"/>
      <c r="AB7" s="51"/>
      <c r="AC7" s="51"/>
      <c r="AD7" s="51"/>
      <c r="AE7" s="51"/>
    </row>
    <row r="8" spans="1:32" s="585" customFormat="1" ht="25.5" customHeight="1" x14ac:dyDescent="0.2">
      <c r="A8" s="936" t="s">
        <v>18</v>
      </c>
      <c r="B8" s="607"/>
      <c r="C8" s="608"/>
      <c r="D8" s="663" t="s">
        <v>19</v>
      </c>
      <c r="E8" s="664"/>
      <c r="F8" s="664"/>
      <c r="G8" s="664"/>
      <c r="H8" s="664"/>
      <c r="I8" s="664"/>
      <c r="J8" s="664"/>
      <c r="K8" s="664"/>
      <c r="L8" s="664"/>
      <c r="M8" s="665"/>
      <c r="N8" s="61"/>
      <c r="P8" s="24" t="s">
        <v>20</v>
      </c>
      <c r="Q8" s="729">
        <v>0.41666666666666669</v>
      </c>
      <c r="R8" s="651"/>
      <c r="T8" s="602"/>
      <c r="U8" s="764"/>
      <c r="V8" s="823"/>
      <c r="W8" s="824"/>
      <c r="AB8" s="51"/>
      <c r="AC8" s="51"/>
      <c r="AD8" s="51"/>
      <c r="AE8" s="51"/>
    </row>
    <row r="9" spans="1:32" s="585" customFormat="1" ht="39.950000000000003" customHeight="1" x14ac:dyDescent="0.2">
      <c r="A9" s="7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02"/>
      <c r="C9" s="602"/>
      <c r="D9" s="738"/>
      <c r="E9" s="611"/>
      <c r="F9" s="7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02"/>
      <c r="H9" s="610" t="str">
        <f>IF(AND($A$9="Тип доверенности/получателя при получении в адресе перегруза:",$D$9="Разовая доверенность"),"Введите ФИО","")</f>
        <v/>
      </c>
      <c r="I9" s="611"/>
      <c r="J9" s="6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1"/>
      <c r="L9" s="611"/>
      <c r="M9" s="611"/>
      <c r="N9" s="583"/>
      <c r="P9" s="26" t="s">
        <v>21</v>
      </c>
      <c r="Q9" s="711"/>
      <c r="R9" s="712"/>
      <c r="T9" s="602"/>
      <c r="U9" s="764"/>
      <c r="V9" s="825"/>
      <c r="W9" s="826"/>
      <c r="X9" s="43"/>
      <c r="Y9" s="43"/>
      <c r="Z9" s="43"/>
      <c r="AA9" s="43"/>
      <c r="AB9" s="51"/>
      <c r="AC9" s="51"/>
      <c r="AD9" s="51"/>
      <c r="AE9" s="51"/>
    </row>
    <row r="10" spans="1:32" s="585" customFormat="1" ht="26.45" customHeight="1" x14ac:dyDescent="0.2">
      <c r="A10" s="7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02"/>
      <c r="C10" s="602"/>
      <c r="D10" s="738"/>
      <c r="E10" s="611"/>
      <c r="F10" s="7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02"/>
      <c r="H10" s="813" t="str">
        <f>IFERROR(VLOOKUP($D$10,Proxy,2,FALSE),"")</f>
        <v/>
      </c>
      <c r="I10" s="602"/>
      <c r="J10" s="602"/>
      <c r="K10" s="602"/>
      <c r="L10" s="602"/>
      <c r="M10" s="602"/>
      <c r="N10" s="584"/>
      <c r="P10" s="26" t="s">
        <v>22</v>
      </c>
      <c r="Q10" s="773"/>
      <c r="R10" s="774"/>
      <c r="U10" s="24" t="s">
        <v>23</v>
      </c>
      <c r="V10" s="639" t="s">
        <v>24</v>
      </c>
      <c r="W10" s="640"/>
      <c r="X10" s="44"/>
      <c r="Y10" s="44"/>
      <c r="Z10" s="44"/>
      <c r="AA10" s="44"/>
      <c r="AB10" s="51"/>
      <c r="AC10" s="51"/>
      <c r="AD10" s="51"/>
      <c r="AE10" s="51"/>
    </row>
    <row r="11" spans="1:32" s="58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7"/>
      <c r="R11" s="718"/>
      <c r="U11" s="24" t="s">
        <v>27</v>
      </c>
      <c r="V11" s="860" t="s">
        <v>28</v>
      </c>
      <c r="W11" s="712"/>
      <c r="X11" s="45"/>
      <c r="Y11" s="45"/>
      <c r="Z11" s="45"/>
      <c r="AA11" s="45"/>
      <c r="AB11" s="51"/>
      <c r="AC11" s="51"/>
      <c r="AD11" s="51"/>
      <c r="AE11" s="51"/>
    </row>
    <row r="12" spans="1:32" s="585" customFormat="1" ht="18.600000000000001" customHeight="1" x14ac:dyDescent="0.2">
      <c r="A12" s="759" t="s">
        <v>29</v>
      </c>
      <c r="B12" s="676"/>
      <c r="C12" s="676"/>
      <c r="D12" s="676"/>
      <c r="E12" s="676"/>
      <c r="F12" s="676"/>
      <c r="G12" s="676"/>
      <c r="H12" s="676"/>
      <c r="I12" s="676"/>
      <c r="J12" s="676"/>
      <c r="K12" s="676"/>
      <c r="L12" s="676"/>
      <c r="M12" s="677"/>
      <c r="N12" s="62"/>
      <c r="P12" s="24" t="s">
        <v>30</v>
      </c>
      <c r="Q12" s="729"/>
      <c r="R12" s="651"/>
      <c r="S12" s="23"/>
      <c r="U12" s="24"/>
      <c r="V12" s="622"/>
      <c r="W12" s="602"/>
      <c r="AB12" s="51"/>
      <c r="AC12" s="51"/>
      <c r="AD12" s="51"/>
      <c r="AE12" s="51"/>
    </row>
    <row r="13" spans="1:32" s="585" customFormat="1" ht="23.25" customHeight="1" x14ac:dyDescent="0.2">
      <c r="A13" s="759" t="s">
        <v>31</v>
      </c>
      <c r="B13" s="676"/>
      <c r="C13" s="676"/>
      <c r="D13" s="676"/>
      <c r="E13" s="676"/>
      <c r="F13" s="676"/>
      <c r="G13" s="676"/>
      <c r="H13" s="676"/>
      <c r="I13" s="676"/>
      <c r="J13" s="676"/>
      <c r="K13" s="676"/>
      <c r="L13" s="676"/>
      <c r="M13" s="677"/>
      <c r="N13" s="62"/>
      <c r="O13" s="26"/>
      <c r="P13" s="26" t="s">
        <v>32</v>
      </c>
      <c r="Q13" s="860"/>
      <c r="R13" s="71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5" customFormat="1" ht="18.600000000000001" customHeight="1" x14ac:dyDescent="0.2">
      <c r="A14" s="759" t="s">
        <v>33</v>
      </c>
      <c r="B14" s="676"/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5" customFormat="1" ht="22.5" customHeight="1" x14ac:dyDescent="0.2">
      <c r="A15" s="785" t="s">
        <v>34</v>
      </c>
      <c r="B15" s="676"/>
      <c r="C15" s="676"/>
      <c r="D15" s="676"/>
      <c r="E15" s="676"/>
      <c r="F15" s="676"/>
      <c r="G15" s="676"/>
      <c r="H15" s="676"/>
      <c r="I15" s="676"/>
      <c r="J15" s="676"/>
      <c r="K15" s="676"/>
      <c r="L15" s="676"/>
      <c r="M15" s="677"/>
      <c r="N15" s="63"/>
      <c r="P15" s="750" t="s">
        <v>35</v>
      </c>
      <c r="Q15" s="622"/>
      <c r="R15" s="622"/>
      <c r="S15" s="622"/>
      <c r="T15" s="62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1"/>
      <c r="Q16" s="751"/>
      <c r="R16" s="751"/>
      <c r="S16" s="751"/>
      <c r="T16" s="75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34" t="s">
        <v>36</v>
      </c>
      <c r="B17" s="634" t="s">
        <v>37</v>
      </c>
      <c r="C17" s="735" t="s">
        <v>38</v>
      </c>
      <c r="D17" s="634" t="s">
        <v>39</v>
      </c>
      <c r="E17" s="699"/>
      <c r="F17" s="634" t="s">
        <v>40</v>
      </c>
      <c r="G17" s="634" t="s">
        <v>41</v>
      </c>
      <c r="H17" s="634" t="s">
        <v>42</v>
      </c>
      <c r="I17" s="634" t="s">
        <v>43</v>
      </c>
      <c r="J17" s="634" t="s">
        <v>44</v>
      </c>
      <c r="K17" s="634" t="s">
        <v>45</v>
      </c>
      <c r="L17" s="634" t="s">
        <v>46</v>
      </c>
      <c r="M17" s="634" t="s">
        <v>47</v>
      </c>
      <c r="N17" s="634" t="s">
        <v>48</v>
      </c>
      <c r="O17" s="634" t="s">
        <v>49</v>
      </c>
      <c r="P17" s="634" t="s">
        <v>50</v>
      </c>
      <c r="Q17" s="698"/>
      <c r="R17" s="698"/>
      <c r="S17" s="698"/>
      <c r="T17" s="699"/>
      <c r="U17" s="932" t="s">
        <v>51</v>
      </c>
      <c r="V17" s="677"/>
      <c r="W17" s="634" t="s">
        <v>52</v>
      </c>
      <c r="X17" s="634" t="s">
        <v>53</v>
      </c>
      <c r="Y17" s="933" t="s">
        <v>54</v>
      </c>
      <c r="Z17" s="834" t="s">
        <v>55</v>
      </c>
      <c r="AA17" s="814" t="s">
        <v>56</v>
      </c>
      <c r="AB17" s="814" t="s">
        <v>57</v>
      </c>
      <c r="AC17" s="814" t="s">
        <v>58</v>
      </c>
      <c r="AD17" s="814" t="s">
        <v>59</v>
      </c>
      <c r="AE17" s="890"/>
      <c r="AF17" s="891"/>
      <c r="AG17" s="66"/>
      <c r="BD17" s="65" t="s">
        <v>60</v>
      </c>
    </row>
    <row r="18" spans="1:68" ht="14.25" customHeight="1" x14ac:dyDescent="0.2">
      <c r="A18" s="635"/>
      <c r="B18" s="635"/>
      <c r="C18" s="635"/>
      <c r="D18" s="700"/>
      <c r="E18" s="702"/>
      <c r="F18" s="635"/>
      <c r="G18" s="635"/>
      <c r="H18" s="635"/>
      <c r="I18" s="635"/>
      <c r="J18" s="635"/>
      <c r="K18" s="635"/>
      <c r="L18" s="635"/>
      <c r="M18" s="635"/>
      <c r="N18" s="635"/>
      <c r="O18" s="635"/>
      <c r="P18" s="700"/>
      <c r="Q18" s="701"/>
      <c r="R18" s="701"/>
      <c r="S18" s="701"/>
      <c r="T18" s="702"/>
      <c r="U18" s="67" t="s">
        <v>61</v>
      </c>
      <c r="V18" s="67" t="s">
        <v>62</v>
      </c>
      <c r="W18" s="635"/>
      <c r="X18" s="635"/>
      <c r="Y18" s="934"/>
      <c r="Z18" s="835"/>
      <c r="AA18" s="815"/>
      <c r="AB18" s="815"/>
      <c r="AC18" s="815"/>
      <c r="AD18" s="892"/>
      <c r="AE18" s="893"/>
      <c r="AF18" s="894"/>
      <c r="AG18" s="66"/>
      <c r="BD18" s="65"/>
    </row>
    <row r="19" spans="1:68" ht="27.75" customHeight="1" x14ac:dyDescent="0.2">
      <c r="A19" s="614" t="s">
        <v>63</v>
      </c>
      <c r="B19" s="615"/>
      <c r="C19" s="615"/>
      <c r="D19" s="615"/>
      <c r="E19" s="615"/>
      <c r="F19" s="615"/>
      <c r="G19" s="615"/>
      <c r="H19" s="615"/>
      <c r="I19" s="615"/>
      <c r="J19" s="615"/>
      <c r="K19" s="615"/>
      <c r="L19" s="615"/>
      <c r="M19" s="615"/>
      <c r="N19" s="615"/>
      <c r="O19" s="615"/>
      <c r="P19" s="615"/>
      <c r="Q19" s="615"/>
      <c r="R19" s="615"/>
      <c r="S19" s="615"/>
      <c r="T19" s="615"/>
      <c r="U19" s="615"/>
      <c r="V19" s="615"/>
      <c r="W19" s="615"/>
      <c r="X19" s="615"/>
      <c r="Y19" s="615"/>
      <c r="Z19" s="615"/>
      <c r="AA19" s="48"/>
      <c r="AB19" s="48"/>
      <c r="AC19" s="48"/>
    </row>
    <row r="20" spans="1:68" ht="16.5" customHeight="1" x14ac:dyDescent="0.25">
      <c r="A20" s="605" t="s">
        <v>63</v>
      </c>
      <c r="B20" s="602"/>
      <c r="C20" s="602"/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2"/>
      <c r="P20" s="602"/>
      <c r="Q20" s="602"/>
      <c r="R20" s="602"/>
      <c r="S20" s="602"/>
      <c r="T20" s="602"/>
      <c r="U20" s="602"/>
      <c r="V20" s="602"/>
      <c r="W20" s="602"/>
      <c r="X20" s="602"/>
      <c r="Y20" s="602"/>
      <c r="Z20" s="602"/>
      <c r="AA20" s="586"/>
      <c r="AB20" s="586"/>
      <c r="AC20" s="586"/>
    </row>
    <row r="21" spans="1:68" ht="14.25" customHeight="1" x14ac:dyDescent="0.25">
      <c r="A21" s="609" t="s">
        <v>64</v>
      </c>
      <c r="B21" s="602"/>
      <c r="C21" s="602"/>
      <c r="D21" s="602"/>
      <c r="E21" s="602"/>
      <c r="F21" s="602"/>
      <c r="G21" s="602"/>
      <c r="H21" s="602"/>
      <c r="I21" s="602"/>
      <c r="J21" s="602"/>
      <c r="K21" s="602"/>
      <c r="L21" s="602"/>
      <c r="M21" s="602"/>
      <c r="N21" s="602"/>
      <c r="O21" s="602"/>
      <c r="P21" s="602"/>
      <c r="Q21" s="602"/>
      <c r="R21" s="602"/>
      <c r="S21" s="602"/>
      <c r="T21" s="602"/>
      <c r="U21" s="602"/>
      <c r="V21" s="602"/>
      <c r="W21" s="602"/>
      <c r="X21" s="602"/>
      <c r="Y21" s="602"/>
      <c r="Z21" s="602"/>
      <c r="AA21" s="587"/>
      <c r="AB21" s="587"/>
      <c r="AC21" s="587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98">
        <v>4680115886643</v>
      </c>
      <c r="E22" s="599"/>
      <c r="F22" s="590">
        <v>0.19</v>
      </c>
      <c r="G22" s="32">
        <v>10</v>
      </c>
      <c r="H22" s="590">
        <v>1.9</v>
      </c>
      <c r="I22" s="59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0" t="s">
        <v>69</v>
      </c>
      <c r="Q22" s="596"/>
      <c r="R22" s="596"/>
      <c r="S22" s="596"/>
      <c r="T22" s="597"/>
      <c r="U22" s="34"/>
      <c r="V22" s="34"/>
      <c r="W22" s="35" t="s">
        <v>70</v>
      </c>
      <c r="X22" s="591">
        <v>0</v>
      </c>
      <c r="Y22" s="59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1"/>
      <c r="B23" s="602"/>
      <c r="C23" s="602"/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3"/>
      <c r="P23" s="606" t="s">
        <v>72</v>
      </c>
      <c r="Q23" s="607"/>
      <c r="R23" s="607"/>
      <c r="S23" s="607"/>
      <c r="T23" s="607"/>
      <c r="U23" s="607"/>
      <c r="V23" s="608"/>
      <c r="W23" s="37" t="s">
        <v>73</v>
      </c>
      <c r="X23" s="593">
        <f>IFERROR(X22/H22,"0")</f>
        <v>0</v>
      </c>
      <c r="Y23" s="593">
        <f>IFERROR(Y22/H22,"0")</f>
        <v>0</v>
      </c>
      <c r="Z23" s="593">
        <f>IFERROR(IF(Z22="",0,Z22),"0")</f>
        <v>0</v>
      </c>
      <c r="AA23" s="594"/>
      <c r="AB23" s="594"/>
      <c r="AC23" s="594"/>
    </row>
    <row r="24" spans="1:68" x14ac:dyDescent="0.2">
      <c r="A24" s="602"/>
      <c r="B24" s="602"/>
      <c r="C24" s="602"/>
      <c r="D24" s="602"/>
      <c r="E24" s="602"/>
      <c r="F24" s="602"/>
      <c r="G24" s="602"/>
      <c r="H24" s="602"/>
      <c r="I24" s="602"/>
      <c r="J24" s="602"/>
      <c r="K24" s="602"/>
      <c r="L24" s="602"/>
      <c r="M24" s="602"/>
      <c r="N24" s="602"/>
      <c r="O24" s="603"/>
      <c r="P24" s="606" t="s">
        <v>72</v>
      </c>
      <c r="Q24" s="607"/>
      <c r="R24" s="607"/>
      <c r="S24" s="607"/>
      <c r="T24" s="607"/>
      <c r="U24" s="607"/>
      <c r="V24" s="608"/>
      <c r="W24" s="37" t="s">
        <v>70</v>
      </c>
      <c r="X24" s="593">
        <f>IFERROR(SUM(X22:X22),"0")</f>
        <v>0</v>
      </c>
      <c r="Y24" s="593">
        <f>IFERROR(SUM(Y22:Y22),"0")</f>
        <v>0</v>
      </c>
      <c r="Z24" s="37"/>
      <c r="AA24" s="594"/>
      <c r="AB24" s="594"/>
      <c r="AC24" s="594"/>
    </row>
    <row r="25" spans="1:68" ht="14.25" customHeight="1" x14ac:dyDescent="0.25">
      <c r="A25" s="609" t="s">
        <v>74</v>
      </c>
      <c r="B25" s="602"/>
      <c r="C25" s="602"/>
      <c r="D25" s="602"/>
      <c r="E25" s="602"/>
      <c r="F25" s="602"/>
      <c r="G25" s="602"/>
      <c r="H25" s="602"/>
      <c r="I25" s="602"/>
      <c r="J25" s="602"/>
      <c r="K25" s="602"/>
      <c r="L25" s="602"/>
      <c r="M25" s="602"/>
      <c r="N25" s="602"/>
      <c r="O25" s="602"/>
      <c r="P25" s="602"/>
      <c r="Q25" s="602"/>
      <c r="R25" s="602"/>
      <c r="S25" s="602"/>
      <c r="T25" s="602"/>
      <c r="U25" s="602"/>
      <c r="V25" s="602"/>
      <c r="W25" s="602"/>
      <c r="X25" s="602"/>
      <c r="Y25" s="602"/>
      <c r="Z25" s="602"/>
      <c r="AA25" s="587"/>
      <c r="AB25" s="587"/>
      <c r="AC25" s="587"/>
    </row>
    <row r="26" spans="1:68" ht="37.5" customHeight="1" x14ac:dyDescent="0.25">
      <c r="A26" s="54" t="s">
        <v>75</v>
      </c>
      <c r="B26" s="54" t="s">
        <v>76</v>
      </c>
      <c r="C26" s="31">
        <v>4301051865</v>
      </c>
      <c r="D26" s="598">
        <v>4680115885912</v>
      </c>
      <c r="E26" s="599"/>
      <c r="F26" s="590">
        <v>0.3</v>
      </c>
      <c r="G26" s="32">
        <v>6</v>
      </c>
      <c r="H26" s="590">
        <v>1.8</v>
      </c>
      <c r="I26" s="590">
        <v>3.18</v>
      </c>
      <c r="J26" s="32">
        <v>182</v>
      </c>
      <c r="K26" s="32" t="s">
        <v>77</v>
      </c>
      <c r="L26" s="32"/>
      <c r="M26" s="33" t="s">
        <v>68</v>
      </c>
      <c r="N26" s="33"/>
      <c r="O26" s="32">
        <v>40</v>
      </c>
      <c r="P26" s="78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6"/>
      <c r="R26" s="596"/>
      <c r="S26" s="596"/>
      <c r="T26" s="597"/>
      <c r="U26" s="34"/>
      <c r="V26" s="34"/>
      <c r="W26" s="35" t="s">
        <v>70</v>
      </c>
      <c r="X26" s="591">
        <v>0</v>
      </c>
      <c r="Y26" s="59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4301051552</v>
      </c>
      <c r="D27" s="598">
        <v>4607091388237</v>
      </c>
      <c r="E27" s="599"/>
      <c r="F27" s="590">
        <v>0.42</v>
      </c>
      <c r="G27" s="32">
        <v>6</v>
      </c>
      <c r="H27" s="590">
        <v>2.52</v>
      </c>
      <c r="I27" s="590">
        <v>2.766</v>
      </c>
      <c r="J27" s="32">
        <v>182</v>
      </c>
      <c r="K27" s="32" t="s">
        <v>77</v>
      </c>
      <c r="L27" s="32"/>
      <c r="M27" s="33" t="s">
        <v>68</v>
      </c>
      <c r="N27" s="33"/>
      <c r="O27" s="32">
        <v>40</v>
      </c>
      <c r="P27" s="81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6"/>
      <c r="R27" s="596"/>
      <c r="S27" s="596"/>
      <c r="T27" s="597"/>
      <c r="U27" s="34"/>
      <c r="V27" s="34"/>
      <c r="W27" s="35" t="s">
        <v>70</v>
      </c>
      <c r="X27" s="591">
        <v>0</v>
      </c>
      <c r="Y27" s="592">
        <f t="shared" si="0"/>
        <v>0</v>
      </c>
      <c r="Z27" s="36" t="str">
        <f t="shared" si="1"/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98">
        <v>4680115886230</v>
      </c>
      <c r="E28" s="599"/>
      <c r="F28" s="590">
        <v>0.3</v>
      </c>
      <c r="G28" s="32">
        <v>6</v>
      </c>
      <c r="H28" s="590">
        <v>1.8</v>
      </c>
      <c r="I28" s="590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2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6"/>
      <c r="R28" s="596"/>
      <c r="S28" s="596"/>
      <c r="T28" s="597"/>
      <c r="U28" s="34"/>
      <c r="V28" s="34"/>
      <c r="W28" s="35" t="s">
        <v>70</v>
      </c>
      <c r="X28" s="591">
        <v>0</v>
      </c>
      <c r="Y28" s="59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98">
        <v>4680115886247</v>
      </c>
      <c r="E29" s="599"/>
      <c r="F29" s="590">
        <v>0.3</v>
      </c>
      <c r="G29" s="32">
        <v>6</v>
      </c>
      <c r="H29" s="590">
        <v>1.8</v>
      </c>
      <c r="I29" s="590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6"/>
      <c r="R29" s="596"/>
      <c r="S29" s="596"/>
      <c r="T29" s="597"/>
      <c r="U29" s="34"/>
      <c r="V29" s="34"/>
      <c r="W29" s="35" t="s">
        <v>70</v>
      </c>
      <c r="X29" s="591">
        <v>0</v>
      </c>
      <c r="Y29" s="59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98">
        <v>4680115885905</v>
      </c>
      <c r="E30" s="599"/>
      <c r="F30" s="590">
        <v>0.3</v>
      </c>
      <c r="G30" s="32">
        <v>6</v>
      </c>
      <c r="H30" s="590">
        <v>1.8</v>
      </c>
      <c r="I30" s="590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3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6"/>
      <c r="R30" s="596"/>
      <c r="S30" s="596"/>
      <c r="T30" s="597"/>
      <c r="U30" s="34"/>
      <c r="V30" s="34"/>
      <c r="W30" s="35" t="s">
        <v>70</v>
      </c>
      <c r="X30" s="591">
        <v>0</v>
      </c>
      <c r="Y30" s="59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37.5" customHeight="1" x14ac:dyDescent="0.25">
      <c r="A31" s="54" t="s">
        <v>91</v>
      </c>
      <c r="B31" s="54" t="s">
        <v>92</v>
      </c>
      <c r="C31" s="31">
        <v>4301051592</v>
      </c>
      <c r="D31" s="598">
        <v>4607091388244</v>
      </c>
      <c r="E31" s="599"/>
      <c r="F31" s="590">
        <v>0.42</v>
      </c>
      <c r="G31" s="32">
        <v>6</v>
      </c>
      <c r="H31" s="590">
        <v>2.52</v>
      </c>
      <c r="I31" s="590">
        <v>2.766</v>
      </c>
      <c r="J31" s="32">
        <v>182</v>
      </c>
      <c r="K31" s="32" t="s">
        <v>77</v>
      </c>
      <c r="L31" s="32"/>
      <c r="M31" s="33" t="s">
        <v>68</v>
      </c>
      <c r="N31" s="33"/>
      <c r="O31" s="32">
        <v>40</v>
      </c>
      <c r="P31" s="66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6"/>
      <c r="R31" s="596"/>
      <c r="S31" s="596"/>
      <c r="T31" s="597"/>
      <c r="U31" s="34"/>
      <c r="V31" s="34"/>
      <c r="W31" s="35" t="s">
        <v>70</v>
      </c>
      <c r="X31" s="591">
        <v>0</v>
      </c>
      <c r="Y31" s="59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1"/>
      <c r="B32" s="602"/>
      <c r="C32" s="602"/>
      <c r="D32" s="602"/>
      <c r="E32" s="602"/>
      <c r="F32" s="602"/>
      <c r="G32" s="602"/>
      <c r="H32" s="602"/>
      <c r="I32" s="602"/>
      <c r="J32" s="602"/>
      <c r="K32" s="602"/>
      <c r="L32" s="602"/>
      <c r="M32" s="602"/>
      <c r="N32" s="602"/>
      <c r="O32" s="603"/>
      <c r="P32" s="606" t="s">
        <v>72</v>
      </c>
      <c r="Q32" s="607"/>
      <c r="R32" s="607"/>
      <c r="S32" s="607"/>
      <c r="T32" s="607"/>
      <c r="U32" s="607"/>
      <c r="V32" s="608"/>
      <c r="W32" s="37" t="s">
        <v>73</v>
      </c>
      <c r="X32" s="593">
        <f>IFERROR(X26/H26,"0")+IFERROR(X27/H27,"0")+IFERROR(X28/H28,"0")+IFERROR(X29/H29,"0")+IFERROR(X30/H30,"0")+IFERROR(X31/H31,"0")</f>
        <v>0</v>
      </c>
      <c r="Y32" s="593">
        <f>IFERROR(Y26/H26,"0")+IFERROR(Y27/H27,"0")+IFERROR(Y28/H28,"0")+IFERROR(Y29/H29,"0")+IFERROR(Y30/H30,"0")+IFERROR(Y31/H31,"0")</f>
        <v>0</v>
      </c>
      <c r="Z32" s="593">
        <f>IFERROR(IF(Z26="",0,Z26),"0")+IFERROR(IF(Z27="",0,Z27),"0")+IFERROR(IF(Z28="",0,Z28),"0")+IFERROR(IF(Z29="",0,Z29),"0")+IFERROR(IF(Z30="",0,Z30),"0")+IFERROR(IF(Z31="",0,Z31),"0")</f>
        <v>0</v>
      </c>
      <c r="AA32" s="594"/>
      <c r="AB32" s="594"/>
      <c r="AC32" s="594"/>
    </row>
    <row r="33" spans="1:68" x14ac:dyDescent="0.2">
      <c r="A33" s="602"/>
      <c r="B33" s="602"/>
      <c r="C33" s="602"/>
      <c r="D33" s="602"/>
      <c r="E33" s="602"/>
      <c r="F33" s="602"/>
      <c r="G33" s="602"/>
      <c r="H33" s="602"/>
      <c r="I33" s="602"/>
      <c r="J33" s="602"/>
      <c r="K33" s="602"/>
      <c r="L33" s="602"/>
      <c r="M33" s="602"/>
      <c r="N33" s="602"/>
      <c r="O33" s="603"/>
      <c r="P33" s="606" t="s">
        <v>72</v>
      </c>
      <c r="Q33" s="607"/>
      <c r="R33" s="607"/>
      <c r="S33" s="607"/>
      <c r="T33" s="607"/>
      <c r="U33" s="607"/>
      <c r="V33" s="608"/>
      <c r="W33" s="37" t="s">
        <v>70</v>
      </c>
      <c r="X33" s="593">
        <f>IFERROR(SUM(X26:X31),"0")</f>
        <v>0</v>
      </c>
      <c r="Y33" s="593">
        <f>IFERROR(SUM(Y26:Y31),"0")</f>
        <v>0</v>
      </c>
      <c r="Z33" s="37"/>
      <c r="AA33" s="594"/>
      <c r="AB33" s="594"/>
      <c r="AC33" s="594"/>
    </row>
    <row r="34" spans="1:68" ht="14.25" customHeight="1" x14ac:dyDescent="0.25">
      <c r="A34" s="609" t="s">
        <v>94</v>
      </c>
      <c r="B34" s="602"/>
      <c r="C34" s="602"/>
      <c r="D34" s="602"/>
      <c r="E34" s="602"/>
      <c r="F34" s="602"/>
      <c r="G34" s="602"/>
      <c r="H34" s="602"/>
      <c r="I34" s="602"/>
      <c r="J34" s="602"/>
      <c r="K34" s="602"/>
      <c r="L34" s="602"/>
      <c r="M34" s="602"/>
      <c r="N34" s="602"/>
      <c r="O34" s="602"/>
      <c r="P34" s="602"/>
      <c r="Q34" s="602"/>
      <c r="R34" s="602"/>
      <c r="S34" s="602"/>
      <c r="T34" s="602"/>
      <c r="U34" s="602"/>
      <c r="V34" s="602"/>
      <c r="W34" s="602"/>
      <c r="X34" s="602"/>
      <c r="Y34" s="602"/>
      <c r="Z34" s="602"/>
      <c r="AA34" s="587"/>
      <c r="AB34" s="587"/>
      <c r="AC34" s="587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98">
        <v>4607091388503</v>
      </c>
      <c r="E35" s="599"/>
      <c r="F35" s="590">
        <v>0.05</v>
      </c>
      <c r="G35" s="32">
        <v>12</v>
      </c>
      <c r="H35" s="590">
        <v>0.6</v>
      </c>
      <c r="I35" s="590">
        <v>0.82199999999999995</v>
      </c>
      <c r="J35" s="32">
        <v>182</v>
      </c>
      <c r="K35" s="32" t="s">
        <v>77</v>
      </c>
      <c r="L35" s="32"/>
      <c r="M35" s="33" t="s">
        <v>97</v>
      </c>
      <c r="N35" s="33"/>
      <c r="O35" s="32">
        <v>120</v>
      </c>
      <c r="P35" s="85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6"/>
      <c r="R35" s="596"/>
      <c r="S35" s="596"/>
      <c r="T35" s="597"/>
      <c r="U35" s="34"/>
      <c r="V35" s="34"/>
      <c r="W35" s="35" t="s">
        <v>70</v>
      </c>
      <c r="X35" s="591">
        <v>0</v>
      </c>
      <c r="Y35" s="59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1"/>
      <c r="B36" s="602"/>
      <c r="C36" s="602"/>
      <c r="D36" s="602"/>
      <c r="E36" s="602"/>
      <c r="F36" s="602"/>
      <c r="G36" s="602"/>
      <c r="H36" s="602"/>
      <c r="I36" s="602"/>
      <c r="J36" s="602"/>
      <c r="K36" s="602"/>
      <c r="L36" s="602"/>
      <c r="M36" s="602"/>
      <c r="N36" s="602"/>
      <c r="O36" s="603"/>
      <c r="P36" s="606" t="s">
        <v>72</v>
      </c>
      <c r="Q36" s="607"/>
      <c r="R36" s="607"/>
      <c r="S36" s="607"/>
      <c r="T36" s="607"/>
      <c r="U36" s="607"/>
      <c r="V36" s="608"/>
      <c r="W36" s="37" t="s">
        <v>73</v>
      </c>
      <c r="X36" s="593">
        <f>IFERROR(X35/H35,"0")</f>
        <v>0</v>
      </c>
      <c r="Y36" s="593">
        <f>IFERROR(Y35/H35,"0")</f>
        <v>0</v>
      </c>
      <c r="Z36" s="593">
        <f>IFERROR(IF(Z35="",0,Z35),"0")</f>
        <v>0</v>
      </c>
      <c r="AA36" s="594"/>
      <c r="AB36" s="594"/>
      <c r="AC36" s="594"/>
    </row>
    <row r="37" spans="1:68" x14ac:dyDescent="0.2">
      <c r="A37" s="602"/>
      <c r="B37" s="602"/>
      <c r="C37" s="602"/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3"/>
      <c r="P37" s="606" t="s">
        <v>72</v>
      </c>
      <c r="Q37" s="607"/>
      <c r="R37" s="607"/>
      <c r="S37" s="607"/>
      <c r="T37" s="607"/>
      <c r="U37" s="607"/>
      <c r="V37" s="608"/>
      <c r="W37" s="37" t="s">
        <v>70</v>
      </c>
      <c r="X37" s="593">
        <f>IFERROR(SUM(X35:X35),"0")</f>
        <v>0</v>
      </c>
      <c r="Y37" s="593">
        <f>IFERROR(SUM(Y35:Y35),"0")</f>
        <v>0</v>
      </c>
      <c r="Z37" s="37"/>
      <c r="AA37" s="594"/>
      <c r="AB37" s="594"/>
      <c r="AC37" s="594"/>
    </row>
    <row r="38" spans="1:68" ht="27.75" customHeight="1" x14ac:dyDescent="0.2">
      <c r="A38" s="614" t="s">
        <v>100</v>
      </c>
      <c r="B38" s="615"/>
      <c r="C38" s="615"/>
      <c r="D38" s="615"/>
      <c r="E38" s="615"/>
      <c r="F38" s="615"/>
      <c r="G38" s="615"/>
      <c r="H38" s="615"/>
      <c r="I38" s="615"/>
      <c r="J38" s="615"/>
      <c r="K38" s="615"/>
      <c r="L38" s="615"/>
      <c r="M38" s="615"/>
      <c r="N38" s="615"/>
      <c r="O38" s="615"/>
      <c r="P38" s="615"/>
      <c r="Q38" s="615"/>
      <c r="R38" s="615"/>
      <c r="S38" s="615"/>
      <c r="T38" s="615"/>
      <c r="U38" s="615"/>
      <c r="V38" s="615"/>
      <c r="W38" s="615"/>
      <c r="X38" s="615"/>
      <c r="Y38" s="615"/>
      <c r="Z38" s="615"/>
      <c r="AA38" s="48"/>
      <c r="AB38" s="48"/>
      <c r="AC38" s="48"/>
    </row>
    <row r="39" spans="1:68" ht="16.5" customHeight="1" x14ac:dyDescent="0.25">
      <c r="A39" s="605" t="s">
        <v>101</v>
      </c>
      <c r="B39" s="602"/>
      <c r="C39" s="602"/>
      <c r="D39" s="602"/>
      <c r="E39" s="602"/>
      <c r="F39" s="602"/>
      <c r="G39" s="602"/>
      <c r="H39" s="602"/>
      <c r="I39" s="602"/>
      <c r="J39" s="602"/>
      <c r="K39" s="602"/>
      <c r="L39" s="602"/>
      <c r="M39" s="602"/>
      <c r="N39" s="602"/>
      <c r="O39" s="602"/>
      <c r="P39" s="602"/>
      <c r="Q39" s="602"/>
      <c r="R39" s="602"/>
      <c r="S39" s="602"/>
      <c r="T39" s="602"/>
      <c r="U39" s="602"/>
      <c r="V39" s="602"/>
      <c r="W39" s="602"/>
      <c r="X39" s="602"/>
      <c r="Y39" s="602"/>
      <c r="Z39" s="602"/>
      <c r="AA39" s="586"/>
      <c r="AB39" s="586"/>
      <c r="AC39" s="586"/>
    </row>
    <row r="40" spans="1:68" ht="14.25" customHeight="1" x14ac:dyDescent="0.25">
      <c r="A40" s="609" t="s">
        <v>102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2"/>
      <c r="S40" s="602"/>
      <c r="T40" s="602"/>
      <c r="U40" s="602"/>
      <c r="V40" s="602"/>
      <c r="W40" s="602"/>
      <c r="X40" s="602"/>
      <c r="Y40" s="602"/>
      <c r="Z40" s="602"/>
      <c r="AA40" s="587"/>
      <c r="AB40" s="587"/>
      <c r="AC40" s="587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98">
        <v>4607091385670</v>
      </c>
      <c r="E41" s="599"/>
      <c r="F41" s="590">
        <v>1.35</v>
      </c>
      <c r="G41" s="32">
        <v>8</v>
      </c>
      <c r="H41" s="590">
        <v>10.8</v>
      </c>
      <c r="I41" s="590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6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6"/>
      <c r="R41" s="596"/>
      <c r="S41" s="596"/>
      <c r="T41" s="597"/>
      <c r="U41" s="34"/>
      <c r="V41" s="34"/>
      <c r="W41" s="35" t="s">
        <v>70</v>
      </c>
      <c r="X41" s="591">
        <v>20</v>
      </c>
      <c r="Y41" s="592">
        <f>IFERROR(IF(X41="",0,CEILING((X41/$H41),1)*$H41),"")</f>
        <v>21.6</v>
      </c>
      <c r="Z41" s="36">
        <f>IFERROR(IF(Y41=0,"",ROUNDUP(Y41/H41,0)*0.01898),"")</f>
        <v>3.7960000000000001E-2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20.805555555555554</v>
      </c>
      <c r="BN41" s="64">
        <f>IFERROR(Y41*I41/H41,"0")</f>
        <v>22.47</v>
      </c>
      <c r="BO41" s="64">
        <f>IFERROR(1/J41*(X41/H41),"0")</f>
        <v>2.8935185185185182E-2</v>
      </c>
      <c r="BP41" s="64">
        <f>IFERROR(1/J41*(Y41/H41),"0")</f>
        <v>3.125E-2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98">
        <v>4607091385687</v>
      </c>
      <c r="E42" s="599"/>
      <c r="F42" s="590">
        <v>0.4</v>
      </c>
      <c r="G42" s="32">
        <v>10</v>
      </c>
      <c r="H42" s="590">
        <v>4</v>
      </c>
      <c r="I42" s="590">
        <v>4.21</v>
      </c>
      <c r="J42" s="32">
        <v>132</v>
      </c>
      <c r="K42" s="32" t="s">
        <v>110</v>
      </c>
      <c r="L42" s="32" t="s">
        <v>111</v>
      </c>
      <c r="M42" s="33" t="s">
        <v>112</v>
      </c>
      <c r="N42" s="33"/>
      <c r="O42" s="32">
        <v>50</v>
      </c>
      <c r="P42" s="68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96"/>
      <c r="R42" s="596"/>
      <c r="S42" s="596"/>
      <c r="T42" s="597"/>
      <c r="U42" s="34"/>
      <c r="V42" s="34"/>
      <c r="W42" s="35" t="s">
        <v>70</v>
      </c>
      <c r="X42" s="591">
        <v>0</v>
      </c>
      <c r="Y42" s="59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98">
        <v>4680115882539</v>
      </c>
      <c r="E43" s="599"/>
      <c r="F43" s="590">
        <v>0.37</v>
      </c>
      <c r="G43" s="32">
        <v>10</v>
      </c>
      <c r="H43" s="590">
        <v>3.7</v>
      </c>
      <c r="I43" s="590">
        <v>3.91</v>
      </c>
      <c r="J43" s="32">
        <v>132</v>
      </c>
      <c r="K43" s="32" t="s">
        <v>110</v>
      </c>
      <c r="L43" s="32"/>
      <c r="M43" s="33" t="s">
        <v>112</v>
      </c>
      <c r="N43" s="33"/>
      <c r="O43" s="32">
        <v>50</v>
      </c>
      <c r="P43" s="75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96"/>
      <c r="R43" s="596"/>
      <c r="S43" s="596"/>
      <c r="T43" s="597"/>
      <c r="U43" s="34"/>
      <c r="V43" s="34"/>
      <c r="W43" s="35" t="s">
        <v>70</v>
      </c>
      <c r="X43" s="591">
        <v>0</v>
      </c>
      <c r="Y43" s="59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customHeight="1" x14ac:dyDescent="0.25">
      <c r="A44" s="54" t="s">
        <v>116</v>
      </c>
      <c r="B44" s="54" t="s">
        <v>117</v>
      </c>
      <c r="C44" s="31">
        <v>4301011624</v>
      </c>
      <c r="D44" s="598">
        <v>4680115883949</v>
      </c>
      <c r="E44" s="599"/>
      <c r="F44" s="590">
        <v>0.37</v>
      </c>
      <c r="G44" s="32">
        <v>10</v>
      </c>
      <c r="H44" s="590">
        <v>3.7</v>
      </c>
      <c r="I44" s="590">
        <v>3.91</v>
      </c>
      <c r="J44" s="32">
        <v>132</v>
      </c>
      <c r="K44" s="32" t="s">
        <v>110</v>
      </c>
      <c r="L44" s="32"/>
      <c r="M44" s="33" t="s">
        <v>106</v>
      </c>
      <c r="N44" s="33"/>
      <c r="O44" s="32">
        <v>50</v>
      </c>
      <c r="P44" s="6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96"/>
      <c r="R44" s="596"/>
      <c r="S44" s="596"/>
      <c r="T44" s="597"/>
      <c r="U44" s="34"/>
      <c r="V44" s="34"/>
      <c r="W44" s="35" t="s">
        <v>70</v>
      </c>
      <c r="X44" s="591">
        <v>0</v>
      </c>
      <c r="Y44" s="592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601"/>
      <c r="B45" s="602"/>
      <c r="C45" s="602"/>
      <c r="D45" s="602"/>
      <c r="E45" s="602"/>
      <c r="F45" s="602"/>
      <c r="G45" s="602"/>
      <c r="H45" s="602"/>
      <c r="I45" s="602"/>
      <c r="J45" s="602"/>
      <c r="K45" s="602"/>
      <c r="L45" s="602"/>
      <c r="M45" s="602"/>
      <c r="N45" s="602"/>
      <c r="O45" s="603"/>
      <c r="P45" s="606" t="s">
        <v>72</v>
      </c>
      <c r="Q45" s="607"/>
      <c r="R45" s="607"/>
      <c r="S45" s="607"/>
      <c r="T45" s="607"/>
      <c r="U45" s="607"/>
      <c r="V45" s="608"/>
      <c r="W45" s="37" t="s">
        <v>73</v>
      </c>
      <c r="X45" s="593">
        <f>IFERROR(X41/H41,"0")+IFERROR(X42/H42,"0")+IFERROR(X43/H43,"0")+IFERROR(X44/H44,"0")</f>
        <v>1.8518518518518516</v>
      </c>
      <c r="Y45" s="593">
        <f>IFERROR(Y41/H41,"0")+IFERROR(Y42/H42,"0")+IFERROR(Y43/H43,"0")+IFERROR(Y44/H44,"0")</f>
        <v>2</v>
      </c>
      <c r="Z45" s="593">
        <f>IFERROR(IF(Z41="",0,Z41),"0")+IFERROR(IF(Z42="",0,Z42),"0")+IFERROR(IF(Z43="",0,Z43),"0")+IFERROR(IF(Z44="",0,Z44),"0")</f>
        <v>3.7960000000000001E-2</v>
      </c>
      <c r="AA45" s="594"/>
      <c r="AB45" s="594"/>
      <c r="AC45" s="594"/>
    </row>
    <row r="46" spans="1:68" x14ac:dyDescent="0.2">
      <c r="A46" s="602"/>
      <c r="B46" s="602"/>
      <c r="C46" s="602"/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3"/>
      <c r="P46" s="606" t="s">
        <v>72</v>
      </c>
      <c r="Q46" s="607"/>
      <c r="R46" s="607"/>
      <c r="S46" s="607"/>
      <c r="T46" s="607"/>
      <c r="U46" s="607"/>
      <c r="V46" s="608"/>
      <c r="W46" s="37" t="s">
        <v>70</v>
      </c>
      <c r="X46" s="593">
        <f>IFERROR(SUM(X41:X44),"0")</f>
        <v>20</v>
      </c>
      <c r="Y46" s="593">
        <f>IFERROR(SUM(Y41:Y44),"0")</f>
        <v>21.6</v>
      </c>
      <c r="Z46" s="37"/>
      <c r="AA46" s="594"/>
      <c r="AB46" s="594"/>
      <c r="AC46" s="594"/>
    </row>
    <row r="47" spans="1:68" ht="14.25" customHeight="1" x14ac:dyDescent="0.25">
      <c r="A47" s="609" t="s">
        <v>74</v>
      </c>
      <c r="B47" s="602"/>
      <c r="C47" s="602"/>
      <c r="D47" s="602"/>
      <c r="E47" s="602"/>
      <c r="F47" s="602"/>
      <c r="G47" s="602"/>
      <c r="H47" s="602"/>
      <c r="I47" s="602"/>
      <c r="J47" s="602"/>
      <c r="K47" s="602"/>
      <c r="L47" s="602"/>
      <c r="M47" s="602"/>
      <c r="N47" s="602"/>
      <c r="O47" s="602"/>
      <c r="P47" s="602"/>
      <c r="Q47" s="602"/>
      <c r="R47" s="602"/>
      <c r="S47" s="602"/>
      <c r="T47" s="602"/>
      <c r="U47" s="602"/>
      <c r="V47" s="602"/>
      <c r="W47" s="602"/>
      <c r="X47" s="602"/>
      <c r="Y47" s="602"/>
      <c r="Z47" s="602"/>
      <c r="AA47" s="587"/>
      <c r="AB47" s="587"/>
      <c r="AC47" s="587"/>
    </row>
    <row r="48" spans="1:68" ht="16.5" customHeight="1" x14ac:dyDescent="0.25">
      <c r="A48" s="54" t="s">
        <v>119</v>
      </c>
      <c r="B48" s="54" t="s">
        <v>120</v>
      </c>
      <c r="C48" s="31">
        <v>4301051820</v>
      </c>
      <c r="D48" s="598">
        <v>4680115884915</v>
      </c>
      <c r="E48" s="599"/>
      <c r="F48" s="590">
        <v>0.3</v>
      </c>
      <c r="G48" s="32">
        <v>6</v>
      </c>
      <c r="H48" s="590">
        <v>1.8</v>
      </c>
      <c r="I48" s="590">
        <v>1.98</v>
      </c>
      <c r="J48" s="32">
        <v>182</v>
      </c>
      <c r="K48" s="32" t="s">
        <v>77</v>
      </c>
      <c r="L48" s="32"/>
      <c r="M48" s="33" t="s">
        <v>112</v>
      </c>
      <c r="N48" s="33"/>
      <c r="O48" s="32">
        <v>40</v>
      </c>
      <c r="P48" s="85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96"/>
      <c r="R48" s="596"/>
      <c r="S48" s="596"/>
      <c r="T48" s="597"/>
      <c r="U48" s="34"/>
      <c r="V48" s="34"/>
      <c r="W48" s="35" t="s">
        <v>70</v>
      </c>
      <c r="X48" s="591">
        <v>0</v>
      </c>
      <c r="Y48" s="592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121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x14ac:dyDescent="0.2">
      <c r="A49" s="601"/>
      <c r="B49" s="602"/>
      <c r="C49" s="602"/>
      <c r="D49" s="602"/>
      <c r="E49" s="602"/>
      <c r="F49" s="602"/>
      <c r="G49" s="602"/>
      <c r="H49" s="602"/>
      <c r="I49" s="602"/>
      <c r="J49" s="602"/>
      <c r="K49" s="602"/>
      <c r="L49" s="602"/>
      <c r="M49" s="602"/>
      <c r="N49" s="602"/>
      <c r="O49" s="603"/>
      <c r="P49" s="606" t="s">
        <v>72</v>
      </c>
      <c r="Q49" s="607"/>
      <c r="R49" s="607"/>
      <c r="S49" s="607"/>
      <c r="T49" s="607"/>
      <c r="U49" s="607"/>
      <c r="V49" s="608"/>
      <c r="W49" s="37" t="s">
        <v>73</v>
      </c>
      <c r="X49" s="593">
        <f>IFERROR(X48/H48,"0")</f>
        <v>0</v>
      </c>
      <c r="Y49" s="593">
        <f>IFERROR(Y48/H48,"0")</f>
        <v>0</v>
      </c>
      <c r="Z49" s="593">
        <f>IFERROR(IF(Z48="",0,Z48),"0")</f>
        <v>0</v>
      </c>
      <c r="AA49" s="594"/>
      <c r="AB49" s="594"/>
      <c r="AC49" s="594"/>
    </row>
    <row r="50" spans="1:68" x14ac:dyDescent="0.2">
      <c r="A50" s="602"/>
      <c r="B50" s="602"/>
      <c r="C50" s="602"/>
      <c r="D50" s="602"/>
      <c r="E50" s="602"/>
      <c r="F50" s="602"/>
      <c r="G50" s="602"/>
      <c r="H50" s="602"/>
      <c r="I50" s="602"/>
      <c r="J50" s="602"/>
      <c r="K50" s="602"/>
      <c r="L50" s="602"/>
      <c r="M50" s="602"/>
      <c r="N50" s="602"/>
      <c r="O50" s="603"/>
      <c r="P50" s="606" t="s">
        <v>72</v>
      </c>
      <c r="Q50" s="607"/>
      <c r="R50" s="607"/>
      <c r="S50" s="607"/>
      <c r="T50" s="607"/>
      <c r="U50" s="607"/>
      <c r="V50" s="608"/>
      <c r="W50" s="37" t="s">
        <v>70</v>
      </c>
      <c r="X50" s="593">
        <f>IFERROR(SUM(X48:X48),"0")</f>
        <v>0</v>
      </c>
      <c r="Y50" s="593">
        <f>IFERROR(SUM(Y48:Y48),"0")</f>
        <v>0</v>
      </c>
      <c r="Z50" s="37"/>
      <c r="AA50" s="594"/>
      <c r="AB50" s="594"/>
      <c r="AC50" s="594"/>
    </row>
    <row r="51" spans="1:68" ht="16.5" customHeight="1" x14ac:dyDescent="0.25">
      <c r="A51" s="605" t="s">
        <v>122</v>
      </c>
      <c r="B51" s="602"/>
      <c r="C51" s="602"/>
      <c r="D51" s="602"/>
      <c r="E51" s="602"/>
      <c r="F51" s="602"/>
      <c r="G51" s="602"/>
      <c r="H51" s="602"/>
      <c r="I51" s="602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  <c r="X51" s="602"/>
      <c r="Y51" s="602"/>
      <c r="Z51" s="602"/>
      <c r="AA51" s="586"/>
      <c r="AB51" s="586"/>
      <c r="AC51" s="586"/>
    </row>
    <row r="52" spans="1:68" ht="14.25" customHeight="1" x14ac:dyDescent="0.25">
      <c r="A52" s="609" t="s">
        <v>102</v>
      </c>
      <c r="B52" s="602"/>
      <c r="C52" s="602"/>
      <c r="D52" s="602"/>
      <c r="E52" s="602"/>
      <c r="F52" s="602"/>
      <c r="G52" s="602"/>
      <c r="H52" s="602"/>
      <c r="I52" s="602"/>
      <c r="J52" s="602"/>
      <c r="K52" s="602"/>
      <c r="L52" s="602"/>
      <c r="M52" s="602"/>
      <c r="N52" s="602"/>
      <c r="O52" s="602"/>
      <c r="P52" s="602"/>
      <c r="Q52" s="602"/>
      <c r="R52" s="602"/>
      <c r="S52" s="602"/>
      <c r="T52" s="602"/>
      <c r="U52" s="602"/>
      <c r="V52" s="602"/>
      <c r="W52" s="602"/>
      <c r="X52" s="602"/>
      <c r="Y52" s="602"/>
      <c r="Z52" s="602"/>
      <c r="AA52" s="587"/>
      <c r="AB52" s="587"/>
      <c r="AC52" s="587"/>
    </row>
    <row r="53" spans="1:68" ht="27" customHeight="1" x14ac:dyDescent="0.25">
      <c r="A53" s="54" t="s">
        <v>123</v>
      </c>
      <c r="B53" s="54" t="s">
        <v>124</v>
      </c>
      <c r="C53" s="31">
        <v>4301012030</v>
      </c>
      <c r="D53" s="598">
        <v>4680115885882</v>
      </c>
      <c r="E53" s="599"/>
      <c r="F53" s="590">
        <v>1.4</v>
      </c>
      <c r="G53" s="32">
        <v>8</v>
      </c>
      <c r="H53" s="590">
        <v>11.2</v>
      </c>
      <c r="I53" s="590">
        <v>11.635</v>
      </c>
      <c r="J53" s="32">
        <v>64</v>
      </c>
      <c r="K53" s="32" t="s">
        <v>105</v>
      </c>
      <c r="L53" s="32"/>
      <c r="M53" s="33" t="s">
        <v>112</v>
      </c>
      <c r="N53" s="33"/>
      <c r="O53" s="32">
        <v>50</v>
      </c>
      <c r="P53" s="74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96"/>
      <c r="R53" s="596"/>
      <c r="S53" s="596"/>
      <c r="T53" s="597"/>
      <c r="U53" s="34"/>
      <c r="V53" s="34"/>
      <c r="W53" s="35" t="s">
        <v>70</v>
      </c>
      <c r="X53" s="591">
        <v>0</v>
      </c>
      <c r="Y53" s="592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126</v>
      </c>
      <c r="B54" s="54" t="s">
        <v>127</v>
      </c>
      <c r="C54" s="31">
        <v>4301011816</v>
      </c>
      <c r="D54" s="598">
        <v>4680115881426</v>
      </c>
      <c r="E54" s="599"/>
      <c r="F54" s="590">
        <v>1.35</v>
      </c>
      <c r="G54" s="32">
        <v>8</v>
      </c>
      <c r="H54" s="590">
        <v>10.8</v>
      </c>
      <c r="I54" s="590">
        <v>11.234999999999999</v>
      </c>
      <c r="J54" s="32">
        <v>64</v>
      </c>
      <c r="K54" s="32" t="s">
        <v>105</v>
      </c>
      <c r="L54" s="32" t="s">
        <v>128</v>
      </c>
      <c r="M54" s="33" t="s">
        <v>106</v>
      </c>
      <c r="N54" s="33"/>
      <c r="O54" s="32">
        <v>50</v>
      </c>
      <c r="P54" s="88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96"/>
      <c r="R54" s="596"/>
      <c r="S54" s="596"/>
      <c r="T54" s="597"/>
      <c r="U54" s="34"/>
      <c r="V54" s="34"/>
      <c r="W54" s="35" t="s">
        <v>70</v>
      </c>
      <c r="X54" s="591">
        <v>200</v>
      </c>
      <c r="Y54" s="592">
        <f t="shared" si="6"/>
        <v>205.20000000000002</v>
      </c>
      <c r="Z54" s="36">
        <f>IFERROR(IF(Y54=0,"",ROUNDUP(Y54/H54,0)*0.01898),"")</f>
        <v>0.36062</v>
      </c>
      <c r="AA54" s="56"/>
      <c r="AB54" s="57"/>
      <c r="AC54" s="97" t="s">
        <v>129</v>
      </c>
      <c r="AG54" s="64"/>
      <c r="AJ54" s="68" t="s">
        <v>130</v>
      </c>
      <c r="AK54" s="68">
        <v>691.2</v>
      </c>
      <c r="BB54" s="98" t="s">
        <v>1</v>
      </c>
      <c r="BM54" s="64">
        <f t="shared" si="7"/>
        <v>208.05555555555554</v>
      </c>
      <c r="BN54" s="64">
        <f t="shared" si="8"/>
        <v>213.46499999999997</v>
      </c>
      <c r="BO54" s="64">
        <f t="shared" si="9"/>
        <v>0.28935185185185186</v>
      </c>
      <c r="BP54" s="64">
        <f t="shared" si="10"/>
        <v>0.296875</v>
      </c>
    </row>
    <row r="55" spans="1:68" ht="27" customHeight="1" x14ac:dyDescent="0.25">
      <c r="A55" s="54" t="s">
        <v>131</v>
      </c>
      <c r="B55" s="54" t="s">
        <v>132</v>
      </c>
      <c r="C55" s="31">
        <v>4301011386</v>
      </c>
      <c r="D55" s="598">
        <v>4680115880283</v>
      </c>
      <c r="E55" s="599"/>
      <c r="F55" s="590">
        <v>0.6</v>
      </c>
      <c r="G55" s="32">
        <v>8</v>
      </c>
      <c r="H55" s="590">
        <v>4.8</v>
      </c>
      <c r="I55" s="590">
        <v>5.01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45</v>
      </c>
      <c r="P55" s="72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96"/>
      <c r="R55" s="596"/>
      <c r="S55" s="596"/>
      <c r="T55" s="597"/>
      <c r="U55" s="34"/>
      <c r="V55" s="34"/>
      <c r="W55" s="35" t="s">
        <v>70</v>
      </c>
      <c r="X55" s="591">
        <v>0</v>
      </c>
      <c r="Y55" s="59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133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customHeight="1" x14ac:dyDescent="0.25">
      <c r="A56" s="54" t="s">
        <v>134</v>
      </c>
      <c r="B56" s="54" t="s">
        <v>135</v>
      </c>
      <c r="C56" s="31">
        <v>4301011806</v>
      </c>
      <c r="D56" s="598">
        <v>4680115881525</v>
      </c>
      <c r="E56" s="599"/>
      <c r="F56" s="590">
        <v>0.4</v>
      </c>
      <c r="G56" s="32">
        <v>10</v>
      </c>
      <c r="H56" s="590">
        <v>4</v>
      </c>
      <c r="I56" s="590">
        <v>4.21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63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96"/>
      <c r="R56" s="596"/>
      <c r="S56" s="596"/>
      <c r="T56" s="597"/>
      <c r="U56" s="34"/>
      <c r="V56" s="34"/>
      <c r="W56" s="35" t="s">
        <v>70</v>
      </c>
      <c r="X56" s="591">
        <v>0</v>
      </c>
      <c r="Y56" s="592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4301011589</v>
      </c>
      <c r="D57" s="598">
        <v>4680115885899</v>
      </c>
      <c r="E57" s="599"/>
      <c r="F57" s="590">
        <v>0.35</v>
      </c>
      <c r="G57" s="32">
        <v>6</v>
      </c>
      <c r="H57" s="590">
        <v>2.1</v>
      </c>
      <c r="I57" s="590">
        <v>2.2799999999999998</v>
      </c>
      <c r="J57" s="32">
        <v>182</v>
      </c>
      <c r="K57" s="32" t="s">
        <v>77</v>
      </c>
      <c r="L57" s="32"/>
      <c r="M57" s="33" t="s">
        <v>138</v>
      </c>
      <c r="N57" s="33"/>
      <c r="O57" s="32">
        <v>50</v>
      </c>
      <c r="P57" s="89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96"/>
      <c r="R57" s="596"/>
      <c r="S57" s="596"/>
      <c r="T57" s="597"/>
      <c r="U57" s="34"/>
      <c r="V57" s="34"/>
      <c r="W57" s="35" t="s">
        <v>70</v>
      </c>
      <c r="X57" s="591">
        <v>0</v>
      </c>
      <c r="Y57" s="592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139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140</v>
      </c>
      <c r="B58" s="54" t="s">
        <v>141</v>
      </c>
      <c r="C58" s="31">
        <v>4301011801</v>
      </c>
      <c r="D58" s="598">
        <v>4680115881419</v>
      </c>
      <c r="E58" s="599"/>
      <c r="F58" s="590">
        <v>0.45</v>
      </c>
      <c r="G58" s="32">
        <v>10</v>
      </c>
      <c r="H58" s="590">
        <v>4.5</v>
      </c>
      <c r="I58" s="590">
        <v>4.71</v>
      </c>
      <c r="J58" s="32">
        <v>132</v>
      </c>
      <c r="K58" s="32" t="s">
        <v>110</v>
      </c>
      <c r="L58" s="32" t="s">
        <v>128</v>
      </c>
      <c r="M58" s="33" t="s">
        <v>106</v>
      </c>
      <c r="N58" s="33"/>
      <c r="O58" s="32">
        <v>50</v>
      </c>
      <c r="P58" s="94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96"/>
      <c r="R58" s="596"/>
      <c r="S58" s="596"/>
      <c r="T58" s="597"/>
      <c r="U58" s="34"/>
      <c r="V58" s="34"/>
      <c r="W58" s="35" t="s">
        <v>70</v>
      </c>
      <c r="X58" s="591">
        <v>112.5</v>
      </c>
      <c r="Y58" s="592">
        <f t="shared" si="6"/>
        <v>112.5</v>
      </c>
      <c r="Z58" s="36">
        <f>IFERROR(IF(Y58=0,"",ROUNDUP(Y58/H58,0)*0.00902),"")</f>
        <v>0.22550000000000001</v>
      </c>
      <c r="AA58" s="56"/>
      <c r="AB58" s="57"/>
      <c r="AC58" s="105" t="s">
        <v>142</v>
      </c>
      <c r="AG58" s="64"/>
      <c r="AJ58" s="68" t="s">
        <v>130</v>
      </c>
      <c r="AK58" s="68">
        <v>594</v>
      </c>
      <c r="BB58" s="106" t="s">
        <v>1</v>
      </c>
      <c r="BM58" s="64">
        <f t="shared" si="7"/>
        <v>117.75</v>
      </c>
      <c r="BN58" s="64">
        <f t="shared" si="8"/>
        <v>117.75</v>
      </c>
      <c r="BO58" s="64">
        <f t="shared" si="9"/>
        <v>0.18939393939393939</v>
      </c>
      <c r="BP58" s="64">
        <f t="shared" si="10"/>
        <v>0.18939393939393939</v>
      </c>
    </row>
    <row r="59" spans="1:68" x14ac:dyDescent="0.2">
      <c r="A59" s="601"/>
      <c r="B59" s="602"/>
      <c r="C59" s="602"/>
      <c r="D59" s="602"/>
      <c r="E59" s="602"/>
      <c r="F59" s="602"/>
      <c r="G59" s="602"/>
      <c r="H59" s="602"/>
      <c r="I59" s="602"/>
      <c r="J59" s="602"/>
      <c r="K59" s="602"/>
      <c r="L59" s="602"/>
      <c r="M59" s="602"/>
      <c r="N59" s="602"/>
      <c r="O59" s="603"/>
      <c r="P59" s="606" t="s">
        <v>72</v>
      </c>
      <c r="Q59" s="607"/>
      <c r="R59" s="607"/>
      <c r="S59" s="607"/>
      <c r="T59" s="607"/>
      <c r="U59" s="607"/>
      <c r="V59" s="608"/>
      <c r="W59" s="37" t="s">
        <v>73</v>
      </c>
      <c r="X59" s="593">
        <f>IFERROR(X53/H53,"0")+IFERROR(X54/H54,"0")+IFERROR(X55/H55,"0")+IFERROR(X56/H56,"0")+IFERROR(X57/H57,"0")+IFERROR(X58/H58,"0")</f>
        <v>43.518518518518519</v>
      </c>
      <c r="Y59" s="593">
        <f>IFERROR(Y53/H53,"0")+IFERROR(Y54/H54,"0")+IFERROR(Y55/H55,"0")+IFERROR(Y56/H56,"0")+IFERROR(Y57/H57,"0")+IFERROR(Y58/H58,"0")</f>
        <v>44</v>
      </c>
      <c r="Z59" s="593">
        <f>IFERROR(IF(Z53="",0,Z53),"0")+IFERROR(IF(Z54="",0,Z54),"0")+IFERROR(IF(Z55="",0,Z55),"0")+IFERROR(IF(Z56="",0,Z56),"0")+IFERROR(IF(Z57="",0,Z57),"0")+IFERROR(IF(Z58="",0,Z58),"0")</f>
        <v>0.58611999999999997</v>
      </c>
      <c r="AA59" s="594"/>
      <c r="AB59" s="594"/>
      <c r="AC59" s="594"/>
    </row>
    <row r="60" spans="1:68" x14ac:dyDescent="0.2">
      <c r="A60" s="602"/>
      <c r="B60" s="602"/>
      <c r="C60" s="602"/>
      <c r="D60" s="602"/>
      <c r="E60" s="602"/>
      <c r="F60" s="602"/>
      <c r="G60" s="602"/>
      <c r="H60" s="602"/>
      <c r="I60" s="602"/>
      <c r="J60" s="602"/>
      <c r="K60" s="602"/>
      <c r="L60" s="602"/>
      <c r="M60" s="602"/>
      <c r="N60" s="602"/>
      <c r="O60" s="603"/>
      <c r="P60" s="606" t="s">
        <v>72</v>
      </c>
      <c r="Q60" s="607"/>
      <c r="R60" s="607"/>
      <c r="S60" s="607"/>
      <c r="T60" s="607"/>
      <c r="U60" s="607"/>
      <c r="V60" s="608"/>
      <c r="W60" s="37" t="s">
        <v>70</v>
      </c>
      <c r="X60" s="593">
        <f>IFERROR(SUM(X53:X58),"0")</f>
        <v>312.5</v>
      </c>
      <c r="Y60" s="593">
        <f>IFERROR(SUM(Y53:Y58),"0")</f>
        <v>317.70000000000005</v>
      </c>
      <c r="Z60" s="37"/>
      <c r="AA60" s="594"/>
      <c r="AB60" s="594"/>
      <c r="AC60" s="594"/>
    </row>
    <row r="61" spans="1:68" ht="14.25" customHeight="1" x14ac:dyDescent="0.25">
      <c r="A61" s="609" t="s">
        <v>143</v>
      </c>
      <c r="B61" s="602"/>
      <c r="C61" s="602"/>
      <c r="D61" s="602"/>
      <c r="E61" s="602"/>
      <c r="F61" s="602"/>
      <c r="G61" s="602"/>
      <c r="H61" s="602"/>
      <c r="I61" s="602"/>
      <c r="J61" s="602"/>
      <c r="K61" s="602"/>
      <c r="L61" s="602"/>
      <c r="M61" s="602"/>
      <c r="N61" s="602"/>
      <c r="O61" s="602"/>
      <c r="P61" s="602"/>
      <c r="Q61" s="602"/>
      <c r="R61" s="602"/>
      <c r="S61" s="602"/>
      <c r="T61" s="602"/>
      <c r="U61" s="602"/>
      <c r="V61" s="602"/>
      <c r="W61" s="602"/>
      <c r="X61" s="602"/>
      <c r="Y61" s="602"/>
      <c r="Z61" s="602"/>
      <c r="AA61" s="587"/>
      <c r="AB61" s="587"/>
      <c r="AC61" s="587"/>
    </row>
    <row r="62" spans="1:68" ht="16.5" customHeight="1" x14ac:dyDescent="0.25">
      <c r="A62" s="54" t="s">
        <v>144</v>
      </c>
      <c r="B62" s="54" t="s">
        <v>145</v>
      </c>
      <c r="C62" s="31">
        <v>4301020298</v>
      </c>
      <c r="D62" s="598">
        <v>4680115881440</v>
      </c>
      <c r="E62" s="599"/>
      <c r="F62" s="590">
        <v>1.35</v>
      </c>
      <c r="G62" s="32">
        <v>8</v>
      </c>
      <c r="H62" s="590">
        <v>10.8</v>
      </c>
      <c r="I62" s="590">
        <v>11.234999999999999</v>
      </c>
      <c r="J62" s="32">
        <v>64</v>
      </c>
      <c r="K62" s="32" t="s">
        <v>105</v>
      </c>
      <c r="L62" s="32"/>
      <c r="M62" s="33" t="s">
        <v>106</v>
      </c>
      <c r="N62" s="33"/>
      <c r="O62" s="32">
        <v>50</v>
      </c>
      <c r="P62" s="87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96"/>
      <c r="R62" s="596"/>
      <c r="S62" s="596"/>
      <c r="T62" s="597"/>
      <c r="U62" s="34"/>
      <c r="V62" s="34"/>
      <c r="W62" s="35" t="s">
        <v>70</v>
      </c>
      <c r="X62" s="591">
        <v>150</v>
      </c>
      <c r="Y62" s="592">
        <f>IFERROR(IF(X62="",0,CEILING((X62/$H62),1)*$H62),"")</f>
        <v>151.20000000000002</v>
      </c>
      <c r="Z62" s="36">
        <f>IFERROR(IF(Y62=0,"",ROUNDUP(Y62/H62,0)*0.01898),"")</f>
        <v>0.26572000000000001</v>
      </c>
      <c r="AA62" s="56"/>
      <c r="AB62" s="57"/>
      <c r="AC62" s="107" t="s">
        <v>146</v>
      </c>
      <c r="AG62" s="64"/>
      <c r="AJ62" s="68"/>
      <c r="AK62" s="68">
        <v>0</v>
      </c>
      <c r="BB62" s="108" t="s">
        <v>1</v>
      </c>
      <c r="BM62" s="64">
        <f>IFERROR(X62*I62/H62,"0")</f>
        <v>156.04166666666666</v>
      </c>
      <c r="BN62" s="64">
        <f>IFERROR(Y62*I62/H62,"0")</f>
        <v>157.29000000000002</v>
      </c>
      <c r="BO62" s="64">
        <f>IFERROR(1/J62*(X62/H62),"0")</f>
        <v>0.21701388888888887</v>
      </c>
      <c r="BP62" s="64">
        <f>IFERROR(1/J62*(Y62/H62),"0")</f>
        <v>0.21875</v>
      </c>
    </row>
    <row r="63" spans="1:68" ht="27" customHeight="1" x14ac:dyDescent="0.25">
      <c r="A63" s="54" t="s">
        <v>147</v>
      </c>
      <c r="B63" s="54" t="s">
        <v>148</v>
      </c>
      <c r="C63" s="31">
        <v>4301020228</v>
      </c>
      <c r="D63" s="598">
        <v>4680115882751</v>
      </c>
      <c r="E63" s="599"/>
      <c r="F63" s="590">
        <v>0.45</v>
      </c>
      <c r="G63" s="32">
        <v>10</v>
      </c>
      <c r="H63" s="590">
        <v>4.5</v>
      </c>
      <c r="I63" s="590">
        <v>4.71</v>
      </c>
      <c r="J63" s="32">
        <v>132</v>
      </c>
      <c r="K63" s="32" t="s">
        <v>110</v>
      </c>
      <c r="L63" s="32"/>
      <c r="M63" s="33" t="s">
        <v>106</v>
      </c>
      <c r="N63" s="33"/>
      <c r="O63" s="32">
        <v>90</v>
      </c>
      <c r="P63" s="70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96"/>
      <c r="R63" s="596"/>
      <c r="S63" s="596"/>
      <c r="T63" s="597"/>
      <c r="U63" s="34"/>
      <c r="V63" s="34"/>
      <c r="W63" s="35" t="s">
        <v>70</v>
      </c>
      <c r="X63" s="591">
        <v>0</v>
      </c>
      <c r="Y63" s="592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149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customHeight="1" x14ac:dyDescent="0.25">
      <c r="A64" s="54" t="s">
        <v>150</v>
      </c>
      <c r="B64" s="54" t="s">
        <v>151</v>
      </c>
      <c r="C64" s="31">
        <v>4301020358</v>
      </c>
      <c r="D64" s="598">
        <v>4680115885950</v>
      </c>
      <c r="E64" s="599"/>
      <c r="F64" s="590">
        <v>0.37</v>
      </c>
      <c r="G64" s="32">
        <v>6</v>
      </c>
      <c r="H64" s="590">
        <v>2.2200000000000002</v>
      </c>
      <c r="I64" s="590">
        <v>2.4</v>
      </c>
      <c r="J64" s="32">
        <v>182</v>
      </c>
      <c r="K64" s="32" t="s">
        <v>77</v>
      </c>
      <c r="L64" s="32"/>
      <c r="M64" s="33" t="s">
        <v>112</v>
      </c>
      <c r="N64" s="33"/>
      <c r="O64" s="32">
        <v>50</v>
      </c>
      <c r="P64" s="88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96"/>
      <c r="R64" s="596"/>
      <c r="S64" s="596"/>
      <c r="T64" s="597"/>
      <c r="U64" s="34"/>
      <c r="V64" s="34"/>
      <c r="W64" s="35" t="s">
        <v>70</v>
      </c>
      <c r="X64" s="591">
        <v>0</v>
      </c>
      <c r="Y64" s="59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152</v>
      </c>
      <c r="B65" s="54" t="s">
        <v>153</v>
      </c>
      <c r="C65" s="31">
        <v>4301020296</v>
      </c>
      <c r="D65" s="598">
        <v>4680115881433</v>
      </c>
      <c r="E65" s="599"/>
      <c r="F65" s="590">
        <v>0.45</v>
      </c>
      <c r="G65" s="32">
        <v>6</v>
      </c>
      <c r="H65" s="590">
        <v>2.7</v>
      </c>
      <c r="I65" s="590">
        <v>2.88</v>
      </c>
      <c r="J65" s="32">
        <v>182</v>
      </c>
      <c r="K65" s="32" t="s">
        <v>77</v>
      </c>
      <c r="L65" s="32" t="s">
        <v>128</v>
      </c>
      <c r="M65" s="33" t="s">
        <v>106</v>
      </c>
      <c r="N65" s="33"/>
      <c r="O65" s="32">
        <v>50</v>
      </c>
      <c r="P65" s="91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96"/>
      <c r="R65" s="596"/>
      <c r="S65" s="596"/>
      <c r="T65" s="597"/>
      <c r="U65" s="34"/>
      <c r="V65" s="34"/>
      <c r="W65" s="35" t="s">
        <v>70</v>
      </c>
      <c r="X65" s="591">
        <v>58.5</v>
      </c>
      <c r="Y65" s="592">
        <f>IFERROR(IF(X65="",0,CEILING((X65/$H65),1)*$H65),"")</f>
        <v>59.400000000000006</v>
      </c>
      <c r="Z65" s="36">
        <f>IFERROR(IF(Y65=0,"",ROUNDUP(Y65/H65,0)*0.00651),"")</f>
        <v>0.14322000000000001</v>
      </c>
      <c r="AA65" s="56"/>
      <c r="AB65" s="57"/>
      <c r="AC65" s="113" t="s">
        <v>146</v>
      </c>
      <c r="AG65" s="64"/>
      <c r="AJ65" s="68" t="s">
        <v>130</v>
      </c>
      <c r="AK65" s="68">
        <v>491.4</v>
      </c>
      <c r="BB65" s="114" t="s">
        <v>1</v>
      </c>
      <c r="BM65" s="64">
        <f>IFERROR(X65*I65/H65,"0")</f>
        <v>62.399999999999991</v>
      </c>
      <c r="BN65" s="64">
        <f>IFERROR(Y65*I65/H65,"0")</f>
        <v>63.36</v>
      </c>
      <c r="BO65" s="64">
        <f>IFERROR(1/J65*(X65/H65),"0")</f>
        <v>0.11904761904761904</v>
      </c>
      <c r="BP65" s="64">
        <f>IFERROR(1/J65*(Y65/H65),"0")</f>
        <v>0.12087912087912089</v>
      </c>
    </row>
    <row r="66" spans="1:68" x14ac:dyDescent="0.2">
      <c r="A66" s="601"/>
      <c r="B66" s="602"/>
      <c r="C66" s="602"/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3"/>
      <c r="P66" s="606" t="s">
        <v>72</v>
      </c>
      <c r="Q66" s="607"/>
      <c r="R66" s="607"/>
      <c r="S66" s="607"/>
      <c r="T66" s="607"/>
      <c r="U66" s="607"/>
      <c r="V66" s="608"/>
      <c r="W66" s="37" t="s">
        <v>73</v>
      </c>
      <c r="X66" s="593">
        <f>IFERROR(X62/H62,"0")+IFERROR(X63/H63,"0")+IFERROR(X64/H64,"0")+IFERROR(X65/H65,"0")</f>
        <v>35.55555555555555</v>
      </c>
      <c r="Y66" s="593">
        <f>IFERROR(Y62/H62,"0")+IFERROR(Y63/H63,"0")+IFERROR(Y64/H64,"0")+IFERROR(Y65/H65,"0")</f>
        <v>36</v>
      </c>
      <c r="Z66" s="593">
        <f>IFERROR(IF(Z62="",0,Z62),"0")+IFERROR(IF(Z63="",0,Z63),"0")+IFERROR(IF(Z64="",0,Z64),"0")+IFERROR(IF(Z65="",0,Z65),"0")</f>
        <v>0.40894000000000003</v>
      </c>
      <c r="AA66" s="594"/>
      <c r="AB66" s="594"/>
      <c r="AC66" s="594"/>
    </row>
    <row r="67" spans="1:68" x14ac:dyDescent="0.2">
      <c r="A67" s="602"/>
      <c r="B67" s="602"/>
      <c r="C67" s="602"/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3"/>
      <c r="P67" s="606" t="s">
        <v>72</v>
      </c>
      <c r="Q67" s="607"/>
      <c r="R67" s="607"/>
      <c r="S67" s="607"/>
      <c r="T67" s="607"/>
      <c r="U67" s="607"/>
      <c r="V67" s="608"/>
      <c r="W67" s="37" t="s">
        <v>70</v>
      </c>
      <c r="X67" s="593">
        <f>IFERROR(SUM(X62:X65),"0")</f>
        <v>208.5</v>
      </c>
      <c r="Y67" s="593">
        <f>IFERROR(SUM(Y62:Y65),"0")</f>
        <v>210.60000000000002</v>
      </c>
      <c r="Z67" s="37"/>
      <c r="AA67" s="594"/>
      <c r="AB67" s="594"/>
      <c r="AC67" s="594"/>
    </row>
    <row r="68" spans="1:68" ht="14.25" customHeight="1" x14ac:dyDescent="0.25">
      <c r="A68" s="609" t="s">
        <v>64</v>
      </c>
      <c r="B68" s="602"/>
      <c r="C68" s="602"/>
      <c r="D68" s="602"/>
      <c r="E68" s="602"/>
      <c r="F68" s="602"/>
      <c r="G68" s="602"/>
      <c r="H68" s="602"/>
      <c r="I68" s="602"/>
      <c r="J68" s="602"/>
      <c r="K68" s="602"/>
      <c r="L68" s="602"/>
      <c r="M68" s="602"/>
      <c r="N68" s="602"/>
      <c r="O68" s="602"/>
      <c r="P68" s="602"/>
      <c r="Q68" s="602"/>
      <c r="R68" s="602"/>
      <c r="S68" s="602"/>
      <c r="T68" s="602"/>
      <c r="U68" s="602"/>
      <c r="V68" s="602"/>
      <c r="W68" s="602"/>
      <c r="X68" s="602"/>
      <c r="Y68" s="602"/>
      <c r="Z68" s="602"/>
      <c r="AA68" s="587"/>
      <c r="AB68" s="587"/>
      <c r="AC68" s="587"/>
    </row>
    <row r="69" spans="1:68" ht="27" customHeight="1" x14ac:dyDescent="0.25">
      <c r="A69" s="54" t="s">
        <v>154</v>
      </c>
      <c r="B69" s="54" t="s">
        <v>155</v>
      </c>
      <c r="C69" s="31">
        <v>4301031243</v>
      </c>
      <c r="D69" s="598">
        <v>4680115885073</v>
      </c>
      <c r="E69" s="599"/>
      <c r="F69" s="590">
        <v>0.3</v>
      </c>
      <c r="G69" s="32">
        <v>6</v>
      </c>
      <c r="H69" s="590">
        <v>1.8</v>
      </c>
      <c r="I69" s="59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6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96"/>
      <c r="R69" s="596"/>
      <c r="S69" s="596"/>
      <c r="T69" s="597"/>
      <c r="U69" s="34"/>
      <c r="V69" s="34"/>
      <c r="W69" s="35" t="s">
        <v>70</v>
      </c>
      <c r="X69" s="591">
        <v>0</v>
      </c>
      <c r="Y69" s="59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156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157</v>
      </c>
      <c r="B70" s="54" t="s">
        <v>158</v>
      </c>
      <c r="C70" s="31">
        <v>4301031241</v>
      </c>
      <c r="D70" s="598">
        <v>4680115885059</v>
      </c>
      <c r="E70" s="599"/>
      <c r="F70" s="590">
        <v>0.3</v>
      </c>
      <c r="G70" s="32">
        <v>6</v>
      </c>
      <c r="H70" s="590">
        <v>1.8</v>
      </c>
      <c r="I70" s="590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96"/>
      <c r="R70" s="596"/>
      <c r="S70" s="596"/>
      <c r="T70" s="597"/>
      <c r="U70" s="34"/>
      <c r="V70" s="34"/>
      <c r="W70" s="35" t="s">
        <v>70</v>
      </c>
      <c r="X70" s="591">
        <v>0</v>
      </c>
      <c r="Y70" s="59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159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customHeight="1" x14ac:dyDescent="0.25">
      <c r="A71" s="54" t="s">
        <v>160</v>
      </c>
      <c r="B71" s="54" t="s">
        <v>161</v>
      </c>
      <c r="C71" s="31">
        <v>4301031316</v>
      </c>
      <c r="D71" s="598">
        <v>4680115885097</v>
      </c>
      <c r="E71" s="599"/>
      <c r="F71" s="590">
        <v>0.3</v>
      </c>
      <c r="G71" s="32">
        <v>6</v>
      </c>
      <c r="H71" s="590">
        <v>1.8</v>
      </c>
      <c r="I71" s="590">
        <v>1.9</v>
      </c>
      <c r="J71" s="32">
        <v>234</v>
      </c>
      <c r="K71" s="32" t="s">
        <v>67</v>
      </c>
      <c r="L71" s="32"/>
      <c r="M71" s="33" t="s">
        <v>68</v>
      </c>
      <c r="N71" s="33"/>
      <c r="O71" s="32">
        <v>40</v>
      </c>
      <c r="P71" s="94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96"/>
      <c r="R71" s="596"/>
      <c r="S71" s="596"/>
      <c r="T71" s="597"/>
      <c r="U71" s="34"/>
      <c r="V71" s="34"/>
      <c r="W71" s="35" t="s">
        <v>70</v>
      </c>
      <c r="X71" s="591">
        <v>0</v>
      </c>
      <c r="Y71" s="592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162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x14ac:dyDescent="0.2">
      <c r="A72" s="601"/>
      <c r="B72" s="602"/>
      <c r="C72" s="602"/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3"/>
      <c r="P72" s="606" t="s">
        <v>72</v>
      </c>
      <c r="Q72" s="607"/>
      <c r="R72" s="607"/>
      <c r="S72" s="607"/>
      <c r="T72" s="607"/>
      <c r="U72" s="607"/>
      <c r="V72" s="608"/>
      <c r="W72" s="37" t="s">
        <v>73</v>
      </c>
      <c r="X72" s="593">
        <f>IFERROR(X69/H69,"0")+IFERROR(X70/H70,"0")+IFERROR(X71/H71,"0")</f>
        <v>0</v>
      </c>
      <c r="Y72" s="593">
        <f>IFERROR(Y69/H69,"0")+IFERROR(Y70/H70,"0")+IFERROR(Y71/H71,"0")</f>
        <v>0</v>
      </c>
      <c r="Z72" s="593">
        <f>IFERROR(IF(Z69="",0,Z69),"0")+IFERROR(IF(Z70="",0,Z70),"0")+IFERROR(IF(Z71="",0,Z71),"0")</f>
        <v>0</v>
      </c>
      <c r="AA72" s="594"/>
      <c r="AB72" s="594"/>
      <c r="AC72" s="594"/>
    </row>
    <row r="73" spans="1:68" x14ac:dyDescent="0.2">
      <c r="A73" s="602"/>
      <c r="B73" s="602"/>
      <c r="C73" s="602"/>
      <c r="D73" s="602"/>
      <c r="E73" s="602"/>
      <c r="F73" s="602"/>
      <c r="G73" s="602"/>
      <c r="H73" s="602"/>
      <c r="I73" s="602"/>
      <c r="J73" s="602"/>
      <c r="K73" s="602"/>
      <c r="L73" s="602"/>
      <c r="M73" s="602"/>
      <c r="N73" s="602"/>
      <c r="O73" s="603"/>
      <c r="P73" s="606" t="s">
        <v>72</v>
      </c>
      <c r="Q73" s="607"/>
      <c r="R73" s="607"/>
      <c r="S73" s="607"/>
      <c r="T73" s="607"/>
      <c r="U73" s="607"/>
      <c r="V73" s="608"/>
      <c r="W73" s="37" t="s">
        <v>70</v>
      </c>
      <c r="X73" s="593">
        <f>IFERROR(SUM(X69:X71),"0")</f>
        <v>0</v>
      </c>
      <c r="Y73" s="593">
        <f>IFERROR(SUM(Y69:Y71),"0")</f>
        <v>0</v>
      </c>
      <c r="Z73" s="37"/>
      <c r="AA73" s="594"/>
      <c r="AB73" s="594"/>
      <c r="AC73" s="594"/>
    </row>
    <row r="74" spans="1:68" ht="14.25" customHeight="1" x14ac:dyDescent="0.25">
      <c r="A74" s="609" t="s">
        <v>74</v>
      </c>
      <c r="B74" s="602"/>
      <c r="C74" s="602"/>
      <c r="D74" s="602"/>
      <c r="E74" s="602"/>
      <c r="F74" s="602"/>
      <c r="G74" s="602"/>
      <c r="H74" s="602"/>
      <c r="I74" s="602"/>
      <c r="J74" s="602"/>
      <c r="K74" s="602"/>
      <c r="L74" s="602"/>
      <c r="M74" s="602"/>
      <c r="N74" s="602"/>
      <c r="O74" s="602"/>
      <c r="P74" s="602"/>
      <c r="Q74" s="602"/>
      <c r="R74" s="602"/>
      <c r="S74" s="602"/>
      <c r="T74" s="602"/>
      <c r="U74" s="602"/>
      <c r="V74" s="602"/>
      <c r="W74" s="602"/>
      <c r="X74" s="602"/>
      <c r="Y74" s="602"/>
      <c r="Z74" s="602"/>
      <c r="AA74" s="587"/>
      <c r="AB74" s="587"/>
      <c r="AC74" s="587"/>
    </row>
    <row r="75" spans="1:68" ht="16.5" customHeight="1" x14ac:dyDescent="0.25">
      <c r="A75" s="54" t="s">
        <v>163</v>
      </c>
      <c r="B75" s="54" t="s">
        <v>164</v>
      </c>
      <c r="C75" s="31">
        <v>4301051838</v>
      </c>
      <c r="D75" s="598">
        <v>4680115881891</v>
      </c>
      <c r="E75" s="599"/>
      <c r="F75" s="590">
        <v>1.4</v>
      </c>
      <c r="G75" s="32">
        <v>6</v>
      </c>
      <c r="H75" s="590">
        <v>8.4</v>
      </c>
      <c r="I75" s="590">
        <v>8.9190000000000005</v>
      </c>
      <c r="J75" s="32">
        <v>64</v>
      </c>
      <c r="K75" s="32" t="s">
        <v>105</v>
      </c>
      <c r="L75" s="32"/>
      <c r="M75" s="33" t="s">
        <v>112</v>
      </c>
      <c r="N75" s="33"/>
      <c r="O75" s="32">
        <v>40</v>
      </c>
      <c r="P75" s="90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96"/>
      <c r="R75" s="596"/>
      <c r="S75" s="596"/>
      <c r="T75" s="597"/>
      <c r="U75" s="34"/>
      <c r="V75" s="34"/>
      <c r="W75" s="35" t="s">
        <v>70</v>
      </c>
      <c r="X75" s="591">
        <v>0</v>
      </c>
      <c r="Y75" s="592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165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customHeight="1" x14ac:dyDescent="0.25">
      <c r="A76" s="54" t="s">
        <v>166</v>
      </c>
      <c r="B76" s="54" t="s">
        <v>167</v>
      </c>
      <c r="C76" s="31">
        <v>4301051846</v>
      </c>
      <c r="D76" s="598">
        <v>4680115885769</v>
      </c>
      <c r="E76" s="599"/>
      <c r="F76" s="590">
        <v>1.4</v>
      </c>
      <c r="G76" s="32">
        <v>6</v>
      </c>
      <c r="H76" s="590">
        <v>8.4</v>
      </c>
      <c r="I76" s="590">
        <v>8.8350000000000009</v>
      </c>
      <c r="J76" s="32">
        <v>64</v>
      </c>
      <c r="K76" s="32" t="s">
        <v>105</v>
      </c>
      <c r="L76" s="32"/>
      <c r="M76" s="33" t="s">
        <v>112</v>
      </c>
      <c r="N76" s="33"/>
      <c r="O76" s="32">
        <v>45</v>
      </c>
      <c r="P76" s="76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96"/>
      <c r="R76" s="596"/>
      <c r="S76" s="596"/>
      <c r="T76" s="597"/>
      <c r="U76" s="34"/>
      <c r="V76" s="34"/>
      <c r="W76" s="35" t="s">
        <v>70</v>
      </c>
      <c r="X76" s="591">
        <v>0</v>
      </c>
      <c r="Y76" s="592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168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customHeight="1" x14ac:dyDescent="0.25">
      <c r="A77" s="54" t="s">
        <v>169</v>
      </c>
      <c r="B77" s="54" t="s">
        <v>170</v>
      </c>
      <c r="C77" s="31">
        <v>4301051927</v>
      </c>
      <c r="D77" s="598">
        <v>4680115884410</v>
      </c>
      <c r="E77" s="599"/>
      <c r="F77" s="590">
        <v>1.4</v>
      </c>
      <c r="G77" s="32">
        <v>6</v>
      </c>
      <c r="H77" s="590">
        <v>8.4</v>
      </c>
      <c r="I77" s="590">
        <v>8.907</v>
      </c>
      <c r="J77" s="32">
        <v>64</v>
      </c>
      <c r="K77" s="32" t="s">
        <v>105</v>
      </c>
      <c r="L77" s="32"/>
      <c r="M77" s="33" t="s">
        <v>112</v>
      </c>
      <c r="N77" s="33"/>
      <c r="O77" s="32">
        <v>40</v>
      </c>
      <c r="P77" s="78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96"/>
      <c r="R77" s="596"/>
      <c r="S77" s="596"/>
      <c r="T77" s="597"/>
      <c r="U77" s="34"/>
      <c r="V77" s="34"/>
      <c r="W77" s="35" t="s">
        <v>70</v>
      </c>
      <c r="X77" s="591">
        <v>30</v>
      </c>
      <c r="Y77" s="592">
        <f t="shared" si="11"/>
        <v>33.6</v>
      </c>
      <c r="Z77" s="36">
        <f>IFERROR(IF(Y77=0,"",ROUNDUP(Y77/H77,0)*0.01898),"")</f>
        <v>7.5920000000000001E-2</v>
      </c>
      <c r="AA77" s="56"/>
      <c r="AB77" s="57"/>
      <c r="AC77" s="125" t="s">
        <v>171</v>
      </c>
      <c r="AG77" s="64"/>
      <c r="AJ77" s="68"/>
      <c r="AK77" s="68">
        <v>0</v>
      </c>
      <c r="BB77" s="126" t="s">
        <v>1</v>
      </c>
      <c r="BM77" s="64">
        <f t="shared" si="12"/>
        <v>31.810714285714283</v>
      </c>
      <c r="BN77" s="64">
        <f t="shared" si="13"/>
        <v>35.628</v>
      </c>
      <c r="BO77" s="64">
        <f t="shared" si="14"/>
        <v>5.5803571428571425E-2</v>
      </c>
      <c r="BP77" s="64">
        <f t="shared" si="15"/>
        <v>6.25E-2</v>
      </c>
    </row>
    <row r="78" spans="1:68" ht="16.5" customHeight="1" x14ac:dyDescent="0.25">
      <c r="A78" s="54" t="s">
        <v>172</v>
      </c>
      <c r="B78" s="54" t="s">
        <v>173</v>
      </c>
      <c r="C78" s="31">
        <v>4301051837</v>
      </c>
      <c r="D78" s="598">
        <v>4680115884311</v>
      </c>
      <c r="E78" s="599"/>
      <c r="F78" s="590">
        <v>0.3</v>
      </c>
      <c r="G78" s="32">
        <v>6</v>
      </c>
      <c r="H78" s="590">
        <v>1.8</v>
      </c>
      <c r="I78" s="590">
        <v>2.0459999999999998</v>
      </c>
      <c r="J78" s="32">
        <v>182</v>
      </c>
      <c r="K78" s="32" t="s">
        <v>77</v>
      </c>
      <c r="L78" s="32"/>
      <c r="M78" s="33" t="s">
        <v>112</v>
      </c>
      <c r="N78" s="33"/>
      <c r="O78" s="32">
        <v>40</v>
      </c>
      <c r="P78" s="71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96"/>
      <c r="R78" s="596"/>
      <c r="S78" s="596"/>
      <c r="T78" s="597"/>
      <c r="U78" s="34"/>
      <c r="V78" s="34"/>
      <c r="W78" s="35" t="s">
        <v>70</v>
      </c>
      <c r="X78" s="591">
        <v>0</v>
      </c>
      <c r="Y78" s="59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165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174</v>
      </c>
      <c r="B79" s="54" t="s">
        <v>175</v>
      </c>
      <c r="C79" s="31">
        <v>4301051844</v>
      </c>
      <c r="D79" s="598">
        <v>4680115885929</v>
      </c>
      <c r="E79" s="599"/>
      <c r="F79" s="590">
        <v>0.42</v>
      </c>
      <c r="G79" s="32">
        <v>6</v>
      </c>
      <c r="H79" s="590">
        <v>2.52</v>
      </c>
      <c r="I79" s="590">
        <v>2.7</v>
      </c>
      <c r="J79" s="32">
        <v>182</v>
      </c>
      <c r="K79" s="32" t="s">
        <v>77</v>
      </c>
      <c r="L79" s="32"/>
      <c r="M79" s="33" t="s">
        <v>112</v>
      </c>
      <c r="N79" s="33"/>
      <c r="O79" s="32">
        <v>45</v>
      </c>
      <c r="P79" s="5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96"/>
      <c r="R79" s="596"/>
      <c r="S79" s="596"/>
      <c r="T79" s="597"/>
      <c r="U79" s="34"/>
      <c r="V79" s="34"/>
      <c r="W79" s="35" t="s">
        <v>70</v>
      </c>
      <c r="X79" s="591">
        <v>0</v>
      </c>
      <c r="Y79" s="59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168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customHeight="1" x14ac:dyDescent="0.25">
      <c r="A80" s="54" t="s">
        <v>176</v>
      </c>
      <c r="B80" s="54" t="s">
        <v>177</v>
      </c>
      <c r="C80" s="31">
        <v>4301051929</v>
      </c>
      <c r="D80" s="598">
        <v>4680115884403</v>
      </c>
      <c r="E80" s="599"/>
      <c r="F80" s="590">
        <v>0.3</v>
      </c>
      <c r="G80" s="32">
        <v>6</v>
      </c>
      <c r="H80" s="590">
        <v>1.8</v>
      </c>
      <c r="I80" s="590">
        <v>1.98</v>
      </c>
      <c r="J80" s="32">
        <v>182</v>
      </c>
      <c r="K80" s="32" t="s">
        <v>77</v>
      </c>
      <c r="L80" s="32"/>
      <c r="M80" s="33" t="s">
        <v>112</v>
      </c>
      <c r="N80" s="33"/>
      <c r="O80" s="32">
        <v>40</v>
      </c>
      <c r="P80" s="8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96"/>
      <c r="R80" s="596"/>
      <c r="S80" s="596"/>
      <c r="T80" s="597"/>
      <c r="U80" s="34"/>
      <c r="V80" s="34"/>
      <c r="W80" s="35" t="s">
        <v>70</v>
      </c>
      <c r="X80" s="591">
        <v>0</v>
      </c>
      <c r="Y80" s="592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171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x14ac:dyDescent="0.2">
      <c r="A81" s="601"/>
      <c r="B81" s="602"/>
      <c r="C81" s="602"/>
      <c r="D81" s="602"/>
      <c r="E81" s="602"/>
      <c r="F81" s="602"/>
      <c r="G81" s="602"/>
      <c r="H81" s="602"/>
      <c r="I81" s="602"/>
      <c r="J81" s="602"/>
      <c r="K81" s="602"/>
      <c r="L81" s="602"/>
      <c r="M81" s="602"/>
      <c r="N81" s="602"/>
      <c r="O81" s="603"/>
      <c r="P81" s="606" t="s">
        <v>72</v>
      </c>
      <c r="Q81" s="607"/>
      <c r="R81" s="607"/>
      <c r="S81" s="607"/>
      <c r="T81" s="607"/>
      <c r="U81" s="607"/>
      <c r="V81" s="608"/>
      <c r="W81" s="37" t="s">
        <v>73</v>
      </c>
      <c r="X81" s="593">
        <f>IFERROR(X75/H75,"0")+IFERROR(X76/H76,"0")+IFERROR(X77/H77,"0")+IFERROR(X78/H78,"0")+IFERROR(X79/H79,"0")+IFERROR(X80/H80,"0")</f>
        <v>3.5714285714285712</v>
      </c>
      <c r="Y81" s="593">
        <f>IFERROR(Y75/H75,"0")+IFERROR(Y76/H76,"0")+IFERROR(Y77/H77,"0")+IFERROR(Y78/H78,"0")+IFERROR(Y79/H79,"0")+IFERROR(Y80/H80,"0")</f>
        <v>4</v>
      </c>
      <c r="Z81" s="593">
        <f>IFERROR(IF(Z75="",0,Z75),"0")+IFERROR(IF(Z76="",0,Z76),"0")+IFERROR(IF(Z77="",0,Z77),"0")+IFERROR(IF(Z78="",0,Z78),"0")+IFERROR(IF(Z79="",0,Z79),"0")+IFERROR(IF(Z80="",0,Z80),"0")</f>
        <v>7.5920000000000001E-2</v>
      </c>
      <c r="AA81" s="594"/>
      <c r="AB81" s="594"/>
      <c r="AC81" s="594"/>
    </row>
    <row r="82" spans="1:68" x14ac:dyDescent="0.2">
      <c r="A82" s="602"/>
      <c r="B82" s="602"/>
      <c r="C82" s="602"/>
      <c r="D82" s="602"/>
      <c r="E82" s="602"/>
      <c r="F82" s="602"/>
      <c r="G82" s="602"/>
      <c r="H82" s="602"/>
      <c r="I82" s="602"/>
      <c r="J82" s="602"/>
      <c r="K82" s="602"/>
      <c r="L82" s="602"/>
      <c r="M82" s="602"/>
      <c r="N82" s="602"/>
      <c r="O82" s="603"/>
      <c r="P82" s="606" t="s">
        <v>72</v>
      </c>
      <c r="Q82" s="607"/>
      <c r="R82" s="607"/>
      <c r="S82" s="607"/>
      <c r="T82" s="607"/>
      <c r="U82" s="607"/>
      <c r="V82" s="608"/>
      <c r="W82" s="37" t="s">
        <v>70</v>
      </c>
      <c r="X82" s="593">
        <f>IFERROR(SUM(X75:X80),"0")</f>
        <v>30</v>
      </c>
      <c r="Y82" s="593">
        <f>IFERROR(SUM(Y75:Y80),"0")</f>
        <v>33.6</v>
      </c>
      <c r="Z82" s="37"/>
      <c r="AA82" s="594"/>
      <c r="AB82" s="594"/>
      <c r="AC82" s="594"/>
    </row>
    <row r="83" spans="1:68" ht="14.25" customHeight="1" x14ac:dyDescent="0.25">
      <c r="A83" s="609" t="s">
        <v>178</v>
      </c>
      <c r="B83" s="602"/>
      <c r="C83" s="602"/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2"/>
      <c r="P83" s="602"/>
      <c r="Q83" s="602"/>
      <c r="R83" s="602"/>
      <c r="S83" s="602"/>
      <c r="T83" s="602"/>
      <c r="U83" s="602"/>
      <c r="V83" s="602"/>
      <c r="W83" s="602"/>
      <c r="X83" s="602"/>
      <c r="Y83" s="602"/>
      <c r="Z83" s="602"/>
      <c r="AA83" s="587"/>
      <c r="AB83" s="587"/>
      <c r="AC83" s="587"/>
    </row>
    <row r="84" spans="1:68" ht="27" customHeight="1" x14ac:dyDescent="0.25">
      <c r="A84" s="54" t="s">
        <v>179</v>
      </c>
      <c r="B84" s="54" t="s">
        <v>180</v>
      </c>
      <c r="C84" s="31">
        <v>4301060455</v>
      </c>
      <c r="D84" s="598">
        <v>4680115881532</v>
      </c>
      <c r="E84" s="599"/>
      <c r="F84" s="590">
        <v>1.3</v>
      </c>
      <c r="G84" s="32">
        <v>6</v>
      </c>
      <c r="H84" s="590">
        <v>7.8</v>
      </c>
      <c r="I84" s="590">
        <v>8.2349999999999994</v>
      </c>
      <c r="J84" s="32">
        <v>64</v>
      </c>
      <c r="K84" s="32" t="s">
        <v>105</v>
      </c>
      <c r="L84" s="32"/>
      <c r="M84" s="33" t="s">
        <v>138</v>
      </c>
      <c r="N84" s="33"/>
      <c r="O84" s="32">
        <v>30</v>
      </c>
      <c r="P84" s="82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96"/>
      <c r="R84" s="596"/>
      <c r="S84" s="596"/>
      <c r="T84" s="597"/>
      <c r="U84" s="34"/>
      <c r="V84" s="34"/>
      <c r="W84" s="35" t="s">
        <v>70</v>
      </c>
      <c r="X84" s="591">
        <v>0</v>
      </c>
      <c r="Y84" s="592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3" t="s">
        <v>181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customHeight="1" x14ac:dyDescent="0.25">
      <c r="A85" s="54" t="s">
        <v>182</v>
      </c>
      <c r="B85" s="54" t="s">
        <v>183</v>
      </c>
      <c r="C85" s="31">
        <v>4301060351</v>
      </c>
      <c r="D85" s="598">
        <v>4680115881464</v>
      </c>
      <c r="E85" s="599"/>
      <c r="F85" s="590">
        <v>0.4</v>
      </c>
      <c r="G85" s="32">
        <v>6</v>
      </c>
      <c r="H85" s="590">
        <v>2.4</v>
      </c>
      <c r="I85" s="590">
        <v>2.61</v>
      </c>
      <c r="J85" s="32">
        <v>132</v>
      </c>
      <c r="K85" s="32" t="s">
        <v>110</v>
      </c>
      <c r="L85" s="32"/>
      <c r="M85" s="33" t="s">
        <v>112</v>
      </c>
      <c r="N85" s="33"/>
      <c r="O85" s="32">
        <v>30</v>
      </c>
      <c r="P85" s="9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96"/>
      <c r="R85" s="596"/>
      <c r="S85" s="596"/>
      <c r="T85" s="597"/>
      <c r="U85" s="34"/>
      <c r="V85" s="34"/>
      <c r="W85" s="35" t="s">
        <v>70</v>
      </c>
      <c r="X85" s="591">
        <v>0</v>
      </c>
      <c r="Y85" s="592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184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601"/>
      <c r="B86" s="602"/>
      <c r="C86" s="602"/>
      <c r="D86" s="602"/>
      <c r="E86" s="602"/>
      <c r="F86" s="602"/>
      <c r="G86" s="602"/>
      <c r="H86" s="602"/>
      <c r="I86" s="602"/>
      <c r="J86" s="602"/>
      <c r="K86" s="602"/>
      <c r="L86" s="602"/>
      <c r="M86" s="602"/>
      <c r="N86" s="602"/>
      <c r="O86" s="603"/>
      <c r="P86" s="606" t="s">
        <v>72</v>
      </c>
      <c r="Q86" s="607"/>
      <c r="R86" s="607"/>
      <c r="S86" s="607"/>
      <c r="T86" s="607"/>
      <c r="U86" s="607"/>
      <c r="V86" s="608"/>
      <c r="W86" s="37" t="s">
        <v>73</v>
      </c>
      <c r="X86" s="593">
        <f>IFERROR(X84/H84,"0")+IFERROR(X85/H85,"0")</f>
        <v>0</v>
      </c>
      <c r="Y86" s="593">
        <f>IFERROR(Y84/H84,"0")+IFERROR(Y85/H85,"0")</f>
        <v>0</v>
      </c>
      <c r="Z86" s="593">
        <f>IFERROR(IF(Z84="",0,Z84),"0")+IFERROR(IF(Z85="",0,Z85),"0")</f>
        <v>0</v>
      </c>
      <c r="AA86" s="594"/>
      <c r="AB86" s="594"/>
      <c r="AC86" s="594"/>
    </row>
    <row r="87" spans="1:68" x14ac:dyDescent="0.2">
      <c r="A87" s="602"/>
      <c r="B87" s="602"/>
      <c r="C87" s="602"/>
      <c r="D87" s="602"/>
      <c r="E87" s="602"/>
      <c r="F87" s="602"/>
      <c r="G87" s="602"/>
      <c r="H87" s="602"/>
      <c r="I87" s="602"/>
      <c r="J87" s="602"/>
      <c r="K87" s="602"/>
      <c r="L87" s="602"/>
      <c r="M87" s="602"/>
      <c r="N87" s="602"/>
      <c r="O87" s="603"/>
      <c r="P87" s="606" t="s">
        <v>72</v>
      </c>
      <c r="Q87" s="607"/>
      <c r="R87" s="607"/>
      <c r="S87" s="607"/>
      <c r="T87" s="607"/>
      <c r="U87" s="607"/>
      <c r="V87" s="608"/>
      <c r="W87" s="37" t="s">
        <v>70</v>
      </c>
      <c r="X87" s="593">
        <f>IFERROR(SUM(X84:X85),"0")</f>
        <v>0</v>
      </c>
      <c r="Y87" s="593">
        <f>IFERROR(SUM(Y84:Y85),"0")</f>
        <v>0</v>
      </c>
      <c r="Z87" s="37"/>
      <c r="AA87" s="594"/>
      <c r="AB87" s="594"/>
      <c r="AC87" s="594"/>
    </row>
    <row r="88" spans="1:68" ht="16.5" customHeight="1" x14ac:dyDescent="0.25">
      <c r="A88" s="605" t="s">
        <v>185</v>
      </c>
      <c r="B88" s="602"/>
      <c r="C88" s="602"/>
      <c r="D88" s="602"/>
      <c r="E88" s="602"/>
      <c r="F88" s="602"/>
      <c r="G88" s="602"/>
      <c r="H88" s="602"/>
      <c r="I88" s="602"/>
      <c r="J88" s="602"/>
      <c r="K88" s="602"/>
      <c r="L88" s="602"/>
      <c r="M88" s="602"/>
      <c r="N88" s="602"/>
      <c r="O88" s="602"/>
      <c r="P88" s="602"/>
      <c r="Q88" s="602"/>
      <c r="R88" s="602"/>
      <c r="S88" s="602"/>
      <c r="T88" s="602"/>
      <c r="U88" s="602"/>
      <c r="V88" s="602"/>
      <c r="W88" s="602"/>
      <c r="X88" s="602"/>
      <c r="Y88" s="602"/>
      <c r="Z88" s="602"/>
      <c r="AA88" s="586"/>
      <c r="AB88" s="586"/>
      <c r="AC88" s="586"/>
    </row>
    <row r="89" spans="1:68" ht="14.25" customHeight="1" x14ac:dyDescent="0.25">
      <c r="A89" s="609" t="s">
        <v>102</v>
      </c>
      <c r="B89" s="602"/>
      <c r="C89" s="602"/>
      <c r="D89" s="602"/>
      <c r="E89" s="602"/>
      <c r="F89" s="602"/>
      <c r="G89" s="602"/>
      <c r="H89" s="602"/>
      <c r="I89" s="602"/>
      <c r="J89" s="602"/>
      <c r="K89" s="602"/>
      <c r="L89" s="602"/>
      <c r="M89" s="602"/>
      <c r="N89" s="602"/>
      <c r="O89" s="602"/>
      <c r="P89" s="602"/>
      <c r="Q89" s="602"/>
      <c r="R89" s="602"/>
      <c r="S89" s="602"/>
      <c r="T89" s="602"/>
      <c r="U89" s="602"/>
      <c r="V89" s="602"/>
      <c r="W89" s="602"/>
      <c r="X89" s="602"/>
      <c r="Y89" s="602"/>
      <c r="Z89" s="602"/>
      <c r="AA89" s="587"/>
      <c r="AB89" s="587"/>
      <c r="AC89" s="587"/>
    </row>
    <row r="90" spans="1:68" ht="27" customHeight="1" x14ac:dyDescent="0.25">
      <c r="A90" s="54" t="s">
        <v>186</v>
      </c>
      <c r="B90" s="54" t="s">
        <v>187</v>
      </c>
      <c r="C90" s="31">
        <v>4301011468</v>
      </c>
      <c r="D90" s="598">
        <v>4680115881327</v>
      </c>
      <c r="E90" s="599"/>
      <c r="F90" s="590">
        <v>1.35</v>
      </c>
      <c r="G90" s="32">
        <v>8</v>
      </c>
      <c r="H90" s="590">
        <v>10.8</v>
      </c>
      <c r="I90" s="590">
        <v>11.234999999999999</v>
      </c>
      <c r="J90" s="32">
        <v>64</v>
      </c>
      <c r="K90" s="32" t="s">
        <v>105</v>
      </c>
      <c r="L90" s="32"/>
      <c r="M90" s="33" t="s">
        <v>138</v>
      </c>
      <c r="N90" s="33"/>
      <c r="O90" s="32">
        <v>50</v>
      </c>
      <c r="P90" s="88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96"/>
      <c r="R90" s="596"/>
      <c r="S90" s="596"/>
      <c r="T90" s="597"/>
      <c r="U90" s="34"/>
      <c r="V90" s="34"/>
      <c r="W90" s="35" t="s">
        <v>70</v>
      </c>
      <c r="X90" s="591">
        <v>10</v>
      </c>
      <c r="Y90" s="592">
        <f>IFERROR(IF(X90="",0,CEILING((X90/$H90),1)*$H90),"")</f>
        <v>10.8</v>
      </c>
      <c r="Z90" s="36">
        <f>IFERROR(IF(Y90=0,"",ROUNDUP(Y90/H90,0)*0.01898),"")</f>
        <v>1.898E-2</v>
      </c>
      <c r="AA90" s="56"/>
      <c r="AB90" s="57"/>
      <c r="AC90" s="137" t="s">
        <v>188</v>
      </c>
      <c r="AG90" s="64"/>
      <c r="AJ90" s="68"/>
      <c r="AK90" s="68">
        <v>0</v>
      </c>
      <c r="BB90" s="138" t="s">
        <v>1</v>
      </c>
      <c r="BM90" s="64">
        <f>IFERROR(X90*I90/H90,"0")</f>
        <v>10.402777777777777</v>
      </c>
      <c r="BN90" s="64">
        <f>IFERROR(Y90*I90/H90,"0")</f>
        <v>11.234999999999999</v>
      </c>
      <c r="BO90" s="64">
        <f>IFERROR(1/J90*(X90/H90),"0")</f>
        <v>1.4467592592592591E-2</v>
      </c>
      <c r="BP90" s="64">
        <f>IFERROR(1/J90*(Y90/H90),"0")</f>
        <v>1.5625E-2</v>
      </c>
    </row>
    <row r="91" spans="1:68" ht="16.5" customHeight="1" x14ac:dyDescent="0.25">
      <c r="A91" s="54" t="s">
        <v>189</v>
      </c>
      <c r="B91" s="54" t="s">
        <v>190</v>
      </c>
      <c r="C91" s="31">
        <v>4301011476</v>
      </c>
      <c r="D91" s="598">
        <v>4680115881518</v>
      </c>
      <c r="E91" s="599"/>
      <c r="F91" s="590">
        <v>0.4</v>
      </c>
      <c r="G91" s="32">
        <v>10</v>
      </c>
      <c r="H91" s="590">
        <v>4</v>
      </c>
      <c r="I91" s="590">
        <v>4.21</v>
      </c>
      <c r="J91" s="32">
        <v>132</v>
      </c>
      <c r="K91" s="32" t="s">
        <v>110</v>
      </c>
      <c r="L91" s="32"/>
      <c r="M91" s="33" t="s">
        <v>112</v>
      </c>
      <c r="N91" s="33"/>
      <c r="O91" s="32">
        <v>50</v>
      </c>
      <c r="P91" s="81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96"/>
      <c r="R91" s="596"/>
      <c r="S91" s="596"/>
      <c r="T91" s="597"/>
      <c r="U91" s="34"/>
      <c r="V91" s="34"/>
      <c r="W91" s="35" t="s">
        <v>70</v>
      </c>
      <c r="X91" s="591">
        <v>0</v>
      </c>
      <c r="Y91" s="59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188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191</v>
      </c>
      <c r="B92" s="54" t="s">
        <v>192</v>
      </c>
      <c r="C92" s="31">
        <v>4301011443</v>
      </c>
      <c r="D92" s="598">
        <v>4680115881303</v>
      </c>
      <c r="E92" s="599"/>
      <c r="F92" s="590">
        <v>0.45</v>
      </c>
      <c r="G92" s="32">
        <v>10</v>
      </c>
      <c r="H92" s="590">
        <v>4.5</v>
      </c>
      <c r="I92" s="590">
        <v>4.71</v>
      </c>
      <c r="J92" s="32">
        <v>132</v>
      </c>
      <c r="K92" s="32" t="s">
        <v>110</v>
      </c>
      <c r="L92" s="32" t="s">
        <v>111</v>
      </c>
      <c r="M92" s="33" t="s">
        <v>138</v>
      </c>
      <c r="N92" s="33"/>
      <c r="O92" s="32">
        <v>50</v>
      </c>
      <c r="P92" s="6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96"/>
      <c r="R92" s="596"/>
      <c r="S92" s="596"/>
      <c r="T92" s="597"/>
      <c r="U92" s="34"/>
      <c r="V92" s="34"/>
      <c r="W92" s="35" t="s">
        <v>70</v>
      </c>
      <c r="X92" s="591">
        <v>13.5</v>
      </c>
      <c r="Y92" s="592">
        <f>IFERROR(IF(X92="",0,CEILING((X92/$H92),1)*$H92),"")</f>
        <v>13.5</v>
      </c>
      <c r="Z92" s="36">
        <f>IFERROR(IF(Y92=0,"",ROUNDUP(Y92/H92,0)*0.00902),"")</f>
        <v>2.7060000000000001E-2</v>
      </c>
      <c r="AA92" s="56"/>
      <c r="AB92" s="57"/>
      <c r="AC92" s="141" t="s">
        <v>193</v>
      </c>
      <c r="AG92" s="64"/>
      <c r="AJ92" s="68" t="s">
        <v>113</v>
      </c>
      <c r="AK92" s="68">
        <v>54</v>
      </c>
      <c r="BB92" s="142" t="s">
        <v>1</v>
      </c>
      <c r="BM92" s="64">
        <f>IFERROR(X92*I92/H92,"0")</f>
        <v>14.13</v>
      </c>
      <c r="BN92" s="64">
        <f>IFERROR(Y92*I92/H92,"0")</f>
        <v>14.13</v>
      </c>
      <c r="BO92" s="64">
        <f>IFERROR(1/J92*(X92/H92),"0")</f>
        <v>2.2727272727272728E-2</v>
      </c>
      <c r="BP92" s="64">
        <f>IFERROR(1/J92*(Y92/H92),"0")</f>
        <v>2.2727272727272728E-2</v>
      </c>
    </row>
    <row r="93" spans="1:68" x14ac:dyDescent="0.2">
      <c r="A93" s="601"/>
      <c r="B93" s="602"/>
      <c r="C93" s="602"/>
      <c r="D93" s="602"/>
      <c r="E93" s="602"/>
      <c r="F93" s="602"/>
      <c r="G93" s="602"/>
      <c r="H93" s="602"/>
      <c r="I93" s="602"/>
      <c r="J93" s="602"/>
      <c r="K93" s="602"/>
      <c r="L93" s="602"/>
      <c r="M93" s="602"/>
      <c r="N93" s="602"/>
      <c r="O93" s="603"/>
      <c r="P93" s="606" t="s">
        <v>72</v>
      </c>
      <c r="Q93" s="607"/>
      <c r="R93" s="607"/>
      <c r="S93" s="607"/>
      <c r="T93" s="607"/>
      <c r="U93" s="607"/>
      <c r="V93" s="608"/>
      <c r="W93" s="37" t="s">
        <v>73</v>
      </c>
      <c r="X93" s="593">
        <f>IFERROR(X90/H90,"0")+IFERROR(X91/H91,"0")+IFERROR(X92/H92,"0")</f>
        <v>3.9259259259259256</v>
      </c>
      <c r="Y93" s="593">
        <f>IFERROR(Y90/H90,"0")+IFERROR(Y91/H91,"0")+IFERROR(Y92/H92,"0")</f>
        <v>4</v>
      </c>
      <c r="Z93" s="593">
        <f>IFERROR(IF(Z90="",0,Z90),"0")+IFERROR(IF(Z91="",0,Z91),"0")+IFERROR(IF(Z92="",0,Z92),"0")</f>
        <v>4.6039999999999998E-2</v>
      </c>
      <c r="AA93" s="594"/>
      <c r="AB93" s="594"/>
      <c r="AC93" s="594"/>
    </row>
    <row r="94" spans="1:68" x14ac:dyDescent="0.2">
      <c r="A94" s="602"/>
      <c r="B94" s="602"/>
      <c r="C94" s="602"/>
      <c r="D94" s="602"/>
      <c r="E94" s="602"/>
      <c r="F94" s="602"/>
      <c r="G94" s="602"/>
      <c r="H94" s="602"/>
      <c r="I94" s="602"/>
      <c r="J94" s="602"/>
      <c r="K94" s="602"/>
      <c r="L94" s="602"/>
      <c r="M94" s="602"/>
      <c r="N94" s="602"/>
      <c r="O94" s="603"/>
      <c r="P94" s="606" t="s">
        <v>72</v>
      </c>
      <c r="Q94" s="607"/>
      <c r="R94" s="607"/>
      <c r="S94" s="607"/>
      <c r="T94" s="607"/>
      <c r="U94" s="607"/>
      <c r="V94" s="608"/>
      <c r="W94" s="37" t="s">
        <v>70</v>
      </c>
      <c r="X94" s="593">
        <f>IFERROR(SUM(X90:X92),"0")</f>
        <v>23.5</v>
      </c>
      <c r="Y94" s="593">
        <f>IFERROR(SUM(Y90:Y92),"0")</f>
        <v>24.3</v>
      </c>
      <c r="Z94" s="37"/>
      <c r="AA94" s="594"/>
      <c r="AB94" s="594"/>
      <c r="AC94" s="594"/>
    </row>
    <row r="95" spans="1:68" ht="14.25" customHeight="1" x14ac:dyDescent="0.25">
      <c r="A95" s="609" t="s">
        <v>74</v>
      </c>
      <c r="B95" s="602"/>
      <c r="C95" s="602"/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2"/>
      <c r="P95" s="602"/>
      <c r="Q95" s="602"/>
      <c r="R95" s="602"/>
      <c r="S95" s="602"/>
      <c r="T95" s="602"/>
      <c r="U95" s="602"/>
      <c r="V95" s="602"/>
      <c r="W95" s="602"/>
      <c r="X95" s="602"/>
      <c r="Y95" s="602"/>
      <c r="Z95" s="602"/>
      <c r="AA95" s="587"/>
      <c r="AB95" s="587"/>
      <c r="AC95" s="587"/>
    </row>
    <row r="96" spans="1:68" ht="16.5" customHeight="1" x14ac:dyDescent="0.25">
      <c r="A96" s="54" t="s">
        <v>194</v>
      </c>
      <c r="B96" s="54" t="s">
        <v>195</v>
      </c>
      <c r="C96" s="31">
        <v>4301051546</v>
      </c>
      <c r="D96" s="598">
        <v>4607091386967</v>
      </c>
      <c r="E96" s="599"/>
      <c r="F96" s="590">
        <v>1.4</v>
      </c>
      <c r="G96" s="32">
        <v>6</v>
      </c>
      <c r="H96" s="590">
        <v>8.4</v>
      </c>
      <c r="I96" s="590">
        <v>8.9190000000000005</v>
      </c>
      <c r="J96" s="32">
        <v>64</v>
      </c>
      <c r="K96" s="32" t="s">
        <v>105</v>
      </c>
      <c r="L96" s="32"/>
      <c r="M96" s="33" t="s">
        <v>112</v>
      </c>
      <c r="N96" s="33"/>
      <c r="O96" s="32">
        <v>45</v>
      </c>
      <c r="P96" s="80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596"/>
      <c r="R96" s="596"/>
      <c r="S96" s="596"/>
      <c r="T96" s="597"/>
      <c r="U96" s="34"/>
      <c r="V96" s="34"/>
      <c r="W96" s="35" t="s">
        <v>70</v>
      </c>
      <c r="X96" s="591">
        <v>15</v>
      </c>
      <c r="Y96" s="592">
        <f t="shared" ref="Y96:Y103" si="16">IFERROR(IF(X96="",0,CEILING((X96/$H96),1)*$H96),"")</f>
        <v>16.8</v>
      </c>
      <c r="Z96" s="36">
        <f>IFERROR(IF(Y96=0,"",ROUNDUP(Y96/H96,0)*0.01898),"")</f>
        <v>3.7960000000000001E-2</v>
      </c>
      <c r="AA96" s="56"/>
      <c r="AB96" s="57"/>
      <c r="AC96" s="143" t="s">
        <v>196</v>
      </c>
      <c r="AG96" s="64"/>
      <c r="AJ96" s="68"/>
      <c r="AK96" s="68">
        <v>0</v>
      </c>
      <c r="BB96" s="144" t="s">
        <v>1</v>
      </c>
      <c r="BM96" s="64">
        <f t="shared" ref="BM96:BM103" si="17">IFERROR(X96*I96/H96,"0")</f>
        <v>15.926785714285714</v>
      </c>
      <c r="BN96" s="64">
        <f t="shared" ref="BN96:BN103" si="18">IFERROR(Y96*I96/H96,"0")</f>
        <v>17.838000000000001</v>
      </c>
      <c r="BO96" s="64">
        <f t="shared" ref="BO96:BO103" si="19">IFERROR(1/J96*(X96/H96),"0")</f>
        <v>2.7901785714285712E-2</v>
      </c>
      <c r="BP96" s="64">
        <f t="shared" ref="BP96:BP103" si="20">IFERROR(1/J96*(Y96/H96),"0")</f>
        <v>3.125E-2</v>
      </c>
    </row>
    <row r="97" spans="1:68" ht="16.5" customHeight="1" x14ac:dyDescent="0.25">
      <c r="A97" s="54" t="s">
        <v>194</v>
      </c>
      <c r="B97" s="54" t="s">
        <v>197</v>
      </c>
      <c r="C97" s="31">
        <v>4301051712</v>
      </c>
      <c r="D97" s="598">
        <v>4607091386967</v>
      </c>
      <c r="E97" s="599"/>
      <c r="F97" s="590">
        <v>1.35</v>
      </c>
      <c r="G97" s="32">
        <v>6</v>
      </c>
      <c r="H97" s="590">
        <v>8.1</v>
      </c>
      <c r="I97" s="590">
        <v>8.6189999999999998</v>
      </c>
      <c r="J97" s="32">
        <v>64</v>
      </c>
      <c r="K97" s="32" t="s">
        <v>105</v>
      </c>
      <c r="L97" s="32"/>
      <c r="M97" s="33" t="s">
        <v>138</v>
      </c>
      <c r="N97" s="33"/>
      <c r="O97" s="32">
        <v>45</v>
      </c>
      <c r="P97" s="693" t="s">
        <v>198</v>
      </c>
      <c r="Q97" s="596"/>
      <c r="R97" s="596"/>
      <c r="S97" s="596"/>
      <c r="T97" s="597"/>
      <c r="U97" s="34"/>
      <c r="V97" s="34"/>
      <c r="W97" s="35" t="s">
        <v>70</v>
      </c>
      <c r="X97" s="591">
        <v>0</v>
      </c>
      <c r="Y97" s="592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customHeight="1" x14ac:dyDescent="0.25">
      <c r="A98" s="54" t="s">
        <v>194</v>
      </c>
      <c r="B98" s="54" t="s">
        <v>199</v>
      </c>
      <c r="C98" s="31">
        <v>4301051437</v>
      </c>
      <c r="D98" s="598">
        <v>4607091386967</v>
      </c>
      <c r="E98" s="599"/>
      <c r="F98" s="590">
        <v>1.35</v>
      </c>
      <c r="G98" s="32">
        <v>6</v>
      </c>
      <c r="H98" s="590">
        <v>8.1</v>
      </c>
      <c r="I98" s="590">
        <v>8.6189999999999998</v>
      </c>
      <c r="J98" s="32">
        <v>64</v>
      </c>
      <c r="K98" s="32" t="s">
        <v>105</v>
      </c>
      <c r="L98" s="32"/>
      <c r="M98" s="33" t="s">
        <v>112</v>
      </c>
      <c r="N98" s="33"/>
      <c r="O98" s="32">
        <v>45</v>
      </c>
      <c r="P98" s="83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596"/>
      <c r="R98" s="596"/>
      <c r="S98" s="596"/>
      <c r="T98" s="597"/>
      <c r="U98" s="34"/>
      <c r="V98" s="34"/>
      <c r="W98" s="35" t="s">
        <v>70</v>
      </c>
      <c r="X98" s="591">
        <v>0</v>
      </c>
      <c r="Y98" s="592">
        <f t="shared" si="16"/>
        <v>0</v>
      </c>
      <c r="Z98" s="36" t="str">
        <f>IFERROR(IF(Y98=0,"",ROUNDUP(Y98/H98,0)*0.01898),"")</f>
        <v/>
      </c>
      <c r="AA98" s="56"/>
      <c r="AB98" s="57"/>
      <c r="AC98" s="147" t="s">
        <v>196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200</v>
      </c>
      <c r="B99" s="54" t="s">
        <v>201</v>
      </c>
      <c r="C99" s="31">
        <v>4301051788</v>
      </c>
      <c r="D99" s="598">
        <v>4680115884953</v>
      </c>
      <c r="E99" s="599"/>
      <c r="F99" s="590">
        <v>0.37</v>
      </c>
      <c r="G99" s="32">
        <v>6</v>
      </c>
      <c r="H99" s="590">
        <v>2.2200000000000002</v>
      </c>
      <c r="I99" s="590">
        <v>2.472</v>
      </c>
      <c r="J99" s="32">
        <v>182</v>
      </c>
      <c r="K99" s="32" t="s">
        <v>77</v>
      </c>
      <c r="L99" s="32"/>
      <c r="M99" s="33" t="s">
        <v>112</v>
      </c>
      <c r="N99" s="33"/>
      <c r="O99" s="32">
        <v>45</v>
      </c>
      <c r="P99" s="64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596"/>
      <c r="R99" s="596"/>
      <c r="S99" s="596"/>
      <c r="T99" s="597"/>
      <c r="U99" s="34"/>
      <c r="V99" s="34"/>
      <c r="W99" s="35" t="s">
        <v>70</v>
      </c>
      <c r="X99" s="591">
        <v>0</v>
      </c>
      <c r="Y99" s="592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4301052039</v>
      </c>
      <c r="D100" s="598">
        <v>4607091385731</v>
      </c>
      <c r="E100" s="599"/>
      <c r="F100" s="590">
        <v>0.45</v>
      </c>
      <c r="G100" s="32">
        <v>6</v>
      </c>
      <c r="H100" s="590">
        <v>2.7</v>
      </c>
      <c r="I100" s="590">
        <v>2.952</v>
      </c>
      <c r="J100" s="32">
        <v>182</v>
      </c>
      <c r="K100" s="32" t="s">
        <v>77</v>
      </c>
      <c r="L100" s="32"/>
      <c r="M100" s="33" t="s">
        <v>112</v>
      </c>
      <c r="N100" s="33"/>
      <c r="O100" s="32">
        <v>45</v>
      </c>
      <c r="P100" s="66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596"/>
      <c r="R100" s="596"/>
      <c r="S100" s="596"/>
      <c r="T100" s="597"/>
      <c r="U100" s="34"/>
      <c r="V100" s="34"/>
      <c r="W100" s="35" t="s">
        <v>70</v>
      </c>
      <c r="X100" s="591">
        <v>0</v>
      </c>
      <c r="Y100" s="592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205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t="27" customHeight="1" x14ac:dyDescent="0.25">
      <c r="A101" s="54" t="s">
        <v>203</v>
      </c>
      <c r="B101" s="54" t="s">
        <v>206</v>
      </c>
      <c r="C101" s="31">
        <v>4301051718</v>
      </c>
      <c r="D101" s="598">
        <v>4607091385731</v>
      </c>
      <c r="E101" s="599"/>
      <c r="F101" s="590">
        <v>0.45</v>
      </c>
      <c r="G101" s="32">
        <v>6</v>
      </c>
      <c r="H101" s="590">
        <v>2.7</v>
      </c>
      <c r="I101" s="590">
        <v>2.952</v>
      </c>
      <c r="J101" s="32">
        <v>182</v>
      </c>
      <c r="K101" s="32" t="s">
        <v>77</v>
      </c>
      <c r="L101" s="32"/>
      <c r="M101" s="33" t="s">
        <v>138</v>
      </c>
      <c r="N101" s="33"/>
      <c r="O101" s="32">
        <v>45</v>
      </c>
      <c r="P101" s="87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1" s="596"/>
      <c r="R101" s="596"/>
      <c r="S101" s="596"/>
      <c r="T101" s="597"/>
      <c r="U101" s="34"/>
      <c r="V101" s="34"/>
      <c r="W101" s="35" t="s">
        <v>70</v>
      </c>
      <c r="X101" s="591">
        <v>0</v>
      </c>
      <c r="Y101" s="592">
        <f t="shared" si="16"/>
        <v>0</v>
      </c>
      <c r="Z101" s="36" t="str">
        <f>IFERROR(IF(Y101=0,"",ROUNDUP(Y101/H101,0)*0.00651),"")</f>
        <v/>
      </c>
      <c r="AA101" s="56"/>
      <c r="AB101" s="57"/>
      <c r="AC101" s="153" t="s">
        <v>196</v>
      </c>
      <c r="AG101" s="64"/>
      <c r="AJ101" s="68"/>
      <c r="AK101" s="68">
        <v>0</v>
      </c>
      <c r="BB101" s="154" t="s">
        <v>1</v>
      </c>
      <c r="BM101" s="64">
        <f t="shared" si="17"/>
        <v>0</v>
      </c>
      <c r="BN101" s="64">
        <f t="shared" si="18"/>
        <v>0</v>
      </c>
      <c r="BO101" s="64">
        <f t="shared" si="19"/>
        <v>0</v>
      </c>
      <c r="BP101" s="64">
        <f t="shared" si="20"/>
        <v>0</v>
      </c>
    </row>
    <row r="102" spans="1:68" ht="16.5" customHeight="1" x14ac:dyDescent="0.25">
      <c r="A102" s="54" t="s">
        <v>207</v>
      </c>
      <c r="B102" s="54" t="s">
        <v>208</v>
      </c>
      <c r="C102" s="31">
        <v>4301051438</v>
      </c>
      <c r="D102" s="598">
        <v>4680115880894</v>
      </c>
      <c r="E102" s="599"/>
      <c r="F102" s="590">
        <v>0.33</v>
      </c>
      <c r="G102" s="32">
        <v>6</v>
      </c>
      <c r="H102" s="590">
        <v>1.98</v>
      </c>
      <c r="I102" s="590">
        <v>2.238</v>
      </c>
      <c r="J102" s="32">
        <v>182</v>
      </c>
      <c r="K102" s="32" t="s">
        <v>77</v>
      </c>
      <c r="L102" s="32"/>
      <c r="M102" s="33" t="s">
        <v>112</v>
      </c>
      <c r="N102" s="33"/>
      <c r="O102" s="32">
        <v>45</v>
      </c>
      <c r="P102" s="87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596"/>
      <c r="R102" s="596"/>
      <c r="S102" s="596"/>
      <c r="T102" s="597"/>
      <c r="U102" s="34"/>
      <c r="V102" s="34"/>
      <c r="W102" s="35" t="s">
        <v>70</v>
      </c>
      <c r="X102" s="591">
        <v>0</v>
      </c>
      <c r="Y102" s="592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209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t="16.5" customHeight="1" x14ac:dyDescent="0.25">
      <c r="A103" s="54" t="s">
        <v>210</v>
      </c>
      <c r="B103" s="54" t="s">
        <v>211</v>
      </c>
      <c r="C103" s="31">
        <v>4301051687</v>
      </c>
      <c r="D103" s="598">
        <v>4680115880214</v>
      </c>
      <c r="E103" s="599"/>
      <c r="F103" s="590">
        <v>0.45</v>
      </c>
      <c r="G103" s="32">
        <v>4</v>
      </c>
      <c r="H103" s="590">
        <v>1.8</v>
      </c>
      <c r="I103" s="590">
        <v>2.032</v>
      </c>
      <c r="J103" s="32">
        <v>182</v>
      </c>
      <c r="K103" s="32" t="s">
        <v>77</v>
      </c>
      <c r="L103" s="32"/>
      <c r="M103" s="33" t="s">
        <v>112</v>
      </c>
      <c r="N103" s="33"/>
      <c r="O103" s="32">
        <v>45</v>
      </c>
      <c r="P103" s="6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596"/>
      <c r="R103" s="596"/>
      <c r="S103" s="596"/>
      <c r="T103" s="597"/>
      <c r="U103" s="34"/>
      <c r="V103" s="34"/>
      <c r="W103" s="35" t="s">
        <v>70</v>
      </c>
      <c r="X103" s="591">
        <v>0</v>
      </c>
      <c r="Y103" s="592">
        <f t="shared" si="16"/>
        <v>0</v>
      </c>
      <c r="Z103" s="36" t="str">
        <f>IFERROR(IF(Y103=0,"",ROUNDUP(Y103/H103,0)*0.00651),"")</f>
        <v/>
      </c>
      <c r="AA103" s="56"/>
      <c r="AB103" s="57"/>
      <c r="AC103" s="157" t="s">
        <v>209</v>
      </c>
      <c r="AG103" s="64"/>
      <c r="AJ103" s="68"/>
      <c r="AK103" s="68">
        <v>0</v>
      </c>
      <c r="BB103" s="158" t="s">
        <v>1</v>
      </c>
      <c r="BM103" s="64">
        <f t="shared" si="17"/>
        <v>0</v>
      </c>
      <c r="BN103" s="64">
        <f t="shared" si="18"/>
        <v>0</v>
      </c>
      <c r="BO103" s="64">
        <f t="shared" si="19"/>
        <v>0</v>
      </c>
      <c r="BP103" s="64">
        <f t="shared" si="20"/>
        <v>0</v>
      </c>
    </row>
    <row r="104" spans="1:68" x14ac:dyDescent="0.2">
      <c r="A104" s="601"/>
      <c r="B104" s="602"/>
      <c r="C104" s="602"/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3"/>
      <c r="P104" s="606" t="s">
        <v>72</v>
      </c>
      <c r="Q104" s="607"/>
      <c r="R104" s="607"/>
      <c r="S104" s="607"/>
      <c r="T104" s="607"/>
      <c r="U104" s="607"/>
      <c r="V104" s="608"/>
      <c r="W104" s="37" t="s">
        <v>73</v>
      </c>
      <c r="X104" s="593">
        <f>IFERROR(X96/H96,"0")+IFERROR(X97/H97,"0")+IFERROR(X98/H98,"0")+IFERROR(X99/H99,"0")+IFERROR(X100/H100,"0")+IFERROR(X101/H101,"0")+IFERROR(X102/H102,"0")+IFERROR(X103/H103,"0")</f>
        <v>1.7857142857142856</v>
      </c>
      <c r="Y104" s="593">
        <f>IFERROR(Y96/H96,"0")+IFERROR(Y97/H97,"0")+IFERROR(Y98/H98,"0")+IFERROR(Y99/H99,"0")+IFERROR(Y100/H100,"0")+IFERROR(Y101/H101,"0")+IFERROR(Y102/H102,"0")+IFERROR(Y103/H103,"0")</f>
        <v>2</v>
      </c>
      <c r="Z104" s="593">
        <f>IFERROR(IF(Z96="",0,Z96),"0")+IFERROR(IF(Z97="",0,Z97),"0")+IFERROR(IF(Z98="",0,Z98),"0")+IFERROR(IF(Z99="",0,Z99),"0")+IFERROR(IF(Z100="",0,Z100),"0")+IFERROR(IF(Z101="",0,Z101),"0")+IFERROR(IF(Z102="",0,Z102),"0")+IFERROR(IF(Z103="",0,Z103),"0")</f>
        <v>3.7960000000000001E-2</v>
      </c>
      <c r="AA104" s="594"/>
      <c r="AB104" s="594"/>
      <c r="AC104" s="594"/>
    </row>
    <row r="105" spans="1:68" x14ac:dyDescent="0.2">
      <c r="A105" s="602"/>
      <c r="B105" s="602"/>
      <c r="C105" s="602"/>
      <c r="D105" s="602"/>
      <c r="E105" s="602"/>
      <c r="F105" s="602"/>
      <c r="G105" s="602"/>
      <c r="H105" s="602"/>
      <c r="I105" s="602"/>
      <c r="J105" s="602"/>
      <c r="K105" s="602"/>
      <c r="L105" s="602"/>
      <c r="M105" s="602"/>
      <c r="N105" s="602"/>
      <c r="O105" s="603"/>
      <c r="P105" s="606" t="s">
        <v>72</v>
      </c>
      <c r="Q105" s="607"/>
      <c r="R105" s="607"/>
      <c r="S105" s="607"/>
      <c r="T105" s="607"/>
      <c r="U105" s="607"/>
      <c r="V105" s="608"/>
      <c r="W105" s="37" t="s">
        <v>70</v>
      </c>
      <c r="X105" s="593">
        <f>IFERROR(SUM(X96:X103),"0")</f>
        <v>15</v>
      </c>
      <c r="Y105" s="593">
        <f>IFERROR(SUM(Y96:Y103),"0")</f>
        <v>16.8</v>
      </c>
      <c r="Z105" s="37"/>
      <c r="AA105" s="594"/>
      <c r="AB105" s="594"/>
      <c r="AC105" s="594"/>
    </row>
    <row r="106" spans="1:68" ht="16.5" customHeight="1" x14ac:dyDescent="0.25">
      <c r="A106" s="605" t="s">
        <v>212</v>
      </c>
      <c r="B106" s="602"/>
      <c r="C106" s="602"/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2"/>
      <c r="P106" s="602"/>
      <c r="Q106" s="602"/>
      <c r="R106" s="602"/>
      <c r="S106" s="602"/>
      <c r="T106" s="602"/>
      <c r="U106" s="602"/>
      <c r="V106" s="602"/>
      <c r="W106" s="602"/>
      <c r="X106" s="602"/>
      <c r="Y106" s="602"/>
      <c r="Z106" s="602"/>
      <c r="AA106" s="586"/>
      <c r="AB106" s="586"/>
      <c r="AC106" s="586"/>
    </row>
    <row r="107" spans="1:68" ht="14.25" customHeight="1" x14ac:dyDescent="0.25">
      <c r="A107" s="609" t="s">
        <v>102</v>
      </c>
      <c r="B107" s="602"/>
      <c r="C107" s="602"/>
      <c r="D107" s="602"/>
      <c r="E107" s="602"/>
      <c r="F107" s="602"/>
      <c r="G107" s="602"/>
      <c r="H107" s="602"/>
      <c r="I107" s="602"/>
      <c r="J107" s="602"/>
      <c r="K107" s="602"/>
      <c r="L107" s="602"/>
      <c r="M107" s="602"/>
      <c r="N107" s="602"/>
      <c r="O107" s="602"/>
      <c r="P107" s="602"/>
      <c r="Q107" s="602"/>
      <c r="R107" s="602"/>
      <c r="S107" s="602"/>
      <c r="T107" s="602"/>
      <c r="U107" s="602"/>
      <c r="V107" s="602"/>
      <c r="W107" s="602"/>
      <c r="X107" s="602"/>
      <c r="Y107" s="602"/>
      <c r="Z107" s="602"/>
      <c r="AA107" s="587"/>
      <c r="AB107" s="587"/>
      <c r="AC107" s="587"/>
    </row>
    <row r="108" spans="1:68" ht="16.5" customHeight="1" x14ac:dyDescent="0.25">
      <c r="A108" s="54" t="s">
        <v>213</v>
      </c>
      <c r="B108" s="54" t="s">
        <v>214</v>
      </c>
      <c r="C108" s="31">
        <v>4301011514</v>
      </c>
      <c r="D108" s="598">
        <v>4680115882133</v>
      </c>
      <c r="E108" s="599"/>
      <c r="F108" s="590">
        <v>1.35</v>
      </c>
      <c r="G108" s="32">
        <v>8</v>
      </c>
      <c r="H108" s="590">
        <v>10.8</v>
      </c>
      <c r="I108" s="590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50</v>
      </c>
      <c r="P108" s="81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596"/>
      <c r="R108" s="596"/>
      <c r="S108" s="596"/>
      <c r="T108" s="597"/>
      <c r="U108" s="34"/>
      <c r="V108" s="34"/>
      <c r="W108" s="35" t="s">
        <v>70</v>
      </c>
      <c r="X108" s="591">
        <v>0</v>
      </c>
      <c r="Y108" s="59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9" t="s">
        <v>215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216</v>
      </c>
      <c r="B109" s="54" t="s">
        <v>217</v>
      </c>
      <c r="C109" s="31">
        <v>4301011417</v>
      </c>
      <c r="D109" s="598">
        <v>4680115880269</v>
      </c>
      <c r="E109" s="599"/>
      <c r="F109" s="590">
        <v>0.375</v>
      </c>
      <c r="G109" s="32">
        <v>10</v>
      </c>
      <c r="H109" s="590">
        <v>3.75</v>
      </c>
      <c r="I109" s="590">
        <v>3.96</v>
      </c>
      <c r="J109" s="32">
        <v>132</v>
      </c>
      <c r="K109" s="32" t="s">
        <v>110</v>
      </c>
      <c r="L109" s="32" t="s">
        <v>111</v>
      </c>
      <c r="M109" s="33" t="s">
        <v>112</v>
      </c>
      <c r="N109" s="33"/>
      <c r="O109" s="32">
        <v>50</v>
      </c>
      <c r="P109" s="82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596"/>
      <c r="R109" s="596"/>
      <c r="S109" s="596"/>
      <c r="T109" s="597"/>
      <c r="U109" s="34"/>
      <c r="V109" s="34"/>
      <c r="W109" s="35" t="s">
        <v>70</v>
      </c>
      <c r="X109" s="591">
        <v>0</v>
      </c>
      <c r="Y109" s="59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1" t="s">
        <v>215</v>
      </c>
      <c r="AG109" s="64"/>
      <c r="AJ109" s="68" t="s">
        <v>113</v>
      </c>
      <c r="AK109" s="68">
        <v>45</v>
      </c>
      <c r="BB109" s="162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218</v>
      </c>
      <c r="B110" s="54" t="s">
        <v>219</v>
      </c>
      <c r="C110" s="31">
        <v>4301011415</v>
      </c>
      <c r="D110" s="598">
        <v>4680115880429</v>
      </c>
      <c r="E110" s="599"/>
      <c r="F110" s="590">
        <v>0.45</v>
      </c>
      <c r="G110" s="32">
        <v>10</v>
      </c>
      <c r="H110" s="590">
        <v>4.5</v>
      </c>
      <c r="I110" s="590">
        <v>4.71</v>
      </c>
      <c r="J110" s="32">
        <v>132</v>
      </c>
      <c r="K110" s="32" t="s">
        <v>110</v>
      </c>
      <c r="L110" s="32"/>
      <c r="M110" s="33" t="s">
        <v>112</v>
      </c>
      <c r="N110" s="33"/>
      <c r="O110" s="32">
        <v>50</v>
      </c>
      <c r="P110" s="9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596"/>
      <c r="R110" s="596"/>
      <c r="S110" s="596"/>
      <c r="T110" s="597"/>
      <c r="U110" s="34"/>
      <c r="V110" s="34"/>
      <c r="W110" s="35" t="s">
        <v>70</v>
      </c>
      <c r="X110" s="591">
        <v>0</v>
      </c>
      <c r="Y110" s="59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215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220</v>
      </c>
      <c r="B111" s="54" t="s">
        <v>221</v>
      </c>
      <c r="C111" s="31">
        <v>4301011462</v>
      </c>
      <c r="D111" s="598">
        <v>4680115881457</v>
      </c>
      <c r="E111" s="599"/>
      <c r="F111" s="590">
        <v>0.75</v>
      </c>
      <c r="G111" s="32">
        <v>6</v>
      </c>
      <c r="H111" s="590">
        <v>4.5</v>
      </c>
      <c r="I111" s="590">
        <v>4.71</v>
      </c>
      <c r="J111" s="32">
        <v>132</v>
      </c>
      <c r="K111" s="32" t="s">
        <v>110</v>
      </c>
      <c r="L111" s="32"/>
      <c r="M111" s="33" t="s">
        <v>112</v>
      </c>
      <c r="N111" s="33"/>
      <c r="O111" s="32">
        <v>50</v>
      </c>
      <c r="P111" s="85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596"/>
      <c r="R111" s="596"/>
      <c r="S111" s="596"/>
      <c r="T111" s="597"/>
      <c r="U111" s="34"/>
      <c r="V111" s="34"/>
      <c r="W111" s="35" t="s">
        <v>70</v>
      </c>
      <c r="X111" s="591">
        <v>0</v>
      </c>
      <c r="Y111" s="59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65" t="s">
        <v>215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601"/>
      <c r="B112" s="602"/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3"/>
      <c r="P112" s="606" t="s">
        <v>72</v>
      </c>
      <c r="Q112" s="607"/>
      <c r="R112" s="607"/>
      <c r="S112" s="607"/>
      <c r="T112" s="607"/>
      <c r="U112" s="607"/>
      <c r="V112" s="608"/>
      <c r="W112" s="37" t="s">
        <v>73</v>
      </c>
      <c r="X112" s="593">
        <f>IFERROR(X108/H108,"0")+IFERROR(X109/H109,"0")+IFERROR(X110/H110,"0")+IFERROR(X111/H111,"0")</f>
        <v>0</v>
      </c>
      <c r="Y112" s="593">
        <f>IFERROR(Y108/H108,"0")+IFERROR(Y109/H109,"0")+IFERROR(Y110/H110,"0")+IFERROR(Y111/H111,"0")</f>
        <v>0</v>
      </c>
      <c r="Z112" s="593">
        <f>IFERROR(IF(Z108="",0,Z108),"0")+IFERROR(IF(Z109="",0,Z109),"0")+IFERROR(IF(Z110="",0,Z110),"0")+IFERROR(IF(Z111="",0,Z111),"0")</f>
        <v>0</v>
      </c>
      <c r="AA112" s="594"/>
      <c r="AB112" s="594"/>
      <c r="AC112" s="594"/>
    </row>
    <row r="113" spans="1:68" x14ac:dyDescent="0.2">
      <c r="A113" s="602"/>
      <c r="B113" s="602"/>
      <c r="C113" s="602"/>
      <c r="D113" s="602"/>
      <c r="E113" s="602"/>
      <c r="F113" s="602"/>
      <c r="G113" s="602"/>
      <c r="H113" s="602"/>
      <c r="I113" s="602"/>
      <c r="J113" s="602"/>
      <c r="K113" s="602"/>
      <c r="L113" s="602"/>
      <c r="M113" s="602"/>
      <c r="N113" s="602"/>
      <c r="O113" s="603"/>
      <c r="P113" s="606" t="s">
        <v>72</v>
      </c>
      <c r="Q113" s="607"/>
      <c r="R113" s="607"/>
      <c r="S113" s="607"/>
      <c r="T113" s="607"/>
      <c r="U113" s="607"/>
      <c r="V113" s="608"/>
      <c r="W113" s="37" t="s">
        <v>70</v>
      </c>
      <c r="X113" s="593">
        <f>IFERROR(SUM(X108:X111),"0")</f>
        <v>0</v>
      </c>
      <c r="Y113" s="593">
        <f>IFERROR(SUM(Y108:Y111),"0")</f>
        <v>0</v>
      </c>
      <c r="Z113" s="37"/>
      <c r="AA113" s="594"/>
      <c r="AB113" s="594"/>
      <c r="AC113" s="594"/>
    </row>
    <row r="114" spans="1:68" ht="14.25" customHeight="1" x14ac:dyDescent="0.25">
      <c r="A114" s="609" t="s">
        <v>143</v>
      </c>
      <c r="B114" s="602"/>
      <c r="C114" s="602"/>
      <c r="D114" s="602"/>
      <c r="E114" s="602"/>
      <c r="F114" s="602"/>
      <c r="G114" s="602"/>
      <c r="H114" s="602"/>
      <c r="I114" s="602"/>
      <c r="J114" s="602"/>
      <c r="K114" s="602"/>
      <c r="L114" s="602"/>
      <c r="M114" s="602"/>
      <c r="N114" s="602"/>
      <c r="O114" s="602"/>
      <c r="P114" s="602"/>
      <c r="Q114" s="602"/>
      <c r="R114" s="602"/>
      <c r="S114" s="602"/>
      <c r="T114" s="602"/>
      <c r="U114" s="602"/>
      <c r="V114" s="602"/>
      <c r="W114" s="602"/>
      <c r="X114" s="602"/>
      <c r="Y114" s="602"/>
      <c r="Z114" s="602"/>
      <c r="AA114" s="587"/>
      <c r="AB114" s="587"/>
      <c r="AC114" s="587"/>
    </row>
    <row r="115" spans="1:68" ht="16.5" customHeight="1" x14ac:dyDescent="0.25">
      <c r="A115" s="54" t="s">
        <v>222</v>
      </c>
      <c r="B115" s="54" t="s">
        <v>223</v>
      </c>
      <c r="C115" s="31">
        <v>4301020345</v>
      </c>
      <c r="D115" s="598">
        <v>4680115881488</v>
      </c>
      <c r="E115" s="599"/>
      <c r="F115" s="590">
        <v>1.35</v>
      </c>
      <c r="G115" s="32">
        <v>8</v>
      </c>
      <c r="H115" s="590">
        <v>10.8</v>
      </c>
      <c r="I115" s="590">
        <v>11.234999999999999</v>
      </c>
      <c r="J115" s="32">
        <v>64</v>
      </c>
      <c r="K115" s="32" t="s">
        <v>105</v>
      </c>
      <c r="L115" s="32"/>
      <c r="M115" s="33" t="s">
        <v>106</v>
      </c>
      <c r="N115" s="33"/>
      <c r="O115" s="32">
        <v>55</v>
      </c>
      <c r="P115" s="78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596"/>
      <c r="R115" s="596"/>
      <c r="S115" s="596"/>
      <c r="T115" s="597"/>
      <c r="U115" s="34"/>
      <c r="V115" s="34"/>
      <c r="W115" s="35" t="s">
        <v>70</v>
      </c>
      <c r="X115" s="591">
        <v>0</v>
      </c>
      <c r="Y115" s="592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67" t="s">
        <v>224</v>
      </c>
      <c r="AG115" s="64"/>
      <c r="AJ115" s="68"/>
      <c r="AK115" s="68">
        <v>0</v>
      </c>
      <c r="BB115" s="168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225</v>
      </c>
      <c r="B116" s="54" t="s">
        <v>226</v>
      </c>
      <c r="C116" s="31">
        <v>4301020346</v>
      </c>
      <c r="D116" s="598">
        <v>4680115882775</v>
      </c>
      <c r="E116" s="599"/>
      <c r="F116" s="590">
        <v>0.3</v>
      </c>
      <c r="G116" s="32">
        <v>8</v>
      </c>
      <c r="H116" s="590">
        <v>2.4</v>
      </c>
      <c r="I116" s="590">
        <v>2.5</v>
      </c>
      <c r="J116" s="32">
        <v>234</v>
      </c>
      <c r="K116" s="32" t="s">
        <v>67</v>
      </c>
      <c r="L116" s="32"/>
      <c r="M116" s="33" t="s">
        <v>106</v>
      </c>
      <c r="N116" s="33"/>
      <c r="O116" s="32">
        <v>55</v>
      </c>
      <c r="P116" s="69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596"/>
      <c r="R116" s="596"/>
      <c r="S116" s="596"/>
      <c r="T116" s="597"/>
      <c r="U116" s="34"/>
      <c r="V116" s="34"/>
      <c r="W116" s="35" t="s">
        <v>70</v>
      </c>
      <c r="X116" s="591">
        <v>0</v>
      </c>
      <c r="Y116" s="592">
        <f>IFERROR(IF(X116="",0,CEILING((X116/$H116),1)*$H116),"")</f>
        <v>0</v>
      </c>
      <c r="Z116" s="36" t="str">
        <f>IFERROR(IF(Y116=0,"",ROUNDUP(Y116/H116,0)*0.00502),"")</f>
        <v/>
      </c>
      <c r="AA116" s="56"/>
      <c r="AB116" s="57"/>
      <c r="AC116" s="169" t="s">
        <v>224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227</v>
      </c>
      <c r="B117" s="54" t="s">
        <v>228</v>
      </c>
      <c r="C117" s="31">
        <v>4301020344</v>
      </c>
      <c r="D117" s="598">
        <v>4680115880658</v>
      </c>
      <c r="E117" s="599"/>
      <c r="F117" s="590">
        <v>0.4</v>
      </c>
      <c r="G117" s="32">
        <v>6</v>
      </c>
      <c r="H117" s="590">
        <v>2.4</v>
      </c>
      <c r="I117" s="590">
        <v>2.58</v>
      </c>
      <c r="J117" s="32">
        <v>182</v>
      </c>
      <c r="K117" s="32" t="s">
        <v>77</v>
      </c>
      <c r="L117" s="32"/>
      <c r="M117" s="33" t="s">
        <v>106</v>
      </c>
      <c r="N117" s="33"/>
      <c r="O117" s="32">
        <v>55</v>
      </c>
      <c r="P117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596"/>
      <c r="R117" s="596"/>
      <c r="S117" s="596"/>
      <c r="T117" s="597"/>
      <c r="U117" s="34"/>
      <c r="V117" s="34"/>
      <c r="W117" s="35" t="s">
        <v>70</v>
      </c>
      <c r="X117" s="591">
        <v>0</v>
      </c>
      <c r="Y117" s="59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71" t="s">
        <v>224</v>
      </c>
      <c r="AG117" s="64"/>
      <c r="AJ117" s="68"/>
      <c r="AK117" s="68">
        <v>0</v>
      </c>
      <c r="BB117" s="172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601"/>
      <c r="B118" s="602"/>
      <c r="C118" s="602"/>
      <c r="D118" s="602"/>
      <c r="E118" s="602"/>
      <c r="F118" s="602"/>
      <c r="G118" s="602"/>
      <c r="H118" s="602"/>
      <c r="I118" s="602"/>
      <c r="J118" s="602"/>
      <c r="K118" s="602"/>
      <c r="L118" s="602"/>
      <c r="M118" s="602"/>
      <c r="N118" s="602"/>
      <c r="O118" s="603"/>
      <c r="P118" s="606" t="s">
        <v>72</v>
      </c>
      <c r="Q118" s="607"/>
      <c r="R118" s="607"/>
      <c r="S118" s="607"/>
      <c r="T118" s="607"/>
      <c r="U118" s="607"/>
      <c r="V118" s="608"/>
      <c r="W118" s="37" t="s">
        <v>73</v>
      </c>
      <c r="X118" s="593">
        <f>IFERROR(X115/H115,"0")+IFERROR(X116/H116,"0")+IFERROR(X117/H117,"0")</f>
        <v>0</v>
      </c>
      <c r="Y118" s="593">
        <f>IFERROR(Y115/H115,"0")+IFERROR(Y116/H116,"0")+IFERROR(Y117/H117,"0")</f>
        <v>0</v>
      </c>
      <c r="Z118" s="593">
        <f>IFERROR(IF(Z115="",0,Z115),"0")+IFERROR(IF(Z116="",0,Z116),"0")+IFERROR(IF(Z117="",0,Z117),"0")</f>
        <v>0</v>
      </c>
      <c r="AA118" s="594"/>
      <c r="AB118" s="594"/>
      <c r="AC118" s="594"/>
    </row>
    <row r="119" spans="1:68" x14ac:dyDescent="0.2">
      <c r="A119" s="602"/>
      <c r="B119" s="602"/>
      <c r="C119" s="602"/>
      <c r="D119" s="602"/>
      <c r="E119" s="602"/>
      <c r="F119" s="602"/>
      <c r="G119" s="602"/>
      <c r="H119" s="602"/>
      <c r="I119" s="602"/>
      <c r="J119" s="602"/>
      <c r="K119" s="602"/>
      <c r="L119" s="602"/>
      <c r="M119" s="602"/>
      <c r="N119" s="602"/>
      <c r="O119" s="603"/>
      <c r="P119" s="606" t="s">
        <v>72</v>
      </c>
      <c r="Q119" s="607"/>
      <c r="R119" s="607"/>
      <c r="S119" s="607"/>
      <c r="T119" s="607"/>
      <c r="U119" s="607"/>
      <c r="V119" s="608"/>
      <c r="W119" s="37" t="s">
        <v>70</v>
      </c>
      <c r="X119" s="593">
        <f>IFERROR(SUM(X115:X117),"0")</f>
        <v>0</v>
      </c>
      <c r="Y119" s="593">
        <f>IFERROR(SUM(Y115:Y117),"0")</f>
        <v>0</v>
      </c>
      <c r="Z119" s="37"/>
      <c r="AA119" s="594"/>
      <c r="AB119" s="594"/>
      <c r="AC119" s="594"/>
    </row>
    <row r="120" spans="1:68" ht="14.25" customHeight="1" x14ac:dyDescent="0.25">
      <c r="A120" s="609" t="s">
        <v>74</v>
      </c>
      <c r="B120" s="602"/>
      <c r="C120" s="602"/>
      <c r="D120" s="602"/>
      <c r="E120" s="602"/>
      <c r="F120" s="602"/>
      <c r="G120" s="602"/>
      <c r="H120" s="602"/>
      <c r="I120" s="602"/>
      <c r="J120" s="602"/>
      <c r="K120" s="602"/>
      <c r="L120" s="602"/>
      <c r="M120" s="602"/>
      <c r="N120" s="602"/>
      <c r="O120" s="602"/>
      <c r="P120" s="602"/>
      <c r="Q120" s="602"/>
      <c r="R120" s="602"/>
      <c r="S120" s="602"/>
      <c r="T120" s="602"/>
      <c r="U120" s="602"/>
      <c r="V120" s="602"/>
      <c r="W120" s="602"/>
      <c r="X120" s="602"/>
      <c r="Y120" s="602"/>
      <c r="Z120" s="602"/>
      <c r="AA120" s="587"/>
      <c r="AB120" s="587"/>
      <c r="AC120" s="587"/>
    </row>
    <row r="121" spans="1:68" ht="27" customHeight="1" x14ac:dyDescent="0.25">
      <c r="A121" s="54" t="s">
        <v>229</v>
      </c>
      <c r="B121" s="54" t="s">
        <v>230</v>
      </c>
      <c r="C121" s="31">
        <v>4301051360</v>
      </c>
      <c r="D121" s="598">
        <v>4607091385168</v>
      </c>
      <c r="E121" s="599"/>
      <c r="F121" s="590">
        <v>1.35</v>
      </c>
      <c r="G121" s="32">
        <v>6</v>
      </c>
      <c r="H121" s="590">
        <v>8.1</v>
      </c>
      <c r="I121" s="590">
        <v>8.6129999999999995</v>
      </c>
      <c r="J121" s="32">
        <v>64</v>
      </c>
      <c r="K121" s="32" t="s">
        <v>105</v>
      </c>
      <c r="L121" s="32"/>
      <c r="M121" s="33" t="s">
        <v>112</v>
      </c>
      <c r="N121" s="33"/>
      <c r="O121" s="32">
        <v>45</v>
      </c>
      <c r="P121" s="90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1" s="596"/>
      <c r="R121" s="596"/>
      <c r="S121" s="596"/>
      <c r="T121" s="597"/>
      <c r="U121" s="34"/>
      <c r="V121" s="34"/>
      <c r="W121" s="35" t="s">
        <v>70</v>
      </c>
      <c r="X121" s="591">
        <v>0</v>
      </c>
      <c r="Y121" s="592">
        <f t="shared" ref="Y121:Y127" si="21">IFERROR(IF(X121="",0,CEILING((X121/$H121),1)*$H121),"")</f>
        <v>0</v>
      </c>
      <c r="Z121" s="36" t="str">
        <f>IFERROR(IF(Y121=0,"",ROUNDUP(Y121/H121,0)*0.01898),"")</f>
        <v/>
      </c>
      <c r="AA121" s="56"/>
      <c r="AB121" s="57"/>
      <c r="AC121" s="173" t="s">
        <v>231</v>
      </c>
      <c r="AG121" s="64"/>
      <c r="AJ121" s="68"/>
      <c r="AK121" s="68">
        <v>0</v>
      </c>
      <c r="BB121" s="174" t="s">
        <v>1</v>
      </c>
      <c r="BM121" s="64">
        <f t="shared" ref="BM121:BM127" si="22">IFERROR(X121*I121/H121,"0")</f>
        <v>0</v>
      </c>
      <c r="BN121" s="64">
        <f t="shared" ref="BN121:BN127" si="23">IFERROR(Y121*I121/H121,"0")</f>
        <v>0</v>
      </c>
      <c r="BO121" s="64">
        <f t="shared" ref="BO121:BO127" si="24">IFERROR(1/J121*(X121/H121),"0")</f>
        <v>0</v>
      </c>
      <c r="BP121" s="64">
        <f t="shared" ref="BP121:BP127" si="25">IFERROR(1/J121*(Y121/H121),"0")</f>
        <v>0</v>
      </c>
    </row>
    <row r="122" spans="1:68" ht="16.5" customHeight="1" x14ac:dyDescent="0.25">
      <c r="A122" s="54" t="s">
        <v>229</v>
      </c>
      <c r="B122" s="54" t="s">
        <v>232</v>
      </c>
      <c r="C122" s="31">
        <v>4301051724</v>
      </c>
      <c r="D122" s="598">
        <v>4607091385168</v>
      </c>
      <c r="E122" s="599"/>
      <c r="F122" s="590">
        <v>1.35</v>
      </c>
      <c r="G122" s="32">
        <v>6</v>
      </c>
      <c r="H122" s="590">
        <v>8.1</v>
      </c>
      <c r="I122" s="590">
        <v>8.6129999999999995</v>
      </c>
      <c r="J122" s="32">
        <v>64</v>
      </c>
      <c r="K122" s="32" t="s">
        <v>105</v>
      </c>
      <c r="L122" s="32"/>
      <c r="M122" s="33" t="s">
        <v>138</v>
      </c>
      <c r="N122" s="33"/>
      <c r="O122" s="32">
        <v>45</v>
      </c>
      <c r="P122" s="75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2" s="596"/>
      <c r="R122" s="596"/>
      <c r="S122" s="596"/>
      <c r="T122" s="597"/>
      <c r="U122" s="34"/>
      <c r="V122" s="34"/>
      <c r="W122" s="35" t="s">
        <v>70</v>
      </c>
      <c r="X122" s="591">
        <v>0</v>
      </c>
      <c r="Y122" s="592">
        <f t="shared" si="21"/>
        <v>0</v>
      </c>
      <c r="Z122" s="36" t="str">
        <f>IFERROR(IF(Y122=0,"",ROUNDUP(Y122/H122,0)*0.01898),"")</f>
        <v/>
      </c>
      <c r="AA122" s="56"/>
      <c r="AB122" s="57"/>
      <c r="AC122" s="175" t="s">
        <v>233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16.5" customHeight="1" x14ac:dyDescent="0.25">
      <c r="A123" s="54" t="s">
        <v>229</v>
      </c>
      <c r="B123" s="54" t="s">
        <v>234</v>
      </c>
      <c r="C123" s="31">
        <v>4301051625</v>
      </c>
      <c r="D123" s="598">
        <v>4607091385168</v>
      </c>
      <c r="E123" s="599"/>
      <c r="F123" s="590">
        <v>1.4</v>
      </c>
      <c r="G123" s="32">
        <v>6</v>
      </c>
      <c r="H123" s="590">
        <v>8.4</v>
      </c>
      <c r="I123" s="590">
        <v>8.9130000000000003</v>
      </c>
      <c r="J123" s="32">
        <v>64</v>
      </c>
      <c r="K123" s="32" t="s">
        <v>105</v>
      </c>
      <c r="L123" s="32"/>
      <c r="M123" s="33" t="s">
        <v>112</v>
      </c>
      <c r="N123" s="33"/>
      <c r="O123" s="32">
        <v>45</v>
      </c>
      <c r="P123" s="90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596"/>
      <c r="R123" s="596"/>
      <c r="S123" s="596"/>
      <c r="T123" s="597"/>
      <c r="U123" s="34"/>
      <c r="V123" s="34"/>
      <c r="W123" s="35" t="s">
        <v>70</v>
      </c>
      <c r="X123" s="591">
        <v>25</v>
      </c>
      <c r="Y123" s="592">
        <f t="shared" si="21"/>
        <v>25.200000000000003</v>
      </c>
      <c r="Z123" s="36">
        <f>IFERROR(IF(Y123=0,"",ROUNDUP(Y123/H123,0)*0.01898),"")</f>
        <v>5.6940000000000004E-2</v>
      </c>
      <c r="AA123" s="56"/>
      <c r="AB123" s="57"/>
      <c r="AC123" s="177" t="s">
        <v>233</v>
      </c>
      <c r="AG123" s="64"/>
      <c r="AJ123" s="68"/>
      <c r="AK123" s="68">
        <v>0</v>
      </c>
      <c r="BB123" s="178" t="s">
        <v>1</v>
      </c>
      <c r="BM123" s="64">
        <f t="shared" si="22"/>
        <v>26.526785714285715</v>
      </c>
      <c r="BN123" s="64">
        <f t="shared" si="23"/>
        <v>26.739000000000001</v>
      </c>
      <c r="BO123" s="64">
        <f t="shared" si="24"/>
        <v>4.6502976190476192E-2</v>
      </c>
      <c r="BP123" s="64">
        <f t="shared" si="25"/>
        <v>4.6875E-2</v>
      </c>
    </row>
    <row r="124" spans="1:68" ht="27" customHeight="1" x14ac:dyDescent="0.25">
      <c r="A124" s="54" t="s">
        <v>235</v>
      </c>
      <c r="B124" s="54" t="s">
        <v>236</v>
      </c>
      <c r="C124" s="31">
        <v>4301051730</v>
      </c>
      <c r="D124" s="598">
        <v>4607091383256</v>
      </c>
      <c r="E124" s="599"/>
      <c r="F124" s="590">
        <v>0.33</v>
      </c>
      <c r="G124" s="32">
        <v>6</v>
      </c>
      <c r="H124" s="590">
        <v>1.98</v>
      </c>
      <c r="I124" s="590">
        <v>2.226</v>
      </c>
      <c r="J124" s="32">
        <v>182</v>
      </c>
      <c r="K124" s="32" t="s">
        <v>77</v>
      </c>
      <c r="L124" s="32"/>
      <c r="M124" s="33" t="s">
        <v>138</v>
      </c>
      <c r="N124" s="33"/>
      <c r="O124" s="32">
        <v>45</v>
      </c>
      <c r="P124" s="93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596"/>
      <c r="R124" s="596"/>
      <c r="S124" s="596"/>
      <c r="T124" s="597"/>
      <c r="U124" s="34"/>
      <c r="V124" s="34"/>
      <c r="W124" s="35" t="s">
        <v>70</v>
      </c>
      <c r="X124" s="591">
        <v>0</v>
      </c>
      <c r="Y124" s="592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233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237</v>
      </c>
      <c r="B125" s="54" t="s">
        <v>238</v>
      </c>
      <c r="C125" s="31">
        <v>4301051721</v>
      </c>
      <c r="D125" s="598">
        <v>4607091385748</v>
      </c>
      <c r="E125" s="599"/>
      <c r="F125" s="590">
        <v>0.45</v>
      </c>
      <c r="G125" s="32">
        <v>6</v>
      </c>
      <c r="H125" s="590">
        <v>2.7</v>
      </c>
      <c r="I125" s="590">
        <v>2.952</v>
      </c>
      <c r="J125" s="32">
        <v>182</v>
      </c>
      <c r="K125" s="32" t="s">
        <v>77</v>
      </c>
      <c r="L125" s="32"/>
      <c r="M125" s="33" t="s">
        <v>138</v>
      </c>
      <c r="N125" s="33"/>
      <c r="O125" s="32">
        <v>45</v>
      </c>
      <c r="P125" s="85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596"/>
      <c r="R125" s="596"/>
      <c r="S125" s="596"/>
      <c r="T125" s="597"/>
      <c r="U125" s="34"/>
      <c r="V125" s="34"/>
      <c r="W125" s="35" t="s">
        <v>70</v>
      </c>
      <c r="X125" s="591">
        <v>0</v>
      </c>
      <c r="Y125" s="592">
        <f t="shared" si="21"/>
        <v>0</v>
      </c>
      <c r="Z125" s="36" t="str">
        <f>IFERROR(IF(Y125=0,"",ROUNDUP(Y125/H125,0)*0.00651),"")</f>
        <v/>
      </c>
      <c r="AA125" s="56"/>
      <c r="AB125" s="57"/>
      <c r="AC125" s="181" t="s">
        <v>233</v>
      </c>
      <c r="AG125" s="64"/>
      <c r="AJ125" s="68"/>
      <c r="AK125" s="68">
        <v>0</v>
      </c>
      <c r="BB125" s="182" t="s">
        <v>1</v>
      </c>
      <c r="BM125" s="64">
        <f t="shared" si="22"/>
        <v>0</v>
      </c>
      <c r="BN125" s="64">
        <f t="shared" si="23"/>
        <v>0</v>
      </c>
      <c r="BO125" s="64">
        <f t="shared" si="24"/>
        <v>0</v>
      </c>
      <c r="BP125" s="64">
        <f t="shared" si="25"/>
        <v>0</v>
      </c>
    </row>
    <row r="126" spans="1:68" ht="16.5" customHeight="1" x14ac:dyDescent="0.25">
      <c r="A126" s="54" t="s">
        <v>239</v>
      </c>
      <c r="B126" s="54" t="s">
        <v>240</v>
      </c>
      <c r="C126" s="31">
        <v>4301051740</v>
      </c>
      <c r="D126" s="598">
        <v>4680115884533</v>
      </c>
      <c r="E126" s="599"/>
      <c r="F126" s="590">
        <v>0.3</v>
      </c>
      <c r="G126" s="32">
        <v>6</v>
      </c>
      <c r="H126" s="590">
        <v>1.8</v>
      </c>
      <c r="I126" s="590">
        <v>1.98</v>
      </c>
      <c r="J126" s="32">
        <v>182</v>
      </c>
      <c r="K126" s="32" t="s">
        <v>77</v>
      </c>
      <c r="L126" s="32"/>
      <c r="M126" s="33" t="s">
        <v>112</v>
      </c>
      <c r="N126" s="33"/>
      <c r="O126" s="32">
        <v>45</v>
      </c>
      <c r="P126" s="9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596"/>
      <c r="R126" s="596"/>
      <c r="S126" s="596"/>
      <c r="T126" s="597"/>
      <c r="U126" s="34"/>
      <c r="V126" s="34"/>
      <c r="W126" s="35" t="s">
        <v>70</v>
      </c>
      <c r="X126" s="591">
        <v>0</v>
      </c>
      <c r="Y126" s="592">
        <f t="shared" si="21"/>
        <v>0</v>
      </c>
      <c r="Z126" s="36" t="str">
        <f>IFERROR(IF(Y126=0,"",ROUNDUP(Y126/H126,0)*0.00651),"")</f>
        <v/>
      </c>
      <c r="AA126" s="56"/>
      <c r="AB126" s="57"/>
      <c r="AC126" s="183" t="s">
        <v>241</v>
      </c>
      <c r="AG126" s="64"/>
      <c r="AJ126" s="68"/>
      <c r="AK126" s="68">
        <v>0</v>
      </c>
      <c r="BB126" s="184" t="s">
        <v>1</v>
      </c>
      <c r="BM126" s="64">
        <f t="shared" si="22"/>
        <v>0</v>
      </c>
      <c r="BN126" s="64">
        <f t="shared" si="23"/>
        <v>0</v>
      </c>
      <c r="BO126" s="64">
        <f t="shared" si="24"/>
        <v>0</v>
      </c>
      <c r="BP126" s="64">
        <f t="shared" si="25"/>
        <v>0</v>
      </c>
    </row>
    <row r="127" spans="1:68" ht="27" customHeight="1" x14ac:dyDescent="0.25">
      <c r="A127" s="54" t="s">
        <v>242</v>
      </c>
      <c r="B127" s="54" t="s">
        <v>243</v>
      </c>
      <c r="C127" s="31">
        <v>4301051486</v>
      </c>
      <c r="D127" s="598">
        <v>4680115882645</v>
      </c>
      <c r="E127" s="599"/>
      <c r="F127" s="590">
        <v>0.3</v>
      </c>
      <c r="G127" s="32">
        <v>6</v>
      </c>
      <c r="H127" s="590">
        <v>1.8</v>
      </c>
      <c r="I127" s="590">
        <v>2.64</v>
      </c>
      <c r="J127" s="32">
        <v>182</v>
      </c>
      <c r="K127" s="32" t="s">
        <v>77</v>
      </c>
      <c r="L127" s="32"/>
      <c r="M127" s="33" t="s">
        <v>112</v>
      </c>
      <c r="N127" s="33"/>
      <c r="O127" s="32">
        <v>40</v>
      </c>
      <c r="P127" s="88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596"/>
      <c r="R127" s="596"/>
      <c r="S127" s="596"/>
      <c r="T127" s="597"/>
      <c r="U127" s="34"/>
      <c r="V127" s="34"/>
      <c r="W127" s="35" t="s">
        <v>70</v>
      </c>
      <c r="X127" s="591">
        <v>0</v>
      </c>
      <c r="Y127" s="592">
        <f t="shared" si="21"/>
        <v>0</v>
      </c>
      <c r="Z127" s="36" t="str">
        <f>IFERROR(IF(Y127=0,"",ROUNDUP(Y127/H127,0)*0.00651),"")</f>
        <v/>
      </c>
      <c r="AA127" s="56"/>
      <c r="AB127" s="57"/>
      <c r="AC127" s="185" t="s">
        <v>244</v>
      </c>
      <c r="AG127" s="64"/>
      <c r="AJ127" s="68"/>
      <c r="AK127" s="68">
        <v>0</v>
      </c>
      <c r="BB127" s="186" t="s">
        <v>1</v>
      </c>
      <c r="BM127" s="64">
        <f t="shared" si="22"/>
        <v>0</v>
      </c>
      <c r="BN127" s="64">
        <f t="shared" si="23"/>
        <v>0</v>
      </c>
      <c r="BO127" s="64">
        <f t="shared" si="24"/>
        <v>0</v>
      </c>
      <c r="BP127" s="64">
        <f t="shared" si="25"/>
        <v>0</v>
      </c>
    </row>
    <row r="128" spans="1:68" x14ac:dyDescent="0.2">
      <c r="A128" s="601"/>
      <c r="B128" s="602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3"/>
      <c r="P128" s="606" t="s">
        <v>72</v>
      </c>
      <c r="Q128" s="607"/>
      <c r="R128" s="607"/>
      <c r="S128" s="607"/>
      <c r="T128" s="607"/>
      <c r="U128" s="607"/>
      <c r="V128" s="608"/>
      <c r="W128" s="37" t="s">
        <v>73</v>
      </c>
      <c r="X128" s="593">
        <f>IFERROR(X121/H121,"0")+IFERROR(X122/H122,"0")+IFERROR(X123/H123,"0")+IFERROR(X124/H124,"0")+IFERROR(X125/H125,"0")+IFERROR(X126/H126,"0")+IFERROR(X127/H127,"0")</f>
        <v>2.9761904761904763</v>
      </c>
      <c r="Y128" s="593">
        <f>IFERROR(Y121/H121,"0")+IFERROR(Y122/H122,"0")+IFERROR(Y123/H123,"0")+IFERROR(Y124/H124,"0")+IFERROR(Y125/H125,"0")+IFERROR(Y126/H126,"0")+IFERROR(Y127/H127,"0")</f>
        <v>3</v>
      </c>
      <c r="Z128" s="593">
        <f>IFERROR(IF(Z121="",0,Z121),"0")+IFERROR(IF(Z122="",0,Z122),"0")+IFERROR(IF(Z123="",0,Z123),"0")+IFERROR(IF(Z124="",0,Z124),"0")+IFERROR(IF(Z125="",0,Z125),"0")+IFERROR(IF(Z126="",0,Z126),"0")+IFERROR(IF(Z127="",0,Z127),"0")</f>
        <v>5.6940000000000004E-2</v>
      </c>
      <c r="AA128" s="594"/>
      <c r="AB128" s="594"/>
      <c r="AC128" s="594"/>
    </row>
    <row r="129" spans="1:68" x14ac:dyDescent="0.2">
      <c r="A129" s="602"/>
      <c r="B129" s="602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3"/>
      <c r="P129" s="606" t="s">
        <v>72</v>
      </c>
      <c r="Q129" s="607"/>
      <c r="R129" s="607"/>
      <c r="S129" s="607"/>
      <c r="T129" s="607"/>
      <c r="U129" s="607"/>
      <c r="V129" s="608"/>
      <c r="W129" s="37" t="s">
        <v>70</v>
      </c>
      <c r="X129" s="593">
        <f>IFERROR(SUM(X121:X127),"0")</f>
        <v>25</v>
      </c>
      <c r="Y129" s="593">
        <f>IFERROR(SUM(Y121:Y127),"0")</f>
        <v>25.200000000000003</v>
      </c>
      <c r="Z129" s="37"/>
      <c r="AA129" s="594"/>
      <c r="AB129" s="594"/>
      <c r="AC129" s="594"/>
    </row>
    <row r="130" spans="1:68" ht="14.25" customHeight="1" x14ac:dyDescent="0.25">
      <c r="A130" s="609" t="s">
        <v>178</v>
      </c>
      <c r="B130" s="602"/>
      <c r="C130" s="602"/>
      <c r="D130" s="602"/>
      <c r="E130" s="602"/>
      <c r="F130" s="602"/>
      <c r="G130" s="602"/>
      <c r="H130" s="602"/>
      <c r="I130" s="602"/>
      <c r="J130" s="602"/>
      <c r="K130" s="602"/>
      <c r="L130" s="602"/>
      <c r="M130" s="602"/>
      <c r="N130" s="602"/>
      <c r="O130" s="602"/>
      <c r="P130" s="602"/>
      <c r="Q130" s="602"/>
      <c r="R130" s="602"/>
      <c r="S130" s="602"/>
      <c r="T130" s="602"/>
      <c r="U130" s="602"/>
      <c r="V130" s="602"/>
      <c r="W130" s="602"/>
      <c r="X130" s="602"/>
      <c r="Y130" s="602"/>
      <c r="Z130" s="602"/>
      <c r="AA130" s="587"/>
      <c r="AB130" s="587"/>
      <c r="AC130" s="587"/>
    </row>
    <row r="131" spans="1:68" ht="27" customHeight="1" x14ac:dyDescent="0.25">
      <c r="A131" s="54" t="s">
        <v>245</v>
      </c>
      <c r="B131" s="54" t="s">
        <v>246</v>
      </c>
      <c r="C131" s="31">
        <v>4301060357</v>
      </c>
      <c r="D131" s="598">
        <v>4680115882652</v>
      </c>
      <c r="E131" s="599"/>
      <c r="F131" s="590">
        <v>0.33</v>
      </c>
      <c r="G131" s="32">
        <v>6</v>
      </c>
      <c r="H131" s="590">
        <v>1.98</v>
      </c>
      <c r="I131" s="590">
        <v>2.82</v>
      </c>
      <c r="J131" s="32">
        <v>182</v>
      </c>
      <c r="K131" s="32" t="s">
        <v>77</v>
      </c>
      <c r="L131" s="32"/>
      <c r="M131" s="33" t="s">
        <v>112</v>
      </c>
      <c r="N131" s="33"/>
      <c r="O131" s="32">
        <v>40</v>
      </c>
      <c r="P131" s="70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596"/>
      <c r="R131" s="596"/>
      <c r="S131" s="596"/>
      <c r="T131" s="597"/>
      <c r="U131" s="34"/>
      <c r="V131" s="34"/>
      <c r="W131" s="35" t="s">
        <v>70</v>
      </c>
      <c r="X131" s="591">
        <v>0</v>
      </c>
      <c r="Y131" s="59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87" t="s">
        <v>247</v>
      </c>
      <c r="AG131" s="64"/>
      <c r="AJ131" s="68"/>
      <c r="AK131" s="68">
        <v>0</v>
      </c>
      <c r="BB131" s="188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248</v>
      </c>
      <c r="B132" s="54" t="s">
        <v>249</v>
      </c>
      <c r="C132" s="31">
        <v>4301060317</v>
      </c>
      <c r="D132" s="598">
        <v>4680115880238</v>
      </c>
      <c r="E132" s="599"/>
      <c r="F132" s="590">
        <v>0.33</v>
      </c>
      <c r="G132" s="32">
        <v>6</v>
      </c>
      <c r="H132" s="590">
        <v>1.98</v>
      </c>
      <c r="I132" s="590">
        <v>2.238</v>
      </c>
      <c r="J132" s="32">
        <v>182</v>
      </c>
      <c r="K132" s="32" t="s">
        <v>77</v>
      </c>
      <c r="L132" s="32"/>
      <c r="M132" s="33" t="s">
        <v>112</v>
      </c>
      <c r="N132" s="33"/>
      <c r="O132" s="32">
        <v>40</v>
      </c>
      <c r="P132" s="74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596"/>
      <c r="R132" s="596"/>
      <c r="S132" s="596"/>
      <c r="T132" s="597"/>
      <c r="U132" s="34"/>
      <c r="V132" s="34"/>
      <c r="W132" s="35" t="s">
        <v>70</v>
      </c>
      <c r="X132" s="591">
        <v>0</v>
      </c>
      <c r="Y132" s="59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9" t="s">
        <v>250</v>
      </c>
      <c r="AG132" s="64"/>
      <c r="AJ132" s="68"/>
      <c r="AK132" s="68">
        <v>0</v>
      </c>
      <c r="BB132" s="190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01"/>
      <c r="B133" s="602"/>
      <c r="C133" s="602"/>
      <c r="D133" s="602"/>
      <c r="E133" s="602"/>
      <c r="F133" s="602"/>
      <c r="G133" s="602"/>
      <c r="H133" s="602"/>
      <c r="I133" s="602"/>
      <c r="J133" s="602"/>
      <c r="K133" s="602"/>
      <c r="L133" s="602"/>
      <c r="M133" s="602"/>
      <c r="N133" s="602"/>
      <c r="O133" s="603"/>
      <c r="P133" s="606" t="s">
        <v>72</v>
      </c>
      <c r="Q133" s="607"/>
      <c r="R133" s="607"/>
      <c r="S133" s="607"/>
      <c r="T133" s="607"/>
      <c r="U133" s="607"/>
      <c r="V133" s="608"/>
      <c r="W133" s="37" t="s">
        <v>73</v>
      </c>
      <c r="X133" s="593">
        <f>IFERROR(X131/H131,"0")+IFERROR(X132/H132,"0")</f>
        <v>0</v>
      </c>
      <c r="Y133" s="593">
        <f>IFERROR(Y131/H131,"0")+IFERROR(Y132/H132,"0")</f>
        <v>0</v>
      </c>
      <c r="Z133" s="593">
        <f>IFERROR(IF(Z131="",0,Z131),"0")+IFERROR(IF(Z132="",0,Z132),"0")</f>
        <v>0</v>
      </c>
      <c r="AA133" s="594"/>
      <c r="AB133" s="594"/>
      <c r="AC133" s="594"/>
    </row>
    <row r="134" spans="1:68" x14ac:dyDescent="0.2">
      <c r="A134" s="602"/>
      <c r="B134" s="602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603"/>
      <c r="P134" s="606" t="s">
        <v>72</v>
      </c>
      <c r="Q134" s="607"/>
      <c r="R134" s="607"/>
      <c r="S134" s="607"/>
      <c r="T134" s="607"/>
      <c r="U134" s="607"/>
      <c r="V134" s="608"/>
      <c r="W134" s="37" t="s">
        <v>70</v>
      </c>
      <c r="X134" s="593">
        <f>IFERROR(SUM(X131:X132),"0")</f>
        <v>0</v>
      </c>
      <c r="Y134" s="593">
        <f>IFERROR(SUM(Y131:Y132),"0")</f>
        <v>0</v>
      </c>
      <c r="Z134" s="37"/>
      <c r="AA134" s="594"/>
      <c r="AB134" s="594"/>
      <c r="AC134" s="594"/>
    </row>
    <row r="135" spans="1:68" ht="16.5" customHeight="1" x14ac:dyDescent="0.25">
      <c r="A135" s="605" t="s">
        <v>251</v>
      </c>
      <c r="B135" s="602"/>
      <c r="C135" s="602"/>
      <c r="D135" s="602"/>
      <c r="E135" s="602"/>
      <c r="F135" s="602"/>
      <c r="G135" s="602"/>
      <c r="H135" s="602"/>
      <c r="I135" s="602"/>
      <c r="J135" s="602"/>
      <c r="K135" s="602"/>
      <c r="L135" s="602"/>
      <c r="M135" s="602"/>
      <c r="N135" s="602"/>
      <c r="O135" s="602"/>
      <c r="P135" s="602"/>
      <c r="Q135" s="602"/>
      <c r="R135" s="602"/>
      <c r="S135" s="602"/>
      <c r="T135" s="602"/>
      <c r="U135" s="602"/>
      <c r="V135" s="602"/>
      <c r="W135" s="602"/>
      <c r="X135" s="602"/>
      <c r="Y135" s="602"/>
      <c r="Z135" s="602"/>
      <c r="AA135" s="586"/>
      <c r="AB135" s="586"/>
      <c r="AC135" s="586"/>
    </row>
    <row r="136" spans="1:68" ht="14.25" customHeight="1" x14ac:dyDescent="0.25">
      <c r="A136" s="609" t="s">
        <v>102</v>
      </c>
      <c r="B136" s="602"/>
      <c r="C136" s="602"/>
      <c r="D136" s="602"/>
      <c r="E136" s="602"/>
      <c r="F136" s="602"/>
      <c r="G136" s="602"/>
      <c r="H136" s="602"/>
      <c r="I136" s="602"/>
      <c r="J136" s="602"/>
      <c r="K136" s="602"/>
      <c r="L136" s="602"/>
      <c r="M136" s="602"/>
      <c r="N136" s="602"/>
      <c r="O136" s="602"/>
      <c r="P136" s="602"/>
      <c r="Q136" s="602"/>
      <c r="R136" s="602"/>
      <c r="S136" s="602"/>
      <c r="T136" s="602"/>
      <c r="U136" s="602"/>
      <c r="V136" s="602"/>
      <c r="W136" s="602"/>
      <c r="X136" s="602"/>
      <c r="Y136" s="602"/>
      <c r="Z136" s="602"/>
      <c r="AA136" s="587"/>
      <c r="AB136" s="587"/>
      <c r="AC136" s="587"/>
    </row>
    <row r="137" spans="1:68" ht="27" customHeight="1" x14ac:dyDescent="0.25">
      <c r="A137" s="54" t="s">
        <v>252</v>
      </c>
      <c r="B137" s="54" t="s">
        <v>253</v>
      </c>
      <c r="C137" s="31">
        <v>4301011564</v>
      </c>
      <c r="D137" s="598">
        <v>4680115882577</v>
      </c>
      <c r="E137" s="599"/>
      <c r="F137" s="590">
        <v>0.4</v>
      </c>
      <c r="G137" s="32">
        <v>8</v>
      </c>
      <c r="H137" s="590">
        <v>3.2</v>
      </c>
      <c r="I137" s="590">
        <v>3.38</v>
      </c>
      <c r="J137" s="32">
        <v>182</v>
      </c>
      <c r="K137" s="32" t="s">
        <v>77</v>
      </c>
      <c r="L137" s="32"/>
      <c r="M137" s="33" t="s">
        <v>97</v>
      </c>
      <c r="N137" s="33"/>
      <c r="O137" s="32">
        <v>90</v>
      </c>
      <c r="P137" s="73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596"/>
      <c r="R137" s="596"/>
      <c r="S137" s="596"/>
      <c r="T137" s="597"/>
      <c r="U137" s="34"/>
      <c r="V137" s="34"/>
      <c r="W137" s="35" t="s">
        <v>70</v>
      </c>
      <c r="X137" s="591">
        <v>0</v>
      </c>
      <c r="Y137" s="59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1" t="s">
        <v>254</v>
      </c>
      <c r="AG137" s="64"/>
      <c r="AJ137" s="68"/>
      <c r="AK137" s="68">
        <v>0</v>
      </c>
      <c r="BB137" s="192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252</v>
      </c>
      <c r="B138" s="54" t="s">
        <v>255</v>
      </c>
      <c r="C138" s="31">
        <v>4301011562</v>
      </c>
      <c r="D138" s="598">
        <v>4680115882577</v>
      </c>
      <c r="E138" s="599"/>
      <c r="F138" s="590">
        <v>0.4</v>
      </c>
      <c r="G138" s="32">
        <v>8</v>
      </c>
      <c r="H138" s="590">
        <v>3.2</v>
      </c>
      <c r="I138" s="590">
        <v>3.38</v>
      </c>
      <c r="J138" s="32">
        <v>182</v>
      </c>
      <c r="K138" s="32" t="s">
        <v>77</v>
      </c>
      <c r="L138" s="32"/>
      <c r="M138" s="33" t="s">
        <v>97</v>
      </c>
      <c r="N138" s="33"/>
      <c r="O138" s="32">
        <v>90</v>
      </c>
      <c r="P138" s="76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596"/>
      <c r="R138" s="596"/>
      <c r="S138" s="596"/>
      <c r="T138" s="597"/>
      <c r="U138" s="34"/>
      <c r="V138" s="34"/>
      <c r="W138" s="35" t="s">
        <v>70</v>
      </c>
      <c r="X138" s="591">
        <v>12</v>
      </c>
      <c r="Y138" s="592">
        <f>IFERROR(IF(X138="",0,CEILING((X138/$H138),1)*$H138),"")</f>
        <v>12.8</v>
      </c>
      <c r="Z138" s="36">
        <f>IFERROR(IF(Y138=0,"",ROUNDUP(Y138/H138,0)*0.00651),"")</f>
        <v>2.6040000000000001E-2</v>
      </c>
      <c r="AA138" s="56"/>
      <c r="AB138" s="57"/>
      <c r="AC138" s="193" t="s">
        <v>254</v>
      </c>
      <c r="AG138" s="64"/>
      <c r="AJ138" s="68"/>
      <c r="AK138" s="68">
        <v>0</v>
      </c>
      <c r="BB138" s="194" t="s">
        <v>1</v>
      </c>
      <c r="BM138" s="64">
        <f>IFERROR(X138*I138/H138,"0")</f>
        <v>12.675000000000001</v>
      </c>
      <c r="BN138" s="64">
        <f>IFERROR(Y138*I138/H138,"0")</f>
        <v>13.52</v>
      </c>
      <c r="BO138" s="64">
        <f>IFERROR(1/J138*(X138/H138),"0")</f>
        <v>2.0604395604395608E-2</v>
      </c>
      <c r="BP138" s="64">
        <f>IFERROR(1/J138*(Y138/H138),"0")</f>
        <v>2.197802197802198E-2</v>
      </c>
    </row>
    <row r="139" spans="1:68" x14ac:dyDescent="0.2">
      <c r="A139" s="601"/>
      <c r="B139" s="602"/>
      <c r="C139" s="602"/>
      <c r="D139" s="602"/>
      <c r="E139" s="602"/>
      <c r="F139" s="602"/>
      <c r="G139" s="602"/>
      <c r="H139" s="602"/>
      <c r="I139" s="602"/>
      <c r="J139" s="602"/>
      <c r="K139" s="602"/>
      <c r="L139" s="602"/>
      <c r="M139" s="602"/>
      <c r="N139" s="602"/>
      <c r="O139" s="603"/>
      <c r="P139" s="606" t="s">
        <v>72</v>
      </c>
      <c r="Q139" s="607"/>
      <c r="R139" s="607"/>
      <c r="S139" s="607"/>
      <c r="T139" s="607"/>
      <c r="U139" s="607"/>
      <c r="V139" s="608"/>
      <c r="W139" s="37" t="s">
        <v>73</v>
      </c>
      <c r="X139" s="593">
        <f>IFERROR(X137/H137,"0")+IFERROR(X138/H138,"0")</f>
        <v>3.75</v>
      </c>
      <c r="Y139" s="593">
        <f>IFERROR(Y137/H137,"0")+IFERROR(Y138/H138,"0")</f>
        <v>4</v>
      </c>
      <c r="Z139" s="593">
        <f>IFERROR(IF(Z137="",0,Z137),"0")+IFERROR(IF(Z138="",0,Z138),"0")</f>
        <v>2.6040000000000001E-2</v>
      </c>
      <c r="AA139" s="594"/>
      <c r="AB139" s="594"/>
      <c r="AC139" s="594"/>
    </row>
    <row r="140" spans="1:68" x14ac:dyDescent="0.2">
      <c r="A140" s="602"/>
      <c r="B140" s="602"/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3"/>
      <c r="P140" s="606" t="s">
        <v>72</v>
      </c>
      <c r="Q140" s="607"/>
      <c r="R140" s="607"/>
      <c r="S140" s="607"/>
      <c r="T140" s="607"/>
      <c r="U140" s="607"/>
      <c r="V140" s="608"/>
      <c r="W140" s="37" t="s">
        <v>70</v>
      </c>
      <c r="X140" s="593">
        <f>IFERROR(SUM(X137:X138),"0")</f>
        <v>12</v>
      </c>
      <c r="Y140" s="593">
        <f>IFERROR(SUM(Y137:Y138),"0")</f>
        <v>12.8</v>
      </c>
      <c r="Z140" s="37"/>
      <c r="AA140" s="594"/>
      <c r="AB140" s="594"/>
      <c r="AC140" s="594"/>
    </row>
    <row r="141" spans="1:68" ht="14.25" customHeight="1" x14ac:dyDescent="0.25">
      <c r="A141" s="609" t="s">
        <v>64</v>
      </c>
      <c r="B141" s="602"/>
      <c r="C141" s="602"/>
      <c r="D141" s="602"/>
      <c r="E141" s="602"/>
      <c r="F141" s="602"/>
      <c r="G141" s="602"/>
      <c r="H141" s="602"/>
      <c r="I141" s="602"/>
      <c r="J141" s="602"/>
      <c r="K141" s="602"/>
      <c r="L141" s="602"/>
      <c r="M141" s="602"/>
      <c r="N141" s="602"/>
      <c r="O141" s="602"/>
      <c r="P141" s="602"/>
      <c r="Q141" s="602"/>
      <c r="R141" s="602"/>
      <c r="S141" s="602"/>
      <c r="T141" s="602"/>
      <c r="U141" s="602"/>
      <c r="V141" s="602"/>
      <c r="W141" s="602"/>
      <c r="X141" s="602"/>
      <c r="Y141" s="602"/>
      <c r="Z141" s="602"/>
      <c r="AA141" s="587"/>
      <c r="AB141" s="587"/>
      <c r="AC141" s="587"/>
    </row>
    <row r="142" spans="1:68" ht="27" customHeight="1" x14ac:dyDescent="0.25">
      <c r="A142" s="54" t="s">
        <v>256</v>
      </c>
      <c r="B142" s="54" t="s">
        <v>257</v>
      </c>
      <c r="C142" s="31">
        <v>4301031235</v>
      </c>
      <c r="D142" s="598">
        <v>4680115883444</v>
      </c>
      <c r="E142" s="599"/>
      <c r="F142" s="590">
        <v>0.35</v>
      </c>
      <c r="G142" s="32">
        <v>8</v>
      </c>
      <c r="H142" s="590">
        <v>2.8</v>
      </c>
      <c r="I142" s="590">
        <v>3.0680000000000001</v>
      </c>
      <c r="J142" s="32">
        <v>182</v>
      </c>
      <c r="K142" s="32" t="s">
        <v>77</v>
      </c>
      <c r="L142" s="32"/>
      <c r="M142" s="33" t="s">
        <v>97</v>
      </c>
      <c r="N142" s="33"/>
      <c r="O142" s="32">
        <v>90</v>
      </c>
      <c r="P142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596"/>
      <c r="R142" s="596"/>
      <c r="S142" s="596"/>
      <c r="T142" s="597"/>
      <c r="U142" s="34"/>
      <c r="V142" s="34"/>
      <c r="W142" s="35" t="s">
        <v>70</v>
      </c>
      <c r="X142" s="591">
        <v>0</v>
      </c>
      <c r="Y142" s="59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95" t="s">
        <v>258</v>
      </c>
      <c r="AG142" s="64"/>
      <c r="AJ142" s="68"/>
      <c r="AK142" s="68">
        <v>0</v>
      </c>
      <c r="BB142" s="196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256</v>
      </c>
      <c r="B143" s="54" t="s">
        <v>259</v>
      </c>
      <c r="C143" s="31">
        <v>4301031234</v>
      </c>
      <c r="D143" s="598">
        <v>4680115883444</v>
      </c>
      <c r="E143" s="599"/>
      <c r="F143" s="590">
        <v>0.35</v>
      </c>
      <c r="G143" s="32">
        <v>8</v>
      </c>
      <c r="H143" s="590">
        <v>2.8</v>
      </c>
      <c r="I143" s="590">
        <v>3.0680000000000001</v>
      </c>
      <c r="J143" s="32">
        <v>182</v>
      </c>
      <c r="K143" s="32" t="s">
        <v>77</v>
      </c>
      <c r="L143" s="32"/>
      <c r="M143" s="33" t="s">
        <v>97</v>
      </c>
      <c r="N143" s="33"/>
      <c r="O143" s="32">
        <v>90</v>
      </c>
      <c r="P143" s="79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596"/>
      <c r="R143" s="596"/>
      <c r="S143" s="596"/>
      <c r="T143" s="597"/>
      <c r="U143" s="34"/>
      <c r="V143" s="34"/>
      <c r="W143" s="35" t="s">
        <v>70</v>
      </c>
      <c r="X143" s="591">
        <v>0</v>
      </c>
      <c r="Y143" s="59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258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1"/>
      <c r="B144" s="602"/>
      <c r="C144" s="602"/>
      <c r="D144" s="602"/>
      <c r="E144" s="602"/>
      <c r="F144" s="602"/>
      <c r="G144" s="602"/>
      <c r="H144" s="602"/>
      <c r="I144" s="602"/>
      <c r="J144" s="602"/>
      <c r="K144" s="602"/>
      <c r="L144" s="602"/>
      <c r="M144" s="602"/>
      <c r="N144" s="602"/>
      <c r="O144" s="603"/>
      <c r="P144" s="606" t="s">
        <v>72</v>
      </c>
      <c r="Q144" s="607"/>
      <c r="R144" s="607"/>
      <c r="S144" s="607"/>
      <c r="T144" s="607"/>
      <c r="U144" s="607"/>
      <c r="V144" s="608"/>
      <c r="W144" s="37" t="s">
        <v>73</v>
      </c>
      <c r="X144" s="593">
        <f>IFERROR(X142/H142,"0")+IFERROR(X143/H143,"0")</f>
        <v>0</v>
      </c>
      <c r="Y144" s="593">
        <f>IFERROR(Y142/H142,"0")+IFERROR(Y143/H143,"0")</f>
        <v>0</v>
      </c>
      <c r="Z144" s="593">
        <f>IFERROR(IF(Z142="",0,Z142),"0")+IFERROR(IF(Z143="",0,Z143),"0")</f>
        <v>0</v>
      </c>
      <c r="AA144" s="594"/>
      <c r="AB144" s="594"/>
      <c r="AC144" s="594"/>
    </row>
    <row r="145" spans="1:68" x14ac:dyDescent="0.2">
      <c r="A145" s="602"/>
      <c r="B145" s="602"/>
      <c r="C145" s="602"/>
      <c r="D145" s="602"/>
      <c r="E145" s="602"/>
      <c r="F145" s="602"/>
      <c r="G145" s="602"/>
      <c r="H145" s="602"/>
      <c r="I145" s="602"/>
      <c r="J145" s="602"/>
      <c r="K145" s="602"/>
      <c r="L145" s="602"/>
      <c r="M145" s="602"/>
      <c r="N145" s="602"/>
      <c r="O145" s="603"/>
      <c r="P145" s="606" t="s">
        <v>72</v>
      </c>
      <c r="Q145" s="607"/>
      <c r="R145" s="607"/>
      <c r="S145" s="607"/>
      <c r="T145" s="607"/>
      <c r="U145" s="607"/>
      <c r="V145" s="608"/>
      <c r="W145" s="37" t="s">
        <v>70</v>
      </c>
      <c r="X145" s="593">
        <f>IFERROR(SUM(X142:X143),"0")</f>
        <v>0</v>
      </c>
      <c r="Y145" s="593">
        <f>IFERROR(SUM(Y142:Y143),"0")</f>
        <v>0</v>
      </c>
      <c r="Z145" s="37"/>
      <c r="AA145" s="594"/>
      <c r="AB145" s="594"/>
      <c r="AC145" s="594"/>
    </row>
    <row r="146" spans="1:68" ht="14.25" customHeight="1" x14ac:dyDescent="0.25">
      <c r="A146" s="609" t="s">
        <v>74</v>
      </c>
      <c r="B146" s="602"/>
      <c r="C146" s="602"/>
      <c r="D146" s="602"/>
      <c r="E146" s="602"/>
      <c r="F146" s="602"/>
      <c r="G146" s="602"/>
      <c r="H146" s="602"/>
      <c r="I146" s="602"/>
      <c r="J146" s="602"/>
      <c r="K146" s="602"/>
      <c r="L146" s="602"/>
      <c r="M146" s="602"/>
      <c r="N146" s="602"/>
      <c r="O146" s="602"/>
      <c r="P146" s="602"/>
      <c r="Q146" s="602"/>
      <c r="R146" s="602"/>
      <c r="S146" s="602"/>
      <c r="T146" s="602"/>
      <c r="U146" s="602"/>
      <c r="V146" s="602"/>
      <c r="W146" s="602"/>
      <c r="X146" s="602"/>
      <c r="Y146" s="602"/>
      <c r="Z146" s="602"/>
      <c r="AA146" s="587"/>
      <c r="AB146" s="587"/>
      <c r="AC146" s="587"/>
    </row>
    <row r="147" spans="1:68" ht="16.5" customHeight="1" x14ac:dyDescent="0.25">
      <c r="A147" s="54" t="s">
        <v>260</v>
      </c>
      <c r="B147" s="54" t="s">
        <v>261</v>
      </c>
      <c r="C147" s="31">
        <v>4301051477</v>
      </c>
      <c r="D147" s="598">
        <v>4680115882584</v>
      </c>
      <c r="E147" s="599"/>
      <c r="F147" s="590">
        <v>0.33</v>
      </c>
      <c r="G147" s="32">
        <v>8</v>
      </c>
      <c r="H147" s="590">
        <v>2.64</v>
      </c>
      <c r="I147" s="590">
        <v>2.9079999999999999</v>
      </c>
      <c r="J147" s="32">
        <v>182</v>
      </c>
      <c r="K147" s="32" t="s">
        <v>77</v>
      </c>
      <c r="L147" s="32"/>
      <c r="M147" s="33" t="s">
        <v>97</v>
      </c>
      <c r="N147" s="33"/>
      <c r="O147" s="32">
        <v>60</v>
      </c>
      <c r="P147" s="64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596"/>
      <c r="R147" s="596"/>
      <c r="S147" s="596"/>
      <c r="T147" s="597"/>
      <c r="U147" s="34"/>
      <c r="V147" s="34"/>
      <c r="W147" s="35" t="s">
        <v>70</v>
      </c>
      <c r="X147" s="591">
        <v>0</v>
      </c>
      <c r="Y147" s="59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9" t="s">
        <v>254</v>
      </c>
      <c r="AG147" s="64"/>
      <c r="AJ147" s="68"/>
      <c r="AK147" s="68">
        <v>0</v>
      </c>
      <c r="BB147" s="200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260</v>
      </c>
      <c r="B148" s="54" t="s">
        <v>262</v>
      </c>
      <c r="C148" s="31">
        <v>4301051476</v>
      </c>
      <c r="D148" s="598">
        <v>4680115882584</v>
      </c>
      <c r="E148" s="599"/>
      <c r="F148" s="590">
        <v>0.33</v>
      </c>
      <c r="G148" s="32">
        <v>8</v>
      </c>
      <c r="H148" s="590">
        <v>2.64</v>
      </c>
      <c r="I148" s="590">
        <v>2.9079999999999999</v>
      </c>
      <c r="J148" s="32">
        <v>182</v>
      </c>
      <c r="K148" s="32" t="s">
        <v>77</v>
      </c>
      <c r="L148" s="32"/>
      <c r="M148" s="33" t="s">
        <v>97</v>
      </c>
      <c r="N148" s="33"/>
      <c r="O148" s="32">
        <v>60</v>
      </c>
      <c r="P148" s="68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596"/>
      <c r="R148" s="596"/>
      <c r="S148" s="596"/>
      <c r="T148" s="597"/>
      <c r="U148" s="34"/>
      <c r="V148" s="34"/>
      <c r="W148" s="35" t="s">
        <v>70</v>
      </c>
      <c r="X148" s="591">
        <v>0</v>
      </c>
      <c r="Y148" s="59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1" t="s">
        <v>254</v>
      </c>
      <c r="AG148" s="64"/>
      <c r="AJ148" s="68"/>
      <c r="AK148" s="68">
        <v>0</v>
      </c>
      <c r="BB148" s="202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1"/>
      <c r="B149" s="602"/>
      <c r="C149" s="602"/>
      <c r="D149" s="602"/>
      <c r="E149" s="602"/>
      <c r="F149" s="602"/>
      <c r="G149" s="602"/>
      <c r="H149" s="602"/>
      <c r="I149" s="602"/>
      <c r="J149" s="602"/>
      <c r="K149" s="602"/>
      <c r="L149" s="602"/>
      <c r="M149" s="602"/>
      <c r="N149" s="602"/>
      <c r="O149" s="603"/>
      <c r="P149" s="606" t="s">
        <v>72</v>
      </c>
      <c r="Q149" s="607"/>
      <c r="R149" s="607"/>
      <c r="S149" s="607"/>
      <c r="T149" s="607"/>
      <c r="U149" s="607"/>
      <c r="V149" s="608"/>
      <c r="W149" s="37" t="s">
        <v>73</v>
      </c>
      <c r="X149" s="593">
        <f>IFERROR(X147/H147,"0")+IFERROR(X148/H148,"0")</f>
        <v>0</v>
      </c>
      <c r="Y149" s="593">
        <f>IFERROR(Y147/H147,"0")+IFERROR(Y148/H148,"0")</f>
        <v>0</v>
      </c>
      <c r="Z149" s="593">
        <f>IFERROR(IF(Z147="",0,Z147),"0")+IFERROR(IF(Z148="",0,Z148),"0")</f>
        <v>0</v>
      </c>
      <c r="AA149" s="594"/>
      <c r="AB149" s="594"/>
      <c r="AC149" s="594"/>
    </row>
    <row r="150" spans="1:68" x14ac:dyDescent="0.2">
      <c r="A150" s="602"/>
      <c r="B150" s="602"/>
      <c r="C150" s="602"/>
      <c r="D150" s="602"/>
      <c r="E150" s="602"/>
      <c r="F150" s="602"/>
      <c r="G150" s="602"/>
      <c r="H150" s="602"/>
      <c r="I150" s="602"/>
      <c r="J150" s="602"/>
      <c r="K150" s="602"/>
      <c r="L150" s="602"/>
      <c r="M150" s="602"/>
      <c r="N150" s="602"/>
      <c r="O150" s="603"/>
      <c r="P150" s="606" t="s">
        <v>72</v>
      </c>
      <c r="Q150" s="607"/>
      <c r="R150" s="607"/>
      <c r="S150" s="607"/>
      <c r="T150" s="607"/>
      <c r="U150" s="607"/>
      <c r="V150" s="608"/>
      <c r="W150" s="37" t="s">
        <v>70</v>
      </c>
      <c r="X150" s="593">
        <f>IFERROR(SUM(X147:X148),"0")</f>
        <v>0</v>
      </c>
      <c r="Y150" s="593">
        <f>IFERROR(SUM(Y147:Y148),"0")</f>
        <v>0</v>
      </c>
      <c r="Z150" s="37"/>
      <c r="AA150" s="594"/>
      <c r="AB150" s="594"/>
      <c r="AC150" s="594"/>
    </row>
    <row r="151" spans="1:68" ht="16.5" customHeight="1" x14ac:dyDescent="0.25">
      <c r="A151" s="605" t="s">
        <v>100</v>
      </c>
      <c r="B151" s="602"/>
      <c r="C151" s="602"/>
      <c r="D151" s="602"/>
      <c r="E151" s="602"/>
      <c r="F151" s="602"/>
      <c r="G151" s="602"/>
      <c r="H151" s="602"/>
      <c r="I151" s="602"/>
      <c r="J151" s="602"/>
      <c r="K151" s="602"/>
      <c r="L151" s="602"/>
      <c r="M151" s="602"/>
      <c r="N151" s="602"/>
      <c r="O151" s="602"/>
      <c r="P151" s="602"/>
      <c r="Q151" s="602"/>
      <c r="R151" s="602"/>
      <c r="S151" s="602"/>
      <c r="T151" s="602"/>
      <c r="U151" s="602"/>
      <c r="V151" s="602"/>
      <c r="W151" s="602"/>
      <c r="X151" s="602"/>
      <c r="Y151" s="602"/>
      <c r="Z151" s="602"/>
      <c r="AA151" s="586"/>
      <c r="AB151" s="586"/>
      <c r="AC151" s="586"/>
    </row>
    <row r="152" spans="1:68" ht="14.25" customHeight="1" x14ac:dyDescent="0.25">
      <c r="A152" s="609" t="s">
        <v>102</v>
      </c>
      <c r="B152" s="602"/>
      <c r="C152" s="602"/>
      <c r="D152" s="602"/>
      <c r="E152" s="602"/>
      <c r="F152" s="602"/>
      <c r="G152" s="602"/>
      <c r="H152" s="602"/>
      <c r="I152" s="602"/>
      <c r="J152" s="602"/>
      <c r="K152" s="602"/>
      <c r="L152" s="602"/>
      <c r="M152" s="602"/>
      <c r="N152" s="602"/>
      <c r="O152" s="602"/>
      <c r="P152" s="602"/>
      <c r="Q152" s="602"/>
      <c r="R152" s="602"/>
      <c r="S152" s="602"/>
      <c r="T152" s="602"/>
      <c r="U152" s="602"/>
      <c r="V152" s="602"/>
      <c r="W152" s="602"/>
      <c r="X152" s="602"/>
      <c r="Y152" s="602"/>
      <c r="Z152" s="602"/>
      <c r="AA152" s="587"/>
      <c r="AB152" s="587"/>
      <c r="AC152" s="587"/>
    </row>
    <row r="153" spans="1:68" ht="27" customHeight="1" x14ac:dyDescent="0.25">
      <c r="A153" s="54" t="s">
        <v>263</v>
      </c>
      <c r="B153" s="54" t="s">
        <v>264</v>
      </c>
      <c r="C153" s="31">
        <v>4301011705</v>
      </c>
      <c r="D153" s="598">
        <v>4607091384604</v>
      </c>
      <c r="E153" s="599"/>
      <c r="F153" s="590">
        <v>0.4</v>
      </c>
      <c r="G153" s="32">
        <v>10</v>
      </c>
      <c r="H153" s="590">
        <v>4</v>
      </c>
      <c r="I153" s="590">
        <v>4.21</v>
      </c>
      <c r="J153" s="32">
        <v>132</v>
      </c>
      <c r="K153" s="32" t="s">
        <v>110</v>
      </c>
      <c r="L153" s="32"/>
      <c r="M153" s="33" t="s">
        <v>106</v>
      </c>
      <c r="N153" s="33"/>
      <c r="O153" s="32">
        <v>50</v>
      </c>
      <c r="P153" s="78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596"/>
      <c r="R153" s="596"/>
      <c r="S153" s="596"/>
      <c r="T153" s="597"/>
      <c r="U153" s="34"/>
      <c r="V153" s="34"/>
      <c r="W153" s="35" t="s">
        <v>70</v>
      </c>
      <c r="X153" s="591">
        <v>0</v>
      </c>
      <c r="Y153" s="592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3" t="s">
        <v>265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01"/>
      <c r="B154" s="602"/>
      <c r="C154" s="602"/>
      <c r="D154" s="602"/>
      <c r="E154" s="602"/>
      <c r="F154" s="602"/>
      <c r="G154" s="602"/>
      <c r="H154" s="602"/>
      <c r="I154" s="602"/>
      <c r="J154" s="602"/>
      <c r="K154" s="602"/>
      <c r="L154" s="602"/>
      <c r="M154" s="602"/>
      <c r="N154" s="602"/>
      <c r="O154" s="603"/>
      <c r="P154" s="606" t="s">
        <v>72</v>
      </c>
      <c r="Q154" s="607"/>
      <c r="R154" s="607"/>
      <c r="S154" s="607"/>
      <c r="T154" s="607"/>
      <c r="U154" s="607"/>
      <c r="V154" s="608"/>
      <c r="W154" s="37" t="s">
        <v>73</v>
      </c>
      <c r="X154" s="593">
        <f>IFERROR(X153/H153,"0")</f>
        <v>0</v>
      </c>
      <c r="Y154" s="593">
        <f>IFERROR(Y153/H153,"0")</f>
        <v>0</v>
      </c>
      <c r="Z154" s="593">
        <f>IFERROR(IF(Z153="",0,Z153),"0")</f>
        <v>0</v>
      </c>
      <c r="AA154" s="594"/>
      <c r="AB154" s="594"/>
      <c r="AC154" s="594"/>
    </row>
    <row r="155" spans="1:68" x14ac:dyDescent="0.2">
      <c r="A155" s="602"/>
      <c r="B155" s="602"/>
      <c r="C155" s="602"/>
      <c r="D155" s="602"/>
      <c r="E155" s="602"/>
      <c r="F155" s="602"/>
      <c r="G155" s="602"/>
      <c r="H155" s="602"/>
      <c r="I155" s="602"/>
      <c r="J155" s="602"/>
      <c r="K155" s="602"/>
      <c r="L155" s="602"/>
      <c r="M155" s="602"/>
      <c r="N155" s="602"/>
      <c r="O155" s="603"/>
      <c r="P155" s="606" t="s">
        <v>72</v>
      </c>
      <c r="Q155" s="607"/>
      <c r="R155" s="607"/>
      <c r="S155" s="607"/>
      <c r="T155" s="607"/>
      <c r="U155" s="607"/>
      <c r="V155" s="608"/>
      <c r="W155" s="37" t="s">
        <v>70</v>
      </c>
      <c r="X155" s="593">
        <f>IFERROR(SUM(X153:X153),"0")</f>
        <v>0</v>
      </c>
      <c r="Y155" s="593">
        <f>IFERROR(SUM(Y153:Y153),"0")</f>
        <v>0</v>
      </c>
      <c r="Z155" s="37"/>
      <c r="AA155" s="594"/>
      <c r="AB155" s="594"/>
      <c r="AC155" s="594"/>
    </row>
    <row r="156" spans="1:68" ht="14.25" customHeight="1" x14ac:dyDescent="0.25">
      <c r="A156" s="609" t="s">
        <v>64</v>
      </c>
      <c r="B156" s="602"/>
      <c r="C156" s="602"/>
      <c r="D156" s="602"/>
      <c r="E156" s="602"/>
      <c r="F156" s="602"/>
      <c r="G156" s="602"/>
      <c r="H156" s="602"/>
      <c r="I156" s="602"/>
      <c r="J156" s="602"/>
      <c r="K156" s="602"/>
      <c r="L156" s="602"/>
      <c r="M156" s="602"/>
      <c r="N156" s="602"/>
      <c r="O156" s="602"/>
      <c r="P156" s="602"/>
      <c r="Q156" s="602"/>
      <c r="R156" s="602"/>
      <c r="S156" s="602"/>
      <c r="T156" s="602"/>
      <c r="U156" s="602"/>
      <c r="V156" s="602"/>
      <c r="W156" s="602"/>
      <c r="X156" s="602"/>
      <c r="Y156" s="602"/>
      <c r="Z156" s="602"/>
      <c r="AA156" s="587"/>
      <c r="AB156" s="587"/>
      <c r="AC156" s="587"/>
    </row>
    <row r="157" spans="1:68" ht="16.5" customHeight="1" x14ac:dyDescent="0.25">
      <c r="A157" s="54" t="s">
        <v>266</v>
      </c>
      <c r="B157" s="54" t="s">
        <v>267</v>
      </c>
      <c r="C157" s="31">
        <v>4301030895</v>
      </c>
      <c r="D157" s="598">
        <v>4607091387667</v>
      </c>
      <c r="E157" s="599"/>
      <c r="F157" s="590">
        <v>0.9</v>
      </c>
      <c r="G157" s="32">
        <v>10</v>
      </c>
      <c r="H157" s="590">
        <v>9</v>
      </c>
      <c r="I157" s="590">
        <v>9.5850000000000009</v>
      </c>
      <c r="J157" s="32">
        <v>64</v>
      </c>
      <c r="K157" s="32" t="s">
        <v>105</v>
      </c>
      <c r="L157" s="32"/>
      <c r="M157" s="33" t="s">
        <v>106</v>
      </c>
      <c r="N157" s="33"/>
      <c r="O157" s="32">
        <v>40</v>
      </c>
      <c r="P157" s="6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596"/>
      <c r="R157" s="596"/>
      <c r="S157" s="596"/>
      <c r="T157" s="597"/>
      <c r="U157" s="34"/>
      <c r="V157" s="34"/>
      <c r="W157" s="35" t="s">
        <v>70</v>
      </c>
      <c r="X157" s="591">
        <v>15</v>
      </c>
      <c r="Y157" s="592">
        <f>IFERROR(IF(X157="",0,CEILING((X157/$H157),1)*$H157),"")</f>
        <v>18</v>
      </c>
      <c r="Z157" s="36">
        <f>IFERROR(IF(Y157=0,"",ROUNDUP(Y157/H157,0)*0.01898),"")</f>
        <v>3.7960000000000001E-2</v>
      </c>
      <c r="AA157" s="56"/>
      <c r="AB157" s="57"/>
      <c r="AC157" s="205" t="s">
        <v>268</v>
      </c>
      <c r="AG157" s="64"/>
      <c r="AJ157" s="68"/>
      <c r="AK157" s="68">
        <v>0</v>
      </c>
      <c r="BB157" s="206" t="s">
        <v>1</v>
      </c>
      <c r="BM157" s="64">
        <f>IFERROR(X157*I157/H157,"0")</f>
        <v>15.975000000000001</v>
      </c>
      <c r="BN157" s="64">
        <f>IFERROR(Y157*I157/H157,"0")</f>
        <v>19.170000000000002</v>
      </c>
      <c r="BO157" s="64">
        <f>IFERROR(1/J157*(X157/H157),"0")</f>
        <v>2.6041666666666668E-2</v>
      </c>
      <c r="BP157" s="64">
        <f>IFERROR(1/J157*(Y157/H157),"0")</f>
        <v>3.125E-2</v>
      </c>
    </row>
    <row r="158" spans="1:68" ht="16.5" customHeight="1" x14ac:dyDescent="0.25">
      <c r="A158" s="54" t="s">
        <v>269</v>
      </c>
      <c r="B158" s="54" t="s">
        <v>270</v>
      </c>
      <c r="C158" s="31">
        <v>4301030961</v>
      </c>
      <c r="D158" s="598">
        <v>4607091387636</v>
      </c>
      <c r="E158" s="599"/>
      <c r="F158" s="590">
        <v>0.7</v>
      </c>
      <c r="G158" s="32">
        <v>6</v>
      </c>
      <c r="H158" s="590">
        <v>4.2</v>
      </c>
      <c r="I158" s="590">
        <v>4.47</v>
      </c>
      <c r="J158" s="32">
        <v>182</v>
      </c>
      <c r="K158" s="32" t="s">
        <v>77</v>
      </c>
      <c r="L158" s="32"/>
      <c r="M158" s="33" t="s">
        <v>68</v>
      </c>
      <c r="N158" s="33"/>
      <c r="O158" s="32">
        <v>40</v>
      </c>
      <c r="P158" s="67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596"/>
      <c r="R158" s="596"/>
      <c r="S158" s="596"/>
      <c r="T158" s="597"/>
      <c r="U158" s="34"/>
      <c r="V158" s="34"/>
      <c r="W158" s="35" t="s">
        <v>70</v>
      </c>
      <c r="X158" s="591">
        <v>0</v>
      </c>
      <c r="Y158" s="592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07" t="s">
        <v>271</v>
      </c>
      <c r="AG158" s="64"/>
      <c r="AJ158" s="68"/>
      <c r="AK158" s="68">
        <v>0</v>
      </c>
      <c r="BB158" s="20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272</v>
      </c>
      <c r="B159" s="54" t="s">
        <v>273</v>
      </c>
      <c r="C159" s="31">
        <v>4301030963</v>
      </c>
      <c r="D159" s="598">
        <v>4607091382426</v>
      </c>
      <c r="E159" s="599"/>
      <c r="F159" s="590">
        <v>0.9</v>
      </c>
      <c r="G159" s="32">
        <v>10</v>
      </c>
      <c r="H159" s="590">
        <v>9</v>
      </c>
      <c r="I159" s="590">
        <v>9.5850000000000009</v>
      </c>
      <c r="J159" s="32">
        <v>64</v>
      </c>
      <c r="K159" s="32" t="s">
        <v>105</v>
      </c>
      <c r="L159" s="32"/>
      <c r="M159" s="33" t="s">
        <v>68</v>
      </c>
      <c r="N159" s="33"/>
      <c r="O159" s="32">
        <v>40</v>
      </c>
      <c r="P159" s="80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596"/>
      <c r="R159" s="596"/>
      <c r="S159" s="596"/>
      <c r="T159" s="597"/>
      <c r="U159" s="34"/>
      <c r="V159" s="34"/>
      <c r="W159" s="35" t="s">
        <v>70</v>
      </c>
      <c r="X159" s="591">
        <v>8</v>
      </c>
      <c r="Y159" s="592">
        <f>IFERROR(IF(X159="",0,CEILING((X159/$H159),1)*$H159),"")</f>
        <v>9</v>
      </c>
      <c r="Z159" s="36">
        <f>IFERROR(IF(Y159=0,"",ROUNDUP(Y159/H159,0)*0.01898),"")</f>
        <v>1.898E-2</v>
      </c>
      <c r="AA159" s="56"/>
      <c r="AB159" s="57"/>
      <c r="AC159" s="209" t="s">
        <v>274</v>
      </c>
      <c r="AG159" s="64"/>
      <c r="AJ159" s="68"/>
      <c r="AK159" s="68">
        <v>0</v>
      </c>
      <c r="BB159" s="210" t="s">
        <v>1</v>
      </c>
      <c r="BM159" s="64">
        <f>IFERROR(X159*I159/H159,"0")</f>
        <v>8.5200000000000014</v>
      </c>
      <c r="BN159" s="64">
        <f>IFERROR(Y159*I159/H159,"0")</f>
        <v>9.5850000000000009</v>
      </c>
      <c r="BO159" s="64">
        <f>IFERROR(1/J159*(X159/H159),"0")</f>
        <v>1.3888888888888888E-2</v>
      </c>
      <c r="BP159" s="64">
        <f>IFERROR(1/J159*(Y159/H159),"0")</f>
        <v>1.5625E-2</v>
      </c>
    </row>
    <row r="160" spans="1:68" x14ac:dyDescent="0.2">
      <c r="A160" s="601"/>
      <c r="B160" s="602"/>
      <c r="C160" s="602"/>
      <c r="D160" s="602"/>
      <c r="E160" s="602"/>
      <c r="F160" s="602"/>
      <c r="G160" s="602"/>
      <c r="H160" s="602"/>
      <c r="I160" s="602"/>
      <c r="J160" s="602"/>
      <c r="K160" s="602"/>
      <c r="L160" s="602"/>
      <c r="M160" s="602"/>
      <c r="N160" s="602"/>
      <c r="O160" s="603"/>
      <c r="P160" s="606" t="s">
        <v>72</v>
      </c>
      <c r="Q160" s="607"/>
      <c r="R160" s="607"/>
      <c r="S160" s="607"/>
      <c r="T160" s="607"/>
      <c r="U160" s="607"/>
      <c r="V160" s="608"/>
      <c r="W160" s="37" t="s">
        <v>73</v>
      </c>
      <c r="X160" s="593">
        <f>IFERROR(X157/H157,"0")+IFERROR(X158/H158,"0")+IFERROR(X159/H159,"0")</f>
        <v>2.5555555555555554</v>
      </c>
      <c r="Y160" s="593">
        <f>IFERROR(Y157/H157,"0")+IFERROR(Y158/H158,"0")+IFERROR(Y159/H159,"0")</f>
        <v>3</v>
      </c>
      <c r="Z160" s="593">
        <f>IFERROR(IF(Z157="",0,Z157),"0")+IFERROR(IF(Z158="",0,Z158),"0")+IFERROR(IF(Z159="",0,Z159),"0")</f>
        <v>5.6940000000000004E-2</v>
      </c>
      <c r="AA160" s="594"/>
      <c r="AB160" s="594"/>
      <c r="AC160" s="594"/>
    </row>
    <row r="161" spans="1:68" x14ac:dyDescent="0.2">
      <c r="A161" s="602"/>
      <c r="B161" s="602"/>
      <c r="C161" s="602"/>
      <c r="D161" s="602"/>
      <c r="E161" s="602"/>
      <c r="F161" s="602"/>
      <c r="G161" s="602"/>
      <c r="H161" s="602"/>
      <c r="I161" s="602"/>
      <c r="J161" s="602"/>
      <c r="K161" s="602"/>
      <c r="L161" s="602"/>
      <c r="M161" s="602"/>
      <c r="N161" s="602"/>
      <c r="O161" s="603"/>
      <c r="P161" s="606" t="s">
        <v>72</v>
      </c>
      <c r="Q161" s="607"/>
      <c r="R161" s="607"/>
      <c r="S161" s="607"/>
      <c r="T161" s="607"/>
      <c r="U161" s="607"/>
      <c r="V161" s="608"/>
      <c r="W161" s="37" t="s">
        <v>70</v>
      </c>
      <c r="X161" s="593">
        <f>IFERROR(SUM(X157:X159),"0")</f>
        <v>23</v>
      </c>
      <c r="Y161" s="593">
        <f>IFERROR(SUM(Y157:Y159),"0")</f>
        <v>27</v>
      </c>
      <c r="Z161" s="37"/>
      <c r="AA161" s="594"/>
      <c r="AB161" s="594"/>
      <c r="AC161" s="594"/>
    </row>
    <row r="162" spans="1:68" ht="27.75" customHeight="1" x14ac:dyDescent="0.2">
      <c r="A162" s="614" t="s">
        <v>275</v>
      </c>
      <c r="B162" s="615"/>
      <c r="C162" s="615"/>
      <c r="D162" s="615"/>
      <c r="E162" s="615"/>
      <c r="F162" s="615"/>
      <c r="G162" s="615"/>
      <c r="H162" s="615"/>
      <c r="I162" s="615"/>
      <c r="J162" s="615"/>
      <c r="K162" s="615"/>
      <c r="L162" s="615"/>
      <c r="M162" s="615"/>
      <c r="N162" s="615"/>
      <c r="O162" s="615"/>
      <c r="P162" s="615"/>
      <c r="Q162" s="615"/>
      <c r="R162" s="615"/>
      <c r="S162" s="615"/>
      <c r="T162" s="615"/>
      <c r="U162" s="615"/>
      <c r="V162" s="615"/>
      <c r="W162" s="615"/>
      <c r="X162" s="615"/>
      <c r="Y162" s="615"/>
      <c r="Z162" s="615"/>
      <c r="AA162" s="48"/>
      <c r="AB162" s="48"/>
      <c r="AC162" s="48"/>
    </row>
    <row r="163" spans="1:68" ht="16.5" customHeight="1" x14ac:dyDescent="0.25">
      <c r="A163" s="605" t="s">
        <v>276</v>
      </c>
      <c r="B163" s="602"/>
      <c r="C163" s="602"/>
      <c r="D163" s="602"/>
      <c r="E163" s="602"/>
      <c r="F163" s="602"/>
      <c r="G163" s="602"/>
      <c r="H163" s="602"/>
      <c r="I163" s="602"/>
      <c r="J163" s="602"/>
      <c r="K163" s="602"/>
      <c r="L163" s="602"/>
      <c r="M163" s="602"/>
      <c r="N163" s="602"/>
      <c r="O163" s="602"/>
      <c r="P163" s="602"/>
      <c r="Q163" s="602"/>
      <c r="R163" s="602"/>
      <c r="S163" s="602"/>
      <c r="T163" s="602"/>
      <c r="U163" s="602"/>
      <c r="V163" s="602"/>
      <c r="W163" s="602"/>
      <c r="X163" s="602"/>
      <c r="Y163" s="602"/>
      <c r="Z163" s="602"/>
      <c r="AA163" s="586"/>
      <c r="AB163" s="586"/>
      <c r="AC163" s="586"/>
    </row>
    <row r="164" spans="1:68" ht="14.25" customHeight="1" x14ac:dyDescent="0.25">
      <c r="A164" s="609" t="s">
        <v>143</v>
      </c>
      <c r="B164" s="602"/>
      <c r="C164" s="602"/>
      <c r="D164" s="602"/>
      <c r="E164" s="602"/>
      <c r="F164" s="602"/>
      <c r="G164" s="602"/>
      <c r="H164" s="602"/>
      <c r="I164" s="602"/>
      <c r="J164" s="602"/>
      <c r="K164" s="602"/>
      <c r="L164" s="602"/>
      <c r="M164" s="602"/>
      <c r="N164" s="602"/>
      <c r="O164" s="602"/>
      <c r="P164" s="602"/>
      <c r="Q164" s="602"/>
      <c r="R164" s="602"/>
      <c r="S164" s="602"/>
      <c r="T164" s="602"/>
      <c r="U164" s="602"/>
      <c r="V164" s="602"/>
      <c r="W164" s="602"/>
      <c r="X164" s="602"/>
      <c r="Y164" s="602"/>
      <c r="Z164" s="602"/>
      <c r="AA164" s="587"/>
      <c r="AB164" s="587"/>
      <c r="AC164" s="587"/>
    </row>
    <row r="165" spans="1:68" ht="27" customHeight="1" x14ac:dyDescent="0.25">
      <c r="A165" s="54" t="s">
        <v>277</v>
      </c>
      <c r="B165" s="54" t="s">
        <v>278</v>
      </c>
      <c r="C165" s="31">
        <v>4301020323</v>
      </c>
      <c r="D165" s="598">
        <v>4680115886223</v>
      </c>
      <c r="E165" s="599"/>
      <c r="F165" s="590">
        <v>0.33</v>
      </c>
      <c r="G165" s="32">
        <v>6</v>
      </c>
      <c r="H165" s="590">
        <v>1.98</v>
      </c>
      <c r="I165" s="590">
        <v>2.08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63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596"/>
      <c r="R165" s="596"/>
      <c r="S165" s="596"/>
      <c r="T165" s="597"/>
      <c r="U165" s="34"/>
      <c r="V165" s="34"/>
      <c r="W165" s="35" t="s">
        <v>70</v>
      </c>
      <c r="X165" s="591">
        <v>0</v>
      </c>
      <c r="Y165" s="59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279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01"/>
      <c r="B166" s="602"/>
      <c r="C166" s="602"/>
      <c r="D166" s="602"/>
      <c r="E166" s="602"/>
      <c r="F166" s="602"/>
      <c r="G166" s="602"/>
      <c r="H166" s="602"/>
      <c r="I166" s="602"/>
      <c r="J166" s="602"/>
      <c r="K166" s="602"/>
      <c r="L166" s="602"/>
      <c r="M166" s="602"/>
      <c r="N166" s="602"/>
      <c r="O166" s="603"/>
      <c r="P166" s="606" t="s">
        <v>72</v>
      </c>
      <c r="Q166" s="607"/>
      <c r="R166" s="607"/>
      <c r="S166" s="607"/>
      <c r="T166" s="607"/>
      <c r="U166" s="607"/>
      <c r="V166" s="608"/>
      <c r="W166" s="37" t="s">
        <v>73</v>
      </c>
      <c r="X166" s="593">
        <f>IFERROR(X165/H165,"0")</f>
        <v>0</v>
      </c>
      <c r="Y166" s="593">
        <f>IFERROR(Y165/H165,"0")</f>
        <v>0</v>
      </c>
      <c r="Z166" s="593">
        <f>IFERROR(IF(Z165="",0,Z165),"0")</f>
        <v>0</v>
      </c>
      <c r="AA166" s="594"/>
      <c r="AB166" s="594"/>
      <c r="AC166" s="594"/>
    </row>
    <row r="167" spans="1:68" x14ac:dyDescent="0.2">
      <c r="A167" s="602"/>
      <c r="B167" s="602"/>
      <c r="C167" s="602"/>
      <c r="D167" s="602"/>
      <c r="E167" s="602"/>
      <c r="F167" s="602"/>
      <c r="G167" s="602"/>
      <c r="H167" s="602"/>
      <c r="I167" s="602"/>
      <c r="J167" s="602"/>
      <c r="K167" s="602"/>
      <c r="L167" s="602"/>
      <c r="M167" s="602"/>
      <c r="N167" s="602"/>
      <c r="O167" s="603"/>
      <c r="P167" s="606" t="s">
        <v>72</v>
      </c>
      <c r="Q167" s="607"/>
      <c r="R167" s="607"/>
      <c r="S167" s="607"/>
      <c r="T167" s="607"/>
      <c r="U167" s="607"/>
      <c r="V167" s="608"/>
      <c r="W167" s="37" t="s">
        <v>70</v>
      </c>
      <c r="X167" s="593">
        <f>IFERROR(SUM(X165:X165),"0")</f>
        <v>0</v>
      </c>
      <c r="Y167" s="593">
        <f>IFERROR(SUM(Y165:Y165),"0")</f>
        <v>0</v>
      </c>
      <c r="Z167" s="37"/>
      <c r="AA167" s="594"/>
      <c r="AB167" s="594"/>
      <c r="AC167" s="594"/>
    </row>
    <row r="168" spans="1:68" ht="14.25" customHeight="1" x14ac:dyDescent="0.25">
      <c r="A168" s="609" t="s">
        <v>64</v>
      </c>
      <c r="B168" s="602"/>
      <c r="C168" s="602"/>
      <c r="D168" s="602"/>
      <c r="E168" s="602"/>
      <c r="F168" s="602"/>
      <c r="G168" s="602"/>
      <c r="H168" s="602"/>
      <c r="I168" s="602"/>
      <c r="J168" s="602"/>
      <c r="K168" s="602"/>
      <c r="L168" s="602"/>
      <c r="M168" s="602"/>
      <c r="N168" s="602"/>
      <c r="O168" s="602"/>
      <c r="P168" s="602"/>
      <c r="Q168" s="602"/>
      <c r="R168" s="602"/>
      <c r="S168" s="602"/>
      <c r="T168" s="602"/>
      <c r="U168" s="602"/>
      <c r="V168" s="602"/>
      <c r="W168" s="602"/>
      <c r="X168" s="602"/>
      <c r="Y168" s="602"/>
      <c r="Z168" s="602"/>
      <c r="AA168" s="587"/>
      <c r="AB168" s="587"/>
      <c r="AC168" s="587"/>
    </row>
    <row r="169" spans="1:68" ht="27" customHeight="1" x14ac:dyDescent="0.25">
      <c r="A169" s="54" t="s">
        <v>280</v>
      </c>
      <c r="B169" s="54" t="s">
        <v>281</v>
      </c>
      <c r="C169" s="31">
        <v>4301031191</v>
      </c>
      <c r="D169" s="598">
        <v>4680115880993</v>
      </c>
      <c r="E169" s="599"/>
      <c r="F169" s="590">
        <v>0.7</v>
      </c>
      <c r="G169" s="32">
        <v>6</v>
      </c>
      <c r="H169" s="590">
        <v>4.2</v>
      </c>
      <c r="I169" s="590">
        <v>4.47</v>
      </c>
      <c r="J169" s="32">
        <v>132</v>
      </c>
      <c r="K169" s="32" t="s">
        <v>110</v>
      </c>
      <c r="L169" s="32"/>
      <c r="M169" s="33" t="s">
        <v>68</v>
      </c>
      <c r="N169" s="33"/>
      <c r="O169" s="32">
        <v>40</v>
      </c>
      <c r="P169" s="73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596"/>
      <c r="R169" s="596"/>
      <c r="S169" s="596"/>
      <c r="T169" s="597"/>
      <c r="U169" s="34"/>
      <c r="V169" s="34"/>
      <c r="W169" s="35" t="s">
        <v>70</v>
      </c>
      <c r="X169" s="591">
        <v>5</v>
      </c>
      <c r="Y169" s="592">
        <f t="shared" ref="Y169:Y177" si="26">IFERROR(IF(X169="",0,CEILING((X169/$H169),1)*$H169),"")</f>
        <v>8.4</v>
      </c>
      <c r="Z169" s="36">
        <f>IFERROR(IF(Y169=0,"",ROUNDUP(Y169/H169,0)*0.00902),"")</f>
        <v>1.804E-2</v>
      </c>
      <c r="AA169" s="56"/>
      <c r="AB169" s="57"/>
      <c r="AC169" s="213" t="s">
        <v>282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5.3214285714285703</v>
      </c>
      <c r="BN169" s="64">
        <f t="shared" ref="BN169:BN177" si="28">IFERROR(Y169*I169/H169,"0")</f>
        <v>8.94</v>
      </c>
      <c r="BO169" s="64">
        <f t="shared" ref="BO169:BO177" si="29">IFERROR(1/J169*(X169/H169),"0")</f>
        <v>9.0187590187590181E-3</v>
      </c>
      <c r="BP169" s="64">
        <f t="shared" ref="BP169:BP177" si="30">IFERROR(1/J169*(Y169/H169),"0")</f>
        <v>1.5151515151515152E-2</v>
      </c>
    </row>
    <row r="170" spans="1:68" ht="27" customHeight="1" x14ac:dyDescent="0.25">
      <c r="A170" s="54" t="s">
        <v>283</v>
      </c>
      <c r="B170" s="54" t="s">
        <v>284</v>
      </c>
      <c r="C170" s="31">
        <v>4301031204</v>
      </c>
      <c r="D170" s="598">
        <v>4680115881761</v>
      </c>
      <c r="E170" s="599"/>
      <c r="F170" s="590">
        <v>0.7</v>
      </c>
      <c r="G170" s="32">
        <v>6</v>
      </c>
      <c r="H170" s="590">
        <v>4.2</v>
      </c>
      <c r="I170" s="590">
        <v>4.47</v>
      </c>
      <c r="J170" s="32">
        <v>132</v>
      </c>
      <c r="K170" s="32" t="s">
        <v>110</v>
      </c>
      <c r="L170" s="32"/>
      <c r="M170" s="33" t="s">
        <v>68</v>
      </c>
      <c r="N170" s="33"/>
      <c r="O170" s="32">
        <v>40</v>
      </c>
      <c r="P170" s="6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596"/>
      <c r="R170" s="596"/>
      <c r="S170" s="596"/>
      <c r="T170" s="597"/>
      <c r="U170" s="34"/>
      <c r="V170" s="34"/>
      <c r="W170" s="35" t="s">
        <v>70</v>
      </c>
      <c r="X170" s="591">
        <v>0</v>
      </c>
      <c r="Y170" s="59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285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286</v>
      </c>
      <c r="B171" s="54" t="s">
        <v>287</v>
      </c>
      <c r="C171" s="31">
        <v>4301031201</v>
      </c>
      <c r="D171" s="598">
        <v>4680115881563</v>
      </c>
      <c r="E171" s="599"/>
      <c r="F171" s="590">
        <v>0.7</v>
      </c>
      <c r="G171" s="32">
        <v>6</v>
      </c>
      <c r="H171" s="590">
        <v>4.2</v>
      </c>
      <c r="I171" s="590">
        <v>4.41</v>
      </c>
      <c r="J171" s="32">
        <v>132</v>
      </c>
      <c r="K171" s="32" t="s">
        <v>110</v>
      </c>
      <c r="L171" s="32"/>
      <c r="M171" s="33" t="s">
        <v>68</v>
      </c>
      <c r="N171" s="33"/>
      <c r="O171" s="32">
        <v>40</v>
      </c>
      <c r="P171" s="67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596"/>
      <c r="R171" s="596"/>
      <c r="S171" s="596"/>
      <c r="T171" s="597"/>
      <c r="U171" s="34"/>
      <c r="V171" s="34"/>
      <c r="W171" s="35" t="s">
        <v>70</v>
      </c>
      <c r="X171" s="591">
        <v>0</v>
      </c>
      <c r="Y171" s="592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288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customHeight="1" x14ac:dyDescent="0.25">
      <c r="A172" s="54" t="s">
        <v>289</v>
      </c>
      <c r="B172" s="54" t="s">
        <v>290</v>
      </c>
      <c r="C172" s="31">
        <v>4301031199</v>
      </c>
      <c r="D172" s="598">
        <v>4680115880986</v>
      </c>
      <c r="E172" s="599"/>
      <c r="F172" s="590">
        <v>0.35</v>
      </c>
      <c r="G172" s="32">
        <v>6</v>
      </c>
      <c r="H172" s="590">
        <v>2.1</v>
      </c>
      <c r="I172" s="590">
        <v>2.23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2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596"/>
      <c r="R172" s="596"/>
      <c r="S172" s="596"/>
      <c r="T172" s="597"/>
      <c r="U172" s="34"/>
      <c r="V172" s="34"/>
      <c r="W172" s="35" t="s">
        <v>70</v>
      </c>
      <c r="X172" s="591">
        <v>0</v>
      </c>
      <c r="Y172" s="59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282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customHeight="1" x14ac:dyDescent="0.25">
      <c r="A173" s="54" t="s">
        <v>291</v>
      </c>
      <c r="B173" s="54" t="s">
        <v>292</v>
      </c>
      <c r="C173" s="31">
        <v>4301031205</v>
      </c>
      <c r="D173" s="598">
        <v>4680115881785</v>
      </c>
      <c r="E173" s="599"/>
      <c r="F173" s="590">
        <v>0.35</v>
      </c>
      <c r="G173" s="32">
        <v>6</v>
      </c>
      <c r="H173" s="590">
        <v>2.1</v>
      </c>
      <c r="I173" s="590">
        <v>2.23</v>
      </c>
      <c r="J173" s="32">
        <v>234</v>
      </c>
      <c r="K173" s="32" t="s">
        <v>67</v>
      </c>
      <c r="L173" s="32"/>
      <c r="M173" s="33" t="s">
        <v>68</v>
      </c>
      <c r="N173" s="33"/>
      <c r="O173" s="32">
        <v>40</v>
      </c>
      <c r="P173" s="6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596"/>
      <c r="R173" s="596"/>
      <c r="S173" s="596"/>
      <c r="T173" s="597"/>
      <c r="U173" s="34"/>
      <c r="V173" s="34"/>
      <c r="W173" s="35" t="s">
        <v>70</v>
      </c>
      <c r="X173" s="591">
        <v>0</v>
      </c>
      <c r="Y173" s="59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285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customHeight="1" x14ac:dyDescent="0.25">
      <c r="A174" s="54" t="s">
        <v>293</v>
      </c>
      <c r="B174" s="54" t="s">
        <v>294</v>
      </c>
      <c r="C174" s="31">
        <v>4301031399</v>
      </c>
      <c r="D174" s="598">
        <v>4680115886537</v>
      </c>
      <c r="E174" s="599"/>
      <c r="F174" s="590">
        <v>0.3</v>
      </c>
      <c r="G174" s="32">
        <v>6</v>
      </c>
      <c r="H174" s="590">
        <v>1.8</v>
      </c>
      <c r="I174" s="590">
        <v>1.93</v>
      </c>
      <c r="J174" s="32">
        <v>234</v>
      </c>
      <c r="K174" s="32" t="s">
        <v>67</v>
      </c>
      <c r="L174" s="32"/>
      <c r="M174" s="33" t="s">
        <v>68</v>
      </c>
      <c r="N174" s="33"/>
      <c r="O174" s="32">
        <v>40</v>
      </c>
      <c r="P174" s="93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596"/>
      <c r="R174" s="596"/>
      <c r="S174" s="596"/>
      <c r="T174" s="597"/>
      <c r="U174" s="34"/>
      <c r="V174" s="34"/>
      <c r="W174" s="35" t="s">
        <v>70</v>
      </c>
      <c r="X174" s="591">
        <v>0</v>
      </c>
      <c r="Y174" s="59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295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296</v>
      </c>
      <c r="B175" s="54" t="s">
        <v>297</v>
      </c>
      <c r="C175" s="31">
        <v>4301031202</v>
      </c>
      <c r="D175" s="598">
        <v>4680115881679</v>
      </c>
      <c r="E175" s="599"/>
      <c r="F175" s="590">
        <v>0.35</v>
      </c>
      <c r="G175" s="32">
        <v>6</v>
      </c>
      <c r="H175" s="590">
        <v>2.1</v>
      </c>
      <c r="I175" s="590">
        <v>2.2000000000000002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84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596"/>
      <c r="R175" s="596"/>
      <c r="S175" s="596"/>
      <c r="T175" s="597"/>
      <c r="U175" s="34"/>
      <c r="V175" s="34"/>
      <c r="W175" s="35" t="s">
        <v>70</v>
      </c>
      <c r="X175" s="591">
        <v>0</v>
      </c>
      <c r="Y175" s="592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288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t="27" customHeight="1" x14ac:dyDescent="0.25">
      <c r="A176" s="54" t="s">
        <v>298</v>
      </c>
      <c r="B176" s="54" t="s">
        <v>299</v>
      </c>
      <c r="C176" s="31">
        <v>4301031158</v>
      </c>
      <c r="D176" s="598">
        <v>4680115880191</v>
      </c>
      <c r="E176" s="599"/>
      <c r="F176" s="590">
        <v>0.4</v>
      </c>
      <c r="G176" s="32">
        <v>6</v>
      </c>
      <c r="H176" s="590">
        <v>2.4</v>
      </c>
      <c r="I176" s="590">
        <v>2.58</v>
      </c>
      <c r="J176" s="32">
        <v>182</v>
      </c>
      <c r="K176" s="32" t="s">
        <v>77</v>
      </c>
      <c r="L176" s="32"/>
      <c r="M176" s="33" t="s">
        <v>68</v>
      </c>
      <c r="N176" s="33"/>
      <c r="O176" s="32">
        <v>40</v>
      </c>
      <c r="P176" s="86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596"/>
      <c r="R176" s="596"/>
      <c r="S176" s="596"/>
      <c r="T176" s="597"/>
      <c r="U176" s="34"/>
      <c r="V176" s="34"/>
      <c r="W176" s="35" t="s">
        <v>70</v>
      </c>
      <c r="X176" s="591">
        <v>0</v>
      </c>
      <c r="Y176" s="59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288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customHeight="1" x14ac:dyDescent="0.25">
      <c r="A177" s="54" t="s">
        <v>300</v>
      </c>
      <c r="B177" s="54" t="s">
        <v>301</v>
      </c>
      <c r="C177" s="31">
        <v>4301031245</v>
      </c>
      <c r="D177" s="598">
        <v>4680115883963</v>
      </c>
      <c r="E177" s="599"/>
      <c r="F177" s="590">
        <v>0.28000000000000003</v>
      </c>
      <c r="G177" s="32">
        <v>6</v>
      </c>
      <c r="H177" s="590">
        <v>1.68</v>
      </c>
      <c r="I177" s="590">
        <v>1.78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8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596"/>
      <c r="R177" s="596"/>
      <c r="S177" s="596"/>
      <c r="T177" s="597"/>
      <c r="U177" s="34"/>
      <c r="V177" s="34"/>
      <c r="W177" s="35" t="s">
        <v>70</v>
      </c>
      <c r="X177" s="591">
        <v>0</v>
      </c>
      <c r="Y177" s="59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302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01"/>
      <c r="B178" s="602"/>
      <c r="C178" s="602"/>
      <c r="D178" s="602"/>
      <c r="E178" s="602"/>
      <c r="F178" s="602"/>
      <c r="G178" s="602"/>
      <c r="H178" s="602"/>
      <c r="I178" s="602"/>
      <c r="J178" s="602"/>
      <c r="K178" s="602"/>
      <c r="L178" s="602"/>
      <c r="M178" s="602"/>
      <c r="N178" s="602"/>
      <c r="O178" s="603"/>
      <c r="P178" s="606" t="s">
        <v>72</v>
      </c>
      <c r="Q178" s="607"/>
      <c r="R178" s="607"/>
      <c r="S178" s="607"/>
      <c r="T178" s="607"/>
      <c r="U178" s="607"/>
      <c r="V178" s="608"/>
      <c r="W178" s="37" t="s">
        <v>73</v>
      </c>
      <c r="X178" s="593">
        <f>IFERROR(X169/H169,"0")+IFERROR(X170/H170,"0")+IFERROR(X171/H171,"0")+IFERROR(X172/H172,"0")+IFERROR(X173/H173,"0")+IFERROR(X174/H174,"0")+IFERROR(X175/H175,"0")+IFERROR(X176/H176,"0")+IFERROR(X177/H177,"0")</f>
        <v>1.1904761904761905</v>
      </c>
      <c r="Y178" s="593">
        <f>IFERROR(Y169/H169,"0")+IFERROR(Y170/H170,"0")+IFERROR(Y171/H171,"0")+IFERROR(Y172/H172,"0")+IFERROR(Y173/H173,"0")+IFERROR(Y174/H174,"0")+IFERROR(Y175/H175,"0")+IFERROR(Y176/H176,"0")+IFERROR(Y177/H177,"0")</f>
        <v>2</v>
      </c>
      <c r="Z178" s="59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1.804E-2</v>
      </c>
      <c r="AA178" s="594"/>
      <c r="AB178" s="594"/>
      <c r="AC178" s="594"/>
    </row>
    <row r="179" spans="1:68" x14ac:dyDescent="0.2">
      <c r="A179" s="602"/>
      <c r="B179" s="602"/>
      <c r="C179" s="602"/>
      <c r="D179" s="602"/>
      <c r="E179" s="602"/>
      <c r="F179" s="602"/>
      <c r="G179" s="602"/>
      <c r="H179" s="602"/>
      <c r="I179" s="602"/>
      <c r="J179" s="602"/>
      <c r="K179" s="602"/>
      <c r="L179" s="602"/>
      <c r="M179" s="602"/>
      <c r="N179" s="602"/>
      <c r="O179" s="603"/>
      <c r="P179" s="606" t="s">
        <v>72</v>
      </c>
      <c r="Q179" s="607"/>
      <c r="R179" s="607"/>
      <c r="S179" s="607"/>
      <c r="T179" s="607"/>
      <c r="U179" s="607"/>
      <c r="V179" s="608"/>
      <c r="W179" s="37" t="s">
        <v>70</v>
      </c>
      <c r="X179" s="593">
        <f>IFERROR(SUM(X169:X177),"0")</f>
        <v>5</v>
      </c>
      <c r="Y179" s="593">
        <f>IFERROR(SUM(Y169:Y177),"0")</f>
        <v>8.4</v>
      </c>
      <c r="Z179" s="37"/>
      <c r="AA179" s="594"/>
      <c r="AB179" s="594"/>
      <c r="AC179" s="594"/>
    </row>
    <row r="180" spans="1:68" ht="14.25" customHeight="1" x14ac:dyDescent="0.25">
      <c r="A180" s="609" t="s">
        <v>94</v>
      </c>
      <c r="B180" s="602"/>
      <c r="C180" s="602"/>
      <c r="D180" s="602"/>
      <c r="E180" s="602"/>
      <c r="F180" s="602"/>
      <c r="G180" s="602"/>
      <c r="H180" s="602"/>
      <c r="I180" s="602"/>
      <c r="J180" s="602"/>
      <c r="K180" s="602"/>
      <c r="L180" s="602"/>
      <c r="M180" s="602"/>
      <c r="N180" s="602"/>
      <c r="O180" s="602"/>
      <c r="P180" s="602"/>
      <c r="Q180" s="602"/>
      <c r="R180" s="602"/>
      <c r="S180" s="602"/>
      <c r="T180" s="602"/>
      <c r="U180" s="602"/>
      <c r="V180" s="602"/>
      <c r="W180" s="602"/>
      <c r="X180" s="602"/>
      <c r="Y180" s="602"/>
      <c r="Z180" s="602"/>
      <c r="AA180" s="587"/>
      <c r="AB180" s="587"/>
      <c r="AC180" s="587"/>
    </row>
    <row r="181" spans="1:68" ht="27" customHeight="1" x14ac:dyDescent="0.25">
      <c r="A181" s="54" t="s">
        <v>303</v>
      </c>
      <c r="B181" s="54" t="s">
        <v>304</v>
      </c>
      <c r="C181" s="31">
        <v>4301032053</v>
      </c>
      <c r="D181" s="598">
        <v>4680115886780</v>
      </c>
      <c r="E181" s="599"/>
      <c r="F181" s="590">
        <v>7.0000000000000007E-2</v>
      </c>
      <c r="G181" s="32">
        <v>18</v>
      </c>
      <c r="H181" s="590">
        <v>1.26</v>
      </c>
      <c r="I181" s="590">
        <v>1.45</v>
      </c>
      <c r="J181" s="32">
        <v>216</v>
      </c>
      <c r="K181" s="32" t="s">
        <v>305</v>
      </c>
      <c r="L181" s="32"/>
      <c r="M181" s="33" t="s">
        <v>306</v>
      </c>
      <c r="N181" s="33"/>
      <c r="O181" s="32">
        <v>60</v>
      </c>
      <c r="P181" s="90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596"/>
      <c r="R181" s="596"/>
      <c r="S181" s="596"/>
      <c r="T181" s="597"/>
      <c r="U181" s="34"/>
      <c r="V181" s="34"/>
      <c r="W181" s="35" t="s">
        <v>70</v>
      </c>
      <c r="X181" s="591">
        <v>0</v>
      </c>
      <c r="Y181" s="59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307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308</v>
      </c>
      <c r="B182" s="54" t="s">
        <v>309</v>
      </c>
      <c r="C182" s="31">
        <v>4301032051</v>
      </c>
      <c r="D182" s="598">
        <v>4680115886742</v>
      </c>
      <c r="E182" s="599"/>
      <c r="F182" s="590">
        <v>7.0000000000000007E-2</v>
      </c>
      <c r="G182" s="32">
        <v>18</v>
      </c>
      <c r="H182" s="590">
        <v>1.26</v>
      </c>
      <c r="I182" s="590">
        <v>1.45</v>
      </c>
      <c r="J182" s="32">
        <v>216</v>
      </c>
      <c r="K182" s="32" t="s">
        <v>305</v>
      </c>
      <c r="L182" s="32"/>
      <c r="M182" s="33" t="s">
        <v>306</v>
      </c>
      <c r="N182" s="33"/>
      <c r="O182" s="32">
        <v>90</v>
      </c>
      <c r="P182" s="72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596"/>
      <c r="R182" s="596"/>
      <c r="S182" s="596"/>
      <c r="T182" s="597"/>
      <c r="U182" s="34"/>
      <c r="V182" s="34"/>
      <c r="W182" s="35" t="s">
        <v>70</v>
      </c>
      <c r="X182" s="591">
        <v>0</v>
      </c>
      <c r="Y182" s="59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310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311</v>
      </c>
      <c r="B183" s="54" t="s">
        <v>312</v>
      </c>
      <c r="C183" s="31">
        <v>4301032052</v>
      </c>
      <c r="D183" s="598">
        <v>4680115886766</v>
      </c>
      <c r="E183" s="599"/>
      <c r="F183" s="590">
        <v>7.0000000000000007E-2</v>
      </c>
      <c r="G183" s="32">
        <v>18</v>
      </c>
      <c r="H183" s="590">
        <v>1.26</v>
      </c>
      <c r="I183" s="590">
        <v>1.45</v>
      </c>
      <c r="J183" s="32">
        <v>216</v>
      </c>
      <c r="K183" s="32" t="s">
        <v>305</v>
      </c>
      <c r="L183" s="32"/>
      <c r="M183" s="33" t="s">
        <v>306</v>
      </c>
      <c r="N183" s="33"/>
      <c r="O183" s="32">
        <v>90</v>
      </c>
      <c r="P183" s="87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596"/>
      <c r="R183" s="596"/>
      <c r="S183" s="596"/>
      <c r="T183" s="597"/>
      <c r="U183" s="34"/>
      <c r="V183" s="34"/>
      <c r="W183" s="35" t="s">
        <v>70</v>
      </c>
      <c r="X183" s="591">
        <v>0</v>
      </c>
      <c r="Y183" s="59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310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601"/>
      <c r="B184" s="602"/>
      <c r="C184" s="602"/>
      <c r="D184" s="602"/>
      <c r="E184" s="602"/>
      <c r="F184" s="602"/>
      <c r="G184" s="602"/>
      <c r="H184" s="602"/>
      <c r="I184" s="602"/>
      <c r="J184" s="602"/>
      <c r="K184" s="602"/>
      <c r="L184" s="602"/>
      <c r="M184" s="602"/>
      <c r="N184" s="602"/>
      <c r="O184" s="603"/>
      <c r="P184" s="606" t="s">
        <v>72</v>
      </c>
      <c r="Q184" s="607"/>
      <c r="R184" s="607"/>
      <c r="S184" s="607"/>
      <c r="T184" s="607"/>
      <c r="U184" s="607"/>
      <c r="V184" s="608"/>
      <c r="W184" s="37" t="s">
        <v>73</v>
      </c>
      <c r="X184" s="593">
        <f>IFERROR(X181/H181,"0")+IFERROR(X182/H182,"0")+IFERROR(X183/H183,"0")</f>
        <v>0</v>
      </c>
      <c r="Y184" s="593">
        <f>IFERROR(Y181/H181,"0")+IFERROR(Y182/H182,"0")+IFERROR(Y183/H183,"0")</f>
        <v>0</v>
      </c>
      <c r="Z184" s="593">
        <f>IFERROR(IF(Z181="",0,Z181),"0")+IFERROR(IF(Z182="",0,Z182),"0")+IFERROR(IF(Z183="",0,Z183),"0")</f>
        <v>0</v>
      </c>
      <c r="AA184" s="594"/>
      <c r="AB184" s="594"/>
      <c r="AC184" s="594"/>
    </row>
    <row r="185" spans="1:68" x14ac:dyDescent="0.2">
      <c r="A185" s="602"/>
      <c r="B185" s="602"/>
      <c r="C185" s="602"/>
      <c r="D185" s="602"/>
      <c r="E185" s="602"/>
      <c r="F185" s="602"/>
      <c r="G185" s="602"/>
      <c r="H185" s="602"/>
      <c r="I185" s="602"/>
      <c r="J185" s="602"/>
      <c r="K185" s="602"/>
      <c r="L185" s="602"/>
      <c r="M185" s="602"/>
      <c r="N185" s="602"/>
      <c r="O185" s="603"/>
      <c r="P185" s="606" t="s">
        <v>72</v>
      </c>
      <c r="Q185" s="607"/>
      <c r="R185" s="607"/>
      <c r="S185" s="607"/>
      <c r="T185" s="607"/>
      <c r="U185" s="607"/>
      <c r="V185" s="608"/>
      <c r="W185" s="37" t="s">
        <v>70</v>
      </c>
      <c r="X185" s="593">
        <f>IFERROR(SUM(X181:X183),"0")</f>
        <v>0</v>
      </c>
      <c r="Y185" s="593">
        <f>IFERROR(SUM(Y181:Y183),"0")</f>
        <v>0</v>
      </c>
      <c r="Z185" s="37"/>
      <c r="AA185" s="594"/>
      <c r="AB185" s="594"/>
      <c r="AC185" s="594"/>
    </row>
    <row r="186" spans="1:68" ht="14.25" customHeight="1" x14ac:dyDescent="0.25">
      <c r="A186" s="609" t="s">
        <v>313</v>
      </c>
      <c r="B186" s="602"/>
      <c r="C186" s="602"/>
      <c r="D186" s="602"/>
      <c r="E186" s="602"/>
      <c r="F186" s="602"/>
      <c r="G186" s="602"/>
      <c r="H186" s="602"/>
      <c r="I186" s="602"/>
      <c r="J186" s="602"/>
      <c r="K186" s="602"/>
      <c r="L186" s="602"/>
      <c r="M186" s="602"/>
      <c r="N186" s="602"/>
      <c r="O186" s="602"/>
      <c r="P186" s="602"/>
      <c r="Q186" s="602"/>
      <c r="R186" s="602"/>
      <c r="S186" s="602"/>
      <c r="T186" s="602"/>
      <c r="U186" s="602"/>
      <c r="V186" s="602"/>
      <c r="W186" s="602"/>
      <c r="X186" s="602"/>
      <c r="Y186" s="602"/>
      <c r="Z186" s="602"/>
      <c r="AA186" s="587"/>
      <c r="AB186" s="587"/>
      <c r="AC186" s="587"/>
    </row>
    <row r="187" spans="1:68" ht="27" customHeight="1" x14ac:dyDescent="0.25">
      <c r="A187" s="54" t="s">
        <v>314</v>
      </c>
      <c r="B187" s="54" t="s">
        <v>315</v>
      </c>
      <c r="C187" s="31">
        <v>4301170013</v>
      </c>
      <c r="D187" s="598">
        <v>4680115886797</v>
      </c>
      <c r="E187" s="599"/>
      <c r="F187" s="590">
        <v>7.0000000000000007E-2</v>
      </c>
      <c r="G187" s="32">
        <v>18</v>
      </c>
      <c r="H187" s="590">
        <v>1.26</v>
      </c>
      <c r="I187" s="590">
        <v>1.45</v>
      </c>
      <c r="J187" s="32">
        <v>216</v>
      </c>
      <c r="K187" s="32" t="s">
        <v>305</v>
      </c>
      <c r="L187" s="32"/>
      <c r="M187" s="33" t="s">
        <v>306</v>
      </c>
      <c r="N187" s="33"/>
      <c r="O187" s="32">
        <v>90</v>
      </c>
      <c r="P187" s="7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596"/>
      <c r="R187" s="596"/>
      <c r="S187" s="596"/>
      <c r="T187" s="597"/>
      <c r="U187" s="34"/>
      <c r="V187" s="34"/>
      <c r="W187" s="35" t="s">
        <v>70</v>
      </c>
      <c r="X187" s="591">
        <v>0</v>
      </c>
      <c r="Y187" s="59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310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601"/>
      <c r="B188" s="602"/>
      <c r="C188" s="602"/>
      <c r="D188" s="602"/>
      <c r="E188" s="602"/>
      <c r="F188" s="602"/>
      <c r="G188" s="602"/>
      <c r="H188" s="602"/>
      <c r="I188" s="602"/>
      <c r="J188" s="602"/>
      <c r="K188" s="602"/>
      <c r="L188" s="602"/>
      <c r="M188" s="602"/>
      <c r="N188" s="602"/>
      <c r="O188" s="603"/>
      <c r="P188" s="606" t="s">
        <v>72</v>
      </c>
      <c r="Q188" s="607"/>
      <c r="R188" s="607"/>
      <c r="S188" s="607"/>
      <c r="T188" s="607"/>
      <c r="U188" s="607"/>
      <c r="V188" s="608"/>
      <c r="W188" s="37" t="s">
        <v>73</v>
      </c>
      <c r="X188" s="593">
        <f>IFERROR(X187/H187,"0")</f>
        <v>0</v>
      </c>
      <c r="Y188" s="593">
        <f>IFERROR(Y187/H187,"0")</f>
        <v>0</v>
      </c>
      <c r="Z188" s="593">
        <f>IFERROR(IF(Z187="",0,Z187),"0")</f>
        <v>0</v>
      </c>
      <c r="AA188" s="594"/>
      <c r="AB188" s="594"/>
      <c r="AC188" s="594"/>
    </row>
    <row r="189" spans="1:68" x14ac:dyDescent="0.2">
      <c r="A189" s="602"/>
      <c r="B189" s="602"/>
      <c r="C189" s="602"/>
      <c r="D189" s="602"/>
      <c r="E189" s="602"/>
      <c r="F189" s="602"/>
      <c r="G189" s="602"/>
      <c r="H189" s="602"/>
      <c r="I189" s="602"/>
      <c r="J189" s="602"/>
      <c r="K189" s="602"/>
      <c r="L189" s="602"/>
      <c r="M189" s="602"/>
      <c r="N189" s="602"/>
      <c r="O189" s="603"/>
      <c r="P189" s="606" t="s">
        <v>72</v>
      </c>
      <c r="Q189" s="607"/>
      <c r="R189" s="607"/>
      <c r="S189" s="607"/>
      <c r="T189" s="607"/>
      <c r="U189" s="607"/>
      <c r="V189" s="608"/>
      <c r="W189" s="37" t="s">
        <v>70</v>
      </c>
      <c r="X189" s="593">
        <f>IFERROR(SUM(X187:X187),"0")</f>
        <v>0</v>
      </c>
      <c r="Y189" s="593">
        <f>IFERROR(SUM(Y187:Y187),"0")</f>
        <v>0</v>
      </c>
      <c r="Z189" s="37"/>
      <c r="AA189" s="594"/>
      <c r="AB189" s="594"/>
      <c r="AC189" s="594"/>
    </row>
    <row r="190" spans="1:68" ht="16.5" customHeight="1" x14ac:dyDescent="0.25">
      <c r="A190" s="605" t="s">
        <v>316</v>
      </c>
      <c r="B190" s="602"/>
      <c r="C190" s="602"/>
      <c r="D190" s="602"/>
      <c r="E190" s="602"/>
      <c r="F190" s="602"/>
      <c r="G190" s="602"/>
      <c r="H190" s="602"/>
      <c r="I190" s="602"/>
      <c r="J190" s="602"/>
      <c r="K190" s="602"/>
      <c r="L190" s="602"/>
      <c r="M190" s="602"/>
      <c r="N190" s="602"/>
      <c r="O190" s="602"/>
      <c r="P190" s="602"/>
      <c r="Q190" s="602"/>
      <c r="R190" s="602"/>
      <c r="S190" s="602"/>
      <c r="T190" s="602"/>
      <c r="U190" s="602"/>
      <c r="V190" s="602"/>
      <c r="W190" s="602"/>
      <c r="X190" s="602"/>
      <c r="Y190" s="602"/>
      <c r="Z190" s="602"/>
      <c r="AA190" s="586"/>
      <c r="AB190" s="586"/>
      <c r="AC190" s="586"/>
    </row>
    <row r="191" spans="1:68" ht="14.25" customHeight="1" x14ac:dyDescent="0.25">
      <c r="A191" s="609" t="s">
        <v>102</v>
      </c>
      <c r="B191" s="602"/>
      <c r="C191" s="602"/>
      <c r="D191" s="602"/>
      <c r="E191" s="602"/>
      <c r="F191" s="602"/>
      <c r="G191" s="602"/>
      <c r="H191" s="602"/>
      <c r="I191" s="602"/>
      <c r="J191" s="602"/>
      <c r="K191" s="602"/>
      <c r="L191" s="602"/>
      <c r="M191" s="602"/>
      <c r="N191" s="602"/>
      <c r="O191" s="602"/>
      <c r="P191" s="602"/>
      <c r="Q191" s="602"/>
      <c r="R191" s="602"/>
      <c r="S191" s="602"/>
      <c r="T191" s="602"/>
      <c r="U191" s="602"/>
      <c r="V191" s="602"/>
      <c r="W191" s="602"/>
      <c r="X191" s="602"/>
      <c r="Y191" s="602"/>
      <c r="Z191" s="602"/>
      <c r="AA191" s="587"/>
      <c r="AB191" s="587"/>
      <c r="AC191" s="587"/>
    </row>
    <row r="192" spans="1:68" ht="16.5" customHeight="1" x14ac:dyDescent="0.25">
      <c r="A192" s="54" t="s">
        <v>317</v>
      </c>
      <c r="B192" s="54" t="s">
        <v>318</v>
      </c>
      <c r="C192" s="31">
        <v>4301011450</v>
      </c>
      <c r="D192" s="598">
        <v>4680115881402</v>
      </c>
      <c r="E192" s="599"/>
      <c r="F192" s="590">
        <v>1.35</v>
      </c>
      <c r="G192" s="32">
        <v>8</v>
      </c>
      <c r="H192" s="590">
        <v>10.8</v>
      </c>
      <c r="I192" s="590">
        <v>11.234999999999999</v>
      </c>
      <c r="J192" s="32">
        <v>64</v>
      </c>
      <c r="K192" s="32" t="s">
        <v>105</v>
      </c>
      <c r="L192" s="32"/>
      <c r="M192" s="33" t="s">
        <v>106</v>
      </c>
      <c r="N192" s="33"/>
      <c r="O192" s="32">
        <v>55</v>
      </c>
      <c r="P192" s="69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596"/>
      <c r="R192" s="596"/>
      <c r="S192" s="596"/>
      <c r="T192" s="597"/>
      <c r="U192" s="34"/>
      <c r="V192" s="34"/>
      <c r="W192" s="35" t="s">
        <v>70</v>
      </c>
      <c r="X192" s="591">
        <v>0</v>
      </c>
      <c r="Y192" s="59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319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320</v>
      </c>
      <c r="B193" s="54" t="s">
        <v>321</v>
      </c>
      <c r="C193" s="31">
        <v>4301011768</v>
      </c>
      <c r="D193" s="598">
        <v>4680115881396</v>
      </c>
      <c r="E193" s="599"/>
      <c r="F193" s="590">
        <v>0.45</v>
      </c>
      <c r="G193" s="32">
        <v>6</v>
      </c>
      <c r="H193" s="590">
        <v>2.7</v>
      </c>
      <c r="I193" s="590">
        <v>2.88</v>
      </c>
      <c r="J193" s="32">
        <v>182</v>
      </c>
      <c r="K193" s="32" t="s">
        <v>77</v>
      </c>
      <c r="L193" s="32"/>
      <c r="M193" s="33" t="s">
        <v>106</v>
      </c>
      <c r="N193" s="33"/>
      <c r="O193" s="32">
        <v>55</v>
      </c>
      <c r="P193" s="8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596"/>
      <c r="R193" s="596"/>
      <c r="S193" s="596"/>
      <c r="T193" s="597"/>
      <c r="U193" s="34"/>
      <c r="V193" s="34"/>
      <c r="W193" s="35" t="s">
        <v>70</v>
      </c>
      <c r="X193" s="591">
        <v>0</v>
      </c>
      <c r="Y193" s="59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319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1"/>
      <c r="B194" s="602"/>
      <c r="C194" s="602"/>
      <c r="D194" s="602"/>
      <c r="E194" s="602"/>
      <c r="F194" s="602"/>
      <c r="G194" s="602"/>
      <c r="H194" s="602"/>
      <c r="I194" s="602"/>
      <c r="J194" s="602"/>
      <c r="K194" s="602"/>
      <c r="L194" s="602"/>
      <c r="M194" s="602"/>
      <c r="N194" s="602"/>
      <c r="O194" s="603"/>
      <c r="P194" s="606" t="s">
        <v>72</v>
      </c>
      <c r="Q194" s="607"/>
      <c r="R194" s="607"/>
      <c r="S194" s="607"/>
      <c r="T194" s="607"/>
      <c r="U194" s="607"/>
      <c r="V194" s="608"/>
      <c r="W194" s="37" t="s">
        <v>73</v>
      </c>
      <c r="X194" s="593">
        <f>IFERROR(X192/H192,"0")+IFERROR(X193/H193,"0")</f>
        <v>0</v>
      </c>
      <c r="Y194" s="593">
        <f>IFERROR(Y192/H192,"0")+IFERROR(Y193/H193,"0")</f>
        <v>0</v>
      </c>
      <c r="Z194" s="593">
        <f>IFERROR(IF(Z192="",0,Z192),"0")+IFERROR(IF(Z193="",0,Z193),"0")</f>
        <v>0</v>
      </c>
      <c r="AA194" s="594"/>
      <c r="AB194" s="594"/>
      <c r="AC194" s="594"/>
    </row>
    <row r="195" spans="1:68" x14ac:dyDescent="0.2">
      <c r="A195" s="602"/>
      <c r="B195" s="602"/>
      <c r="C195" s="602"/>
      <c r="D195" s="602"/>
      <c r="E195" s="602"/>
      <c r="F195" s="602"/>
      <c r="G195" s="602"/>
      <c r="H195" s="602"/>
      <c r="I195" s="602"/>
      <c r="J195" s="602"/>
      <c r="K195" s="602"/>
      <c r="L195" s="602"/>
      <c r="M195" s="602"/>
      <c r="N195" s="602"/>
      <c r="O195" s="603"/>
      <c r="P195" s="606" t="s">
        <v>72</v>
      </c>
      <c r="Q195" s="607"/>
      <c r="R195" s="607"/>
      <c r="S195" s="607"/>
      <c r="T195" s="607"/>
      <c r="U195" s="607"/>
      <c r="V195" s="608"/>
      <c r="W195" s="37" t="s">
        <v>70</v>
      </c>
      <c r="X195" s="593">
        <f>IFERROR(SUM(X192:X193),"0")</f>
        <v>0</v>
      </c>
      <c r="Y195" s="593">
        <f>IFERROR(SUM(Y192:Y193),"0")</f>
        <v>0</v>
      </c>
      <c r="Z195" s="37"/>
      <c r="AA195" s="594"/>
      <c r="AB195" s="594"/>
      <c r="AC195" s="594"/>
    </row>
    <row r="196" spans="1:68" ht="14.25" customHeight="1" x14ac:dyDescent="0.25">
      <c r="A196" s="609" t="s">
        <v>143</v>
      </c>
      <c r="B196" s="602"/>
      <c r="C196" s="602"/>
      <c r="D196" s="602"/>
      <c r="E196" s="602"/>
      <c r="F196" s="602"/>
      <c r="G196" s="602"/>
      <c r="H196" s="602"/>
      <c r="I196" s="602"/>
      <c r="J196" s="602"/>
      <c r="K196" s="602"/>
      <c r="L196" s="602"/>
      <c r="M196" s="602"/>
      <c r="N196" s="602"/>
      <c r="O196" s="602"/>
      <c r="P196" s="602"/>
      <c r="Q196" s="602"/>
      <c r="R196" s="602"/>
      <c r="S196" s="602"/>
      <c r="T196" s="602"/>
      <c r="U196" s="602"/>
      <c r="V196" s="602"/>
      <c r="W196" s="602"/>
      <c r="X196" s="602"/>
      <c r="Y196" s="602"/>
      <c r="Z196" s="602"/>
      <c r="AA196" s="587"/>
      <c r="AB196" s="587"/>
      <c r="AC196" s="587"/>
    </row>
    <row r="197" spans="1:68" ht="16.5" customHeight="1" x14ac:dyDescent="0.25">
      <c r="A197" s="54" t="s">
        <v>322</v>
      </c>
      <c r="B197" s="54" t="s">
        <v>323</v>
      </c>
      <c r="C197" s="31">
        <v>4301020262</v>
      </c>
      <c r="D197" s="598">
        <v>4680115882935</v>
      </c>
      <c r="E197" s="599"/>
      <c r="F197" s="590">
        <v>1.35</v>
      </c>
      <c r="G197" s="32">
        <v>8</v>
      </c>
      <c r="H197" s="590">
        <v>10.8</v>
      </c>
      <c r="I197" s="590">
        <v>11.234999999999999</v>
      </c>
      <c r="J197" s="32">
        <v>64</v>
      </c>
      <c r="K197" s="32" t="s">
        <v>105</v>
      </c>
      <c r="L197" s="32"/>
      <c r="M197" s="33" t="s">
        <v>112</v>
      </c>
      <c r="N197" s="33"/>
      <c r="O197" s="32">
        <v>50</v>
      </c>
      <c r="P197" s="73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596"/>
      <c r="R197" s="596"/>
      <c r="S197" s="596"/>
      <c r="T197" s="597"/>
      <c r="U197" s="34"/>
      <c r="V197" s="34"/>
      <c r="W197" s="35" t="s">
        <v>70</v>
      </c>
      <c r="X197" s="591">
        <v>0</v>
      </c>
      <c r="Y197" s="59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324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325</v>
      </c>
      <c r="B198" s="54" t="s">
        <v>326</v>
      </c>
      <c r="C198" s="31">
        <v>4301020220</v>
      </c>
      <c r="D198" s="598">
        <v>4680115880764</v>
      </c>
      <c r="E198" s="599"/>
      <c r="F198" s="590">
        <v>0.35</v>
      </c>
      <c r="G198" s="32">
        <v>6</v>
      </c>
      <c r="H198" s="590">
        <v>2.1</v>
      </c>
      <c r="I198" s="590">
        <v>2.2799999999999998</v>
      </c>
      <c r="J198" s="32">
        <v>182</v>
      </c>
      <c r="K198" s="32" t="s">
        <v>77</v>
      </c>
      <c r="L198" s="32"/>
      <c r="M198" s="33" t="s">
        <v>106</v>
      </c>
      <c r="N198" s="33"/>
      <c r="O198" s="32">
        <v>50</v>
      </c>
      <c r="P198" s="88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596"/>
      <c r="R198" s="596"/>
      <c r="S198" s="596"/>
      <c r="T198" s="597"/>
      <c r="U198" s="34"/>
      <c r="V198" s="34"/>
      <c r="W198" s="35" t="s">
        <v>70</v>
      </c>
      <c r="X198" s="591">
        <v>0</v>
      </c>
      <c r="Y198" s="59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324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601"/>
      <c r="B199" s="602"/>
      <c r="C199" s="602"/>
      <c r="D199" s="602"/>
      <c r="E199" s="602"/>
      <c r="F199" s="602"/>
      <c r="G199" s="602"/>
      <c r="H199" s="602"/>
      <c r="I199" s="602"/>
      <c r="J199" s="602"/>
      <c r="K199" s="602"/>
      <c r="L199" s="602"/>
      <c r="M199" s="602"/>
      <c r="N199" s="602"/>
      <c r="O199" s="603"/>
      <c r="P199" s="606" t="s">
        <v>72</v>
      </c>
      <c r="Q199" s="607"/>
      <c r="R199" s="607"/>
      <c r="S199" s="607"/>
      <c r="T199" s="607"/>
      <c r="U199" s="607"/>
      <c r="V199" s="608"/>
      <c r="W199" s="37" t="s">
        <v>73</v>
      </c>
      <c r="X199" s="593">
        <f>IFERROR(X197/H197,"0")+IFERROR(X198/H198,"0")</f>
        <v>0</v>
      </c>
      <c r="Y199" s="593">
        <f>IFERROR(Y197/H197,"0")+IFERROR(Y198/H198,"0")</f>
        <v>0</v>
      </c>
      <c r="Z199" s="593">
        <f>IFERROR(IF(Z197="",0,Z197),"0")+IFERROR(IF(Z198="",0,Z198),"0")</f>
        <v>0</v>
      </c>
      <c r="AA199" s="594"/>
      <c r="AB199" s="594"/>
      <c r="AC199" s="594"/>
    </row>
    <row r="200" spans="1:68" x14ac:dyDescent="0.2">
      <c r="A200" s="602"/>
      <c r="B200" s="602"/>
      <c r="C200" s="602"/>
      <c r="D200" s="602"/>
      <c r="E200" s="602"/>
      <c r="F200" s="602"/>
      <c r="G200" s="602"/>
      <c r="H200" s="602"/>
      <c r="I200" s="602"/>
      <c r="J200" s="602"/>
      <c r="K200" s="602"/>
      <c r="L200" s="602"/>
      <c r="M200" s="602"/>
      <c r="N200" s="602"/>
      <c r="O200" s="603"/>
      <c r="P200" s="606" t="s">
        <v>72</v>
      </c>
      <c r="Q200" s="607"/>
      <c r="R200" s="607"/>
      <c r="S200" s="607"/>
      <c r="T200" s="607"/>
      <c r="U200" s="607"/>
      <c r="V200" s="608"/>
      <c r="W200" s="37" t="s">
        <v>70</v>
      </c>
      <c r="X200" s="593">
        <f>IFERROR(SUM(X197:X198),"0")</f>
        <v>0</v>
      </c>
      <c r="Y200" s="593">
        <f>IFERROR(SUM(Y197:Y198),"0")</f>
        <v>0</v>
      </c>
      <c r="Z200" s="37"/>
      <c r="AA200" s="594"/>
      <c r="AB200" s="594"/>
      <c r="AC200" s="594"/>
    </row>
    <row r="201" spans="1:68" ht="14.25" customHeight="1" x14ac:dyDescent="0.25">
      <c r="A201" s="609" t="s">
        <v>64</v>
      </c>
      <c r="B201" s="602"/>
      <c r="C201" s="602"/>
      <c r="D201" s="602"/>
      <c r="E201" s="602"/>
      <c r="F201" s="602"/>
      <c r="G201" s="602"/>
      <c r="H201" s="602"/>
      <c r="I201" s="602"/>
      <c r="J201" s="602"/>
      <c r="K201" s="602"/>
      <c r="L201" s="602"/>
      <c r="M201" s="602"/>
      <c r="N201" s="602"/>
      <c r="O201" s="602"/>
      <c r="P201" s="602"/>
      <c r="Q201" s="602"/>
      <c r="R201" s="602"/>
      <c r="S201" s="602"/>
      <c r="T201" s="602"/>
      <c r="U201" s="602"/>
      <c r="V201" s="602"/>
      <c r="W201" s="602"/>
      <c r="X201" s="602"/>
      <c r="Y201" s="602"/>
      <c r="Z201" s="602"/>
      <c r="AA201" s="587"/>
      <c r="AB201" s="587"/>
      <c r="AC201" s="587"/>
    </row>
    <row r="202" spans="1:68" ht="27" customHeight="1" x14ac:dyDescent="0.25">
      <c r="A202" s="54" t="s">
        <v>327</v>
      </c>
      <c r="B202" s="54" t="s">
        <v>328</v>
      </c>
      <c r="C202" s="31">
        <v>4301031224</v>
      </c>
      <c r="D202" s="598">
        <v>4680115882683</v>
      </c>
      <c r="E202" s="599"/>
      <c r="F202" s="590">
        <v>0.9</v>
      </c>
      <c r="G202" s="32">
        <v>6</v>
      </c>
      <c r="H202" s="590">
        <v>5.4</v>
      </c>
      <c r="I202" s="590">
        <v>5.61</v>
      </c>
      <c r="J202" s="32">
        <v>132</v>
      </c>
      <c r="K202" s="32" t="s">
        <v>110</v>
      </c>
      <c r="L202" s="32"/>
      <c r="M202" s="33" t="s">
        <v>68</v>
      </c>
      <c r="N202" s="33"/>
      <c r="O202" s="32">
        <v>40</v>
      </c>
      <c r="P202" s="9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596"/>
      <c r="R202" s="596"/>
      <c r="S202" s="596"/>
      <c r="T202" s="597"/>
      <c r="U202" s="34"/>
      <c r="V202" s="34"/>
      <c r="W202" s="35" t="s">
        <v>70</v>
      </c>
      <c r="X202" s="591">
        <v>0</v>
      </c>
      <c r="Y202" s="592">
        <f t="shared" ref="Y202:Y209" si="31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47" t="s">
        <v>329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0</v>
      </c>
      <c r="BN202" s="64">
        <f t="shared" ref="BN202:BN209" si="33">IFERROR(Y202*I202/H202,"0")</f>
        <v>0</v>
      </c>
      <c r="BO202" s="64">
        <f t="shared" ref="BO202:BO209" si="34">IFERROR(1/J202*(X202/H202),"0")</f>
        <v>0</v>
      </c>
      <c r="BP202" s="64">
        <f t="shared" ref="BP202:BP209" si="35">IFERROR(1/J202*(Y202/H202),"0")</f>
        <v>0</v>
      </c>
    </row>
    <row r="203" spans="1:68" ht="27" customHeight="1" x14ac:dyDescent="0.25">
      <c r="A203" s="54" t="s">
        <v>330</v>
      </c>
      <c r="B203" s="54" t="s">
        <v>331</v>
      </c>
      <c r="C203" s="31">
        <v>4301031230</v>
      </c>
      <c r="D203" s="598">
        <v>4680115882690</v>
      </c>
      <c r="E203" s="599"/>
      <c r="F203" s="590">
        <v>0.9</v>
      </c>
      <c r="G203" s="32">
        <v>6</v>
      </c>
      <c r="H203" s="590">
        <v>5.4</v>
      </c>
      <c r="I203" s="590">
        <v>5.61</v>
      </c>
      <c r="J203" s="32">
        <v>132</v>
      </c>
      <c r="K203" s="32" t="s">
        <v>110</v>
      </c>
      <c r="L203" s="32"/>
      <c r="M203" s="33" t="s">
        <v>68</v>
      </c>
      <c r="N203" s="33"/>
      <c r="O203" s="32">
        <v>40</v>
      </c>
      <c r="P203" s="7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596"/>
      <c r="R203" s="596"/>
      <c r="S203" s="596"/>
      <c r="T203" s="597"/>
      <c r="U203" s="34"/>
      <c r="V203" s="34"/>
      <c r="W203" s="35" t="s">
        <v>70</v>
      </c>
      <c r="X203" s="591">
        <v>0</v>
      </c>
      <c r="Y203" s="592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332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customHeight="1" x14ac:dyDescent="0.25">
      <c r="A204" s="54" t="s">
        <v>333</v>
      </c>
      <c r="B204" s="54" t="s">
        <v>334</v>
      </c>
      <c r="C204" s="31">
        <v>4301031220</v>
      </c>
      <c r="D204" s="598">
        <v>4680115882669</v>
      </c>
      <c r="E204" s="599"/>
      <c r="F204" s="590">
        <v>0.9</v>
      </c>
      <c r="G204" s="32">
        <v>6</v>
      </c>
      <c r="H204" s="590">
        <v>5.4</v>
      </c>
      <c r="I204" s="590">
        <v>5.61</v>
      </c>
      <c r="J204" s="32">
        <v>132</v>
      </c>
      <c r="K204" s="32" t="s">
        <v>110</v>
      </c>
      <c r="L204" s="32"/>
      <c r="M204" s="33" t="s">
        <v>68</v>
      </c>
      <c r="N204" s="33"/>
      <c r="O204" s="32">
        <v>40</v>
      </c>
      <c r="P204" s="7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596"/>
      <c r="R204" s="596"/>
      <c r="S204" s="596"/>
      <c r="T204" s="597"/>
      <c r="U204" s="34"/>
      <c r="V204" s="34"/>
      <c r="W204" s="35" t="s">
        <v>70</v>
      </c>
      <c r="X204" s="591">
        <v>0</v>
      </c>
      <c r="Y204" s="592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335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customHeight="1" x14ac:dyDescent="0.25">
      <c r="A205" s="54" t="s">
        <v>336</v>
      </c>
      <c r="B205" s="54" t="s">
        <v>337</v>
      </c>
      <c r="C205" s="31">
        <v>4301031221</v>
      </c>
      <c r="D205" s="598">
        <v>4680115882676</v>
      </c>
      <c r="E205" s="599"/>
      <c r="F205" s="590">
        <v>0.9</v>
      </c>
      <c r="G205" s="32">
        <v>6</v>
      </c>
      <c r="H205" s="590">
        <v>5.4</v>
      </c>
      <c r="I205" s="590">
        <v>5.61</v>
      </c>
      <c r="J205" s="32">
        <v>132</v>
      </c>
      <c r="K205" s="32" t="s">
        <v>110</v>
      </c>
      <c r="L205" s="32"/>
      <c r="M205" s="33" t="s">
        <v>68</v>
      </c>
      <c r="N205" s="33"/>
      <c r="O205" s="32">
        <v>40</v>
      </c>
      <c r="P205" s="71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596"/>
      <c r="R205" s="596"/>
      <c r="S205" s="596"/>
      <c r="T205" s="597"/>
      <c r="U205" s="34"/>
      <c r="V205" s="34"/>
      <c r="W205" s="35" t="s">
        <v>70</v>
      </c>
      <c r="X205" s="591">
        <v>0</v>
      </c>
      <c r="Y205" s="592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338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customHeight="1" x14ac:dyDescent="0.25">
      <c r="A206" s="54" t="s">
        <v>339</v>
      </c>
      <c r="B206" s="54" t="s">
        <v>340</v>
      </c>
      <c r="C206" s="31">
        <v>4301031223</v>
      </c>
      <c r="D206" s="598">
        <v>4680115884014</v>
      </c>
      <c r="E206" s="599"/>
      <c r="F206" s="590">
        <v>0.3</v>
      </c>
      <c r="G206" s="32">
        <v>6</v>
      </c>
      <c r="H206" s="590">
        <v>1.8</v>
      </c>
      <c r="I206" s="590">
        <v>1.93</v>
      </c>
      <c r="J206" s="32">
        <v>234</v>
      </c>
      <c r="K206" s="32" t="s">
        <v>67</v>
      </c>
      <c r="L206" s="32"/>
      <c r="M206" s="33" t="s">
        <v>68</v>
      </c>
      <c r="N206" s="33"/>
      <c r="O206" s="32">
        <v>40</v>
      </c>
      <c r="P206" s="79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596"/>
      <c r="R206" s="596"/>
      <c r="S206" s="596"/>
      <c r="T206" s="597"/>
      <c r="U206" s="34"/>
      <c r="V206" s="34"/>
      <c r="W206" s="35" t="s">
        <v>70</v>
      </c>
      <c r="X206" s="591">
        <v>0</v>
      </c>
      <c r="Y206" s="592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329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341</v>
      </c>
      <c r="B207" s="54" t="s">
        <v>342</v>
      </c>
      <c r="C207" s="31">
        <v>4301031222</v>
      </c>
      <c r="D207" s="598">
        <v>4680115884007</v>
      </c>
      <c r="E207" s="599"/>
      <c r="F207" s="590">
        <v>0.3</v>
      </c>
      <c r="G207" s="32">
        <v>6</v>
      </c>
      <c r="H207" s="590">
        <v>1.8</v>
      </c>
      <c r="I207" s="590">
        <v>1.9</v>
      </c>
      <c r="J207" s="32">
        <v>234</v>
      </c>
      <c r="K207" s="32" t="s">
        <v>67</v>
      </c>
      <c r="L207" s="32"/>
      <c r="M207" s="33" t="s">
        <v>68</v>
      </c>
      <c r="N207" s="33"/>
      <c r="O207" s="32">
        <v>40</v>
      </c>
      <c r="P207" s="79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596"/>
      <c r="R207" s="596"/>
      <c r="S207" s="596"/>
      <c r="T207" s="597"/>
      <c r="U207" s="34"/>
      <c r="V207" s="34"/>
      <c r="W207" s="35" t="s">
        <v>70</v>
      </c>
      <c r="X207" s="591">
        <v>0</v>
      </c>
      <c r="Y207" s="59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332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343</v>
      </c>
      <c r="B208" s="54" t="s">
        <v>344</v>
      </c>
      <c r="C208" s="31">
        <v>4301031229</v>
      </c>
      <c r="D208" s="598">
        <v>4680115884038</v>
      </c>
      <c r="E208" s="599"/>
      <c r="F208" s="590">
        <v>0.3</v>
      </c>
      <c r="G208" s="32">
        <v>6</v>
      </c>
      <c r="H208" s="590">
        <v>1.8</v>
      </c>
      <c r="I208" s="590">
        <v>1.9</v>
      </c>
      <c r="J208" s="32">
        <v>234</v>
      </c>
      <c r="K208" s="32" t="s">
        <v>67</v>
      </c>
      <c r="L208" s="32"/>
      <c r="M208" s="33" t="s">
        <v>68</v>
      </c>
      <c r="N208" s="33"/>
      <c r="O208" s="32">
        <v>40</v>
      </c>
      <c r="P208" s="74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596"/>
      <c r="R208" s="596"/>
      <c r="S208" s="596"/>
      <c r="T208" s="597"/>
      <c r="U208" s="34"/>
      <c r="V208" s="34"/>
      <c r="W208" s="35" t="s">
        <v>70</v>
      </c>
      <c r="X208" s="591">
        <v>0</v>
      </c>
      <c r="Y208" s="59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335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345</v>
      </c>
      <c r="B209" s="54" t="s">
        <v>346</v>
      </c>
      <c r="C209" s="31">
        <v>4301031225</v>
      </c>
      <c r="D209" s="598">
        <v>4680115884021</v>
      </c>
      <c r="E209" s="599"/>
      <c r="F209" s="590">
        <v>0.3</v>
      </c>
      <c r="G209" s="32">
        <v>6</v>
      </c>
      <c r="H209" s="590">
        <v>1.8</v>
      </c>
      <c r="I209" s="590">
        <v>1.9</v>
      </c>
      <c r="J209" s="32">
        <v>234</v>
      </c>
      <c r="K209" s="32" t="s">
        <v>67</v>
      </c>
      <c r="L209" s="32"/>
      <c r="M209" s="33" t="s">
        <v>68</v>
      </c>
      <c r="N209" s="33"/>
      <c r="O209" s="32">
        <v>40</v>
      </c>
      <c r="P209" s="64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596"/>
      <c r="R209" s="596"/>
      <c r="S209" s="596"/>
      <c r="T209" s="597"/>
      <c r="U209" s="34"/>
      <c r="V209" s="34"/>
      <c r="W209" s="35" t="s">
        <v>70</v>
      </c>
      <c r="X209" s="591">
        <v>0</v>
      </c>
      <c r="Y209" s="59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338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01"/>
      <c r="B210" s="602"/>
      <c r="C210" s="602"/>
      <c r="D210" s="602"/>
      <c r="E210" s="602"/>
      <c r="F210" s="602"/>
      <c r="G210" s="602"/>
      <c r="H210" s="602"/>
      <c r="I210" s="602"/>
      <c r="J210" s="602"/>
      <c r="K210" s="602"/>
      <c r="L210" s="602"/>
      <c r="M210" s="602"/>
      <c r="N210" s="602"/>
      <c r="O210" s="603"/>
      <c r="P210" s="606" t="s">
        <v>72</v>
      </c>
      <c r="Q210" s="607"/>
      <c r="R210" s="607"/>
      <c r="S210" s="607"/>
      <c r="T210" s="607"/>
      <c r="U210" s="607"/>
      <c r="V210" s="608"/>
      <c r="W210" s="37" t="s">
        <v>73</v>
      </c>
      <c r="X210" s="593">
        <f>IFERROR(X202/H202,"0")+IFERROR(X203/H203,"0")+IFERROR(X204/H204,"0")+IFERROR(X205/H205,"0")+IFERROR(X206/H206,"0")+IFERROR(X207/H207,"0")+IFERROR(X208/H208,"0")+IFERROR(X209/H209,"0")</f>
        <v>0</v>
      </c>
      <c r="Y210" s="593">
        <f>IFERROR(Y202/H202,"0")+IFERROR(Y203/H203,"0")+IFERROR(Y204/H204,"0")+IFERROR(Y205/H205,"0")+IFERROR(Y206/H206,"0")+IFERROR(Y207/H207,"0")+IFERROR(Y208/H208,"0")+IFERROR(Y209/H209,"0")</f>
        <v>0</v>
      </c>
      <c r="Z210" s="59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</v>
      </c>
      <c r="AA210" s="594"/>
      <c r="AB210" s="594"/>
      <c r="AC210" s="594"/>
    </row>
    <row r="211" spans="1:68" x14ac:dyDescent="0.2">
      <c r="A211" s="602"/>
      <c r="B211" s="602"/>
      <c r="C211" s="602"/>
      <c r="D211" s="602"/>
      <c r="E211" s="602"/>
      <c r="F211" s="602"/>
      <c r="G211" s="602"/>
      <c r="H211" s="602"/>
      <c r="I211" s="602"/>
      <c r="J211" s="602"/>
      <c r="K211" s="602"/>
      <c r="L211" s="602"/>
      <c r="M211" s="602"/>
      <c r="N211" s="602"/>
      <c r="O211" s="603"/>
      <c r="P211" s="606" t="s">
        <v>72</v>
      </c>
      <c r="Q211" s="607"/>
      <c r="R211" s="607"/>
      <c r="S211" s="607"/>
      <c r="T211" s="607"/>
      <c r="U211" s="607"/>
      <c r="V211" s="608"/>
      <c r="W211" s="37" t="s">
        <v>70</v>
      </c>
      <c r="X211" s="593">
        <f>IFERROR(SUM(X202:X209),"0")</f>
        <v>0</v>
      </c>
      <c r="Y211" s="593">
        <f>IFERROR(SUM(Y202:Y209),"0")</f>
        <v>0</v>
      </c>
      <c r="Z211" s="37"/>
      <c r="AA211" s="594"/>
      <c r="AB211" s="594"/>
      <c r="AC211" s="594"/>
    </row>
    <row r="212" spans="1:68" ht="14.25" customHeight="1" x14ac:dyDescent="0.25">
      <c r="A212" s="609" t="s">
        <v>74</v>
      </c>
      <c r="B212" s="602"/>
      <c r="C212" s="602"/>
      <c r="D212" s="602"/>
      <c r="E212" s="602"/>
      <c r="F212" s="602"/>
      <c r="G212" s="602"/>
      <c r="H212" s="602"/>
      <c r="I212" s="602"/>
      <c r="J212" s="602"/>
      <c r="K212" s="602"/>
      <c r="L212" s="602"/>
      <c r="M212" s="602"/>
      <c r="N212" s="602"/>
      <c r="O212" s="602"/>
      <c r="P212" s="602"/>
      <c r="Q212" s="602"/>
      <c r="R212" s="602"/>
      <c r="S212" s="602"/>
      <c r="T212" s="602"/>
      <c r="U212" s="602"/>
      <c r="V212" s="602"/>
      <c r="W212" s="602"/>
      <c r="X212" s="602"/>
      <c r="Y212" s="602"/>
      <c r="Z212" s="602"/>
      <c r="AA212" s="587"/>
      <c r="AB212" s="587"/>
      <c r="AC212" s="587"/>
    </row>
    <row r="213" spans="1:68" ht="27" customHeight="1" x14ac:dyDescent="0.25">
      <c r="A213" s="54" t="s">
        <v>347</v>
      </c>
      <c r="B213" s="54" t="s">
        <v>348</v>
      </c>
      <c r="C213" s="31">
        <v>4301051408</v>
      </c>
      <c r="D213" s="598">
        <v>4680115881594</v>
      </c>
      <c r="E213" s="599"/>
      <c r="F213" s="590">
        <v>1.35</v>
      </c>
      <c r="G213" s="32">
        <v>6</v>
      </c>
      <c r="H213" s="590">
        <v>8.1</v>
      </c>
      <c r="I213" s="590">
        <v>8.6189999999999998</v>
      </c>
      <c r="J213" s="32">
        <v>64</v>
      </c>
      <c r="K213" s="32" t="s">
        <v>105</v>
      </c>
      <c r="L213" s="32"/>
      <c r="M213" s="33" t="s">
        <v>112</v>
      </c>
      <c r="N213" s="33"/>
      <c r="O213" s="32">
        <v>40</v>
      </c>
      <c r="P213" s="61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596"/>
      <c r="R213" s="596"/>
      <c r="S213" s="596"/>
      <c r="T213" s="597"/>
      <c r="U213" s="34"/>
      <c r="V213" s="34"/>
      <c r="W213" s="35" t="s">
        <v>70</v>
      </c>
      <c r="X213" s="591">
        <v>0</v>
      </c>
      <c r="Y213" s="59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349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customHeight="1" x14ac:dyDescent="0.25">
      <c r="A214" s="54" t="s">
        <v>350</v>
      </c>
      <c r="B214" s="54" t="s">
        <v>351</v>
      </c>
      <c r="C214" s="31">
        <v>4301051411</v>
      </c>
      <c r="D214" s="598">
        <v>4680115881617</v>
      </c>
      <c r="E214" s="599"/>
      <c r="F214" s="590">
        <v>1.35</v>
      </c>
      <c r="G214" s="32">
        <v>6</v>
      </c>
      <c r="H214" s="590">
        <v>8.1</v>
      </c>
      <c r="I214" s="590">
        <v>8.6010000000000009</v>
      </c>
      <c r="J214" s="32">
        <v>64</v>
      </c>
      <c r="K214" s="32" t="s">
        <v>105</v>
      </c>
      <c r="L214" s="32"/>
      <c r="M214" s="33" t="s">
        <v>112</v>
      </c>
      <c r="N214" s="33"/>
      <c r="O214" s="32">
        <v>40</v>
      </c>
      <c r="P214" s="86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596"/>
      <c r="R214" s="596"/>
      <c r="S214" s="596"/>
      <c r="T214" s="597"/>
      <c r="U214" s="34"/>
      <c r="V214" s="34"/>
      <c r="W214" s="35" t="s">
        <v>70</v>
      </c>
      <c r="X214" s="591">
        <v>0</v>
      </c>
      <c r="Y214" s="59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352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353</v>
      </c>
      <c r="B215" s="54" t="s">
        <v>354</v>
      </c>
      <c r="C215" s="31">
        <v>4301051656</v>
      </c>
      <c r="D215" s="598">
        <v>4680115880573</v>
      </c>
      <c r="E215" s="599"/>
      <c r="F215" s="590">
        <v>1.45</v>
      </c>
      <c r="G215" s="32">
        <v>6</v>
      </c>
      <c r="H215" s="590">
        <v>8.6999999999999993</v>
      </c>
      <c r="I215" s="590">
        <v>9.2189999999999994</v>
      </c>
      <c r="J215" s="32">
        <v>64</v>
      </c>
      <c r="K215" s="32" t="s">
        <v>105</v>
      </c>
      <c r="L215" s="32"/>
      <c r="M215" s="33" t="s">
        <v>112</v>
      </c>
      <c r="N215" s="33"/>
      <c r="O215" s="32">
        <v>45</v>
      </c>
      <c r="P215" s="62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596"/>
      <c r="R215" s="596"/>
      <c r="S215" s="596"/>
      <c r="T215" s="597"/>
      <c r="U215" s="34"/>
      <c r="V215" s="34"/>
      <c r="W215" s="35" t="s">
        <v>70</v>
      </c>
      <c r="X215" s="591">
        <v>0</v>
      </c>
      <c r="Y215" s="59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355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4301051407</v>
      </c>
      <c r="D216" s="598">
        <v>4680115882195</v>
      </c>
      <c r="E216" s="599"/>
      <c r="F216" s="590">
        <v>0.4</v>
      </c>
      <c r="G216" s="32">
        <v>6</v>
      </c>
      <c r="H216" s="590">
        <v>2.4</v>
      </c>
      <c r="I216" s="590">
        <v>2.67</v>
      </c>
      <c r="J216" s="32">
        <v>182</v>
      </c>
      <c r="K216" s="32" t="s">
        <v>77</v>
      </c>
      <c r="L216" s="32"/>
      <c r="M216" s="33" t="s">
        <v>112</v>
      </c>
      <c r="N216" s="33"/>
      <c r="O216" s="32">
        <v>40</v>
      </c>
      <c r="P216" s="7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596"/>
      <c r="R216" s="596"/>
      <c r="S216" s="596"/>
      <c r="T216" s="597"/>
      <c r="U216" s="34"/>
      <c r="V216" s="34"/>
      <c r="W216" s="35" t="s">
        <v>70</v>
      </c>
      <c r="X216" s="591">
        <v>0</v>
      </c>
      <c r="Y216" s="592">
        <f t="shared" si="36"/>
        <v>0</v>
      </c>
      <c r="Z216" s="36" t="str">
        <f t="shared" ref="Z216:Z221" si="41">IFERROR(IF(Y216=0,"",ROUNDUP(Y216/H216,0)*0.00651),"")</f>
        <v/>
      </c>
      <c r="AA216" s="56"/>
      <c r="AB216" s="57"/>
      <c r="AC216" s="269" t="s">
        <v>349</v>
      </c>
      <c r="AG216" s="64"/>
      <c r="AJ216" s="68"/>
      <c r="AK216" s="68">
        <v>0</v>
      </c>
      <c r="BB216" s="270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customHeight="1" x14ac:dyDescent="0.25">
      <c r="A217" s="54" t="s">
        <v>358</v>
      </c>
      <c r="B217" s="54" t="s">
        <v>359</v>
      </c>
      <c r="C217" s="31">
        <v>4301051752</v>
      </c>
      <c r="D217" s="598">
        <v>4680115882607</v>
      </c>
      <c r="E217" s="599"/>
      <c r="F217" s="590">
        <v>0.3</v>
      </c>
      <c r="G217" s="32">
        <v>6</v>
      </c>
      <c r="H217" s="590">
        <v>1.8</v>
      </c>
      <c r="I217" s="590">
        <v>2.052</v>
      </c>
      <c r="J217" s="32">
        <v>182</v>
      </c>
      <c r="K217" s="32" t="s">
        <v>77</v>
      </c>
      <c r="L217" s="32"/>
      <c r="M217" s="33" t="s">
        <v>138</v>
      </c>
      <c r="N217" s="33"/>
      <c r="O217" s="32">
        <v>45</v>
      </c>
      <c r="P217" s="80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596"/>
      <c r="R217" s="596"/>
      <c r="S217" s="596"/>
      <c r="T217" s="597"/>
      <c r="U217" s="34"/>
      <c r="V217" s="34"/>
      <c r="W217" s="35" t="s">
        <v>70</v>
      </c>
      <c r="X217" s="591">
        <v>0</v>
      </c>
      <c r="Y217" s="592">
        <f t="shared" si="36"/>
        <v>0</v>
      </c>
      <c r="Z217" s="36" t="str">
        <f t="shared" si="41"/>
        <v/>
      </c>
      <c r="AA217" s="56"/>
      <c r="AB217" s="57"/>
      <c r="AC217" s="271" t="s">
        <v>360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361</v>
      </c>
      <c r="B218" s="54" t="s">
        <v>362</v>
      </c>
      <c r="C218" s="31">
        <v>4301051666</v>
      </c>
      <c r="D218" s="598">
        <v>4680115880092</v>
      </c>
      <c r="E218" s="599"/>
      <c r="F218" s="590">
        <v>0.4</v>
      </c>
      <c r="G218" s="32">
        <v>6</v>
      </c>
      <c r="H218" s="590">
        <v>2.4</v>
      </c>
      <c r="I218" s="590">
        <v>2.6520000000000001</v>
      </c>
      <c r="J218" s="32">
        <v>182</v>
      </c>
      <c r="K218" s="32" t="s">
        <v>77</v>
      </c>
      <c r="L218" s="32"/>
      <c r="M218" s="33" t="s">
        <v>112</v>
      </c>
      <c r="N218" s="33"/>
      <c r="O218" s="32">
        <v>45</v>
      </c>
      <c r="P218" s="93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596"/>
      <c r="R218" s="596"/>
      <c r="S218" s="596"/>
      <c r="T218" s="597"/>
      <c r="U218" s="34"/>
      <c r="V218" s="34"/>
      <c r="W218" s="35" t="s">
        <v>70</v>
      </c>
      <c r="X218" s="591">
        <v>8.1</v>
      </c>
      <c r="Y218" s="592">
        <f t="shared" si="36"/>
        <v>9.6</v>
      </c>
      <c r="Z218" s="36">
        <f t="shared" si="41"/>
        <v>2.6040000000000001E-2</v>
      </c>
      <c r="AA218" s="56"/>
      <c r="AB218" s="57"/>
      <c r="AC218" s="273" t="s">
        <v>355</v>
      </c>
      <c r="AG218" s="64"/>
      <c r="AJ218" s="68"/>
      <c r="AK218" s="68">
        <v>0</v>
      </c>
      <c r="BB218" s="274" t="s">
        <v>1</v>
      </c>
      <c r="BM218" s="64">
        <f t="shared" si="37"/>
        <v>8.9505000000000017</v>
      </c>
      <c r="BN218" s="64">
        <f t="shared" si="38"/>
        <v>10.608000000000001</v>
      </c>
      <c r="BO218" s="64">
        <f t="shared" si="39"/>
        <v>1.8543956043956044E-2</v>
      </c>
      <c r="BP218" s="64">
        <f t="shared" si="40"/>
        <v>2.197802197802198E-2</v>
      </c>
    </row>
    <row r="219" spans="1:68" ht="27" customHeight="1" x14ac:dyDescent="0.25">
      <c r="A219" s="54" t="s">
        <v>363</v>
      </c>
      <c r="B219" s="54" t="s">
        <v>364</v>
      </c>
      <c r="C219" s="31">
        <v>4301051668</v>
      </c>
      <c r="D219" s="598">
        <v>4680115880221</v>
      </c>
      <c r="E219" s="599"/>
      <c r="F219" s="590">
        <v>0.4</v>
      </c>
      <c r="G219" s="32">
        <v>6</v>
      </c>
      <c r="H219" s="590">
        <v>2.4</v>
      </c>
      <c r="I219" s="590">
        <v>2.6520000000000001</v>
      </c>
      <c r="J219" s="32">
        <v>182</v>
      </c>
      <c r="K219" s="32" t="s">
        <v>77</v>
      </c>
      <c r="L219" s="32"/>
      <c r="M219" s="33" t="s">
        <v>112</v>
      </c>
      <c r="N219" s="33"/>
      <c r="O219" s="32">
        <v>45</v>
      </c>
      <c r="P219" s="75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596"/>
      <c r="R219" s="596"/>
      <c r="S219" s="596"/>
      <c r="T219" s="597"/>
      <c r="U219" s="34"/>
      <c r="V219" s="34"/>
      <c r="W219" s="35" t="s">
        <v>70</v>
      </c>
      <c r="X219" s="591">
        <v>0</v>
      </c>
      <c r="Y219" s="592">
        <f t="shared" si="36"/>
        <v>0</v>
      </c>
      <c r="Z219" s="36" t="str">
        <f t="shared" si="41"/>
        <v/>
      </c>
      <c r="AA219" s="56"/>
      <c r="AB219" s="57"/>
      <c r="AC219" s="275" t="s">
        <v>355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365</v>
      </c>
      <c r="B220" s="54" t="s">
        <v>366</v>
      </c>
      <c r="C220" s="31">
        <v>4301051945</v>
      </c>
      <c r="D220" s="598">
        <v>4680115880504</v>
      </c>
      <c r="E220" s="599"/>
      <c r="F220" s="590">
        <v>0.4</v>
      </c>
      <c r="G220" s="32">
        <v>6</v>
      </c>
      <c r="H220" s="590">
        <v>2.4</v>
      </c>
      <c r="I220" s="590">
        <v>2.6520000000000001</v>
      </c>
      <c r="J220" s="32">
        <v>182</v>
      </c>
      <c r="K220" s="32" t="s">
        <v>77</v>
      </c>
      <c r="L220" s="32"/>
      <c r="M220" s="33" t="s">
        <v>138</v>
      </c>
      <c r="N220" s="33"/>
      <c r="O220" s="32">
        <v>40</v>
      </c>
      <c r="P220" s="61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596"/>
      <c r="R220" s="596"/>
      <c r="S220" s="596"/>
      <c r="T220" s="597"/>
      <c r="U220" s="34"/>
      <c r="V220" s="34"/>
      <c r="W220" s="35" t="s">
        <v>70</v>
      </c>
      <c r="X220" s="591">
        <v>0</v>
      </c>
      <c r="Y220" s="592">
        <f t="shared" si="36"/>
        <v>0</v>
      </c>
      <c r="Z220" s="36" t="str">
        <f t="shared" si="41"/>
        <v/>
      </c>
      <c r="AA220" s="56"/>
      <c r="AB220" s="57"/>
      <c r="AC220" s="277" t="s">
        <v>367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368</v>
      </c>
      <c r="B221" s="54" t="s">
        <v>369</v>
      </c>
      <c r="C221" s="31">
        <v>4301051410</v>
      </c>
      <c r="D221" s="598">
        <v>4680115882164</v>
      </c>
      <c r="E221" s="599"/>
      <c r="F221" s="590">
        <v>0.4</v>
      </c>
      <c r="G221" s="32">
        <v>6</v>
      </c>
      <c r="H221" s="590">
        <v>2.4</v>
      </c>
      <c r="I221" s="590">
        <v>2.6579999999999999</v>
      </c>
      <c r="J221" s="32">
        <v>182</v>
      </c>
      <c r="K221" s="32" t="s">
        <v>77</v>
      </c>
      <c r="L221" s="32"/>
      <c r="M221" s="33" t="s">
        <v>112</v>
      </c>
      <c r="N221" s="33"/>
      <c r="O221" s="32">
        <v>40</v>
      </c>
      <c r="P221" s="62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596"/>
      <c r="R221" s="596"/>
      <c r="S221" s="596"/>
      <c r="T221" s="597"/>
      <c r="U221" s="34"/>
      <c r="V221" s="34"/>
      <c r="W221" s="35" t="s">
        <v>70</v>
      </c>
      <c r="X221" s="591">
        <v>0</v>
      </c>
      <c r="Y221" s="592">
        <f t="shared" si="36"/>
        <v>0</v>
      </c>
      <c r="Z221" s="36" t="str">
        <f t="shared" si="41"/>
        <v/>
      </c>
      <c r="AA221" s="56"/>
      <c r="AB221" s="57"/>
      <c r="AC221" s="279" t="s">
        <v>370</v>
      </c>
      <c r="AG221" s="64"/>
      <c r="AJ221" s="68"/>
      <c r="AK221" s="68">
        <v>0</v>
      </c>
      <c r="BB221" s="280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x14ac:dyDescent="0.2">
      <c r="A222" s="601"/>
      <c r="B222" s="602"/>
      <c r="C222" s="602"/>
      <c r="D222" s="602"/>
      <c r="E222" s="602"/>
      <c r="F222" s="602"/>
      <c r="G222" s="602"/>
      <c r="H222" s="602"/>
      <c r="I222" s="602"/>
      <c r="J222" s="602"/>
      <c r="K222" s="602"/>
      <c r="L222" s="602"/>
      <c r="M222" s="602"/>
      <c r="N222" s="602"/>
      <c r="O222" s="603"/>
      <c r="P222" s="606" t="s">
        <v>72</v>
      </c>
      <c r="Q222" s="607"/>
      <c r="R222" s="607"/>
      <c r="S222" s="607"/>
      <c r="T222" s="607"/>
      <c r="U222" s="607"/>
      <c r="V222" s="608"/>
      <c r="W222" s="37" t="s">
        <v>73</v>
      </c>
      <c r="X222" s="593">
        <f>IFERROR(X213/H213,"0")+IFERROR(X214/H214,"0")+IFERROR(X215/H215,"0")+IFERROR(X216/H216,"0")+IFERROR(X217/H217,"0")+IFERROR(X218/H218,"0")+IFERROR(X219/H219,"0")+IFERROR(X220/H220,"0")+IFERROR(X221/H221,"0")</f>
        <v>3.375</v>
      </c>
      <c r="Y222" s="593">
        <f>IFERROR(Y213/H213,"0")+IFERROR(Y214/H214,"0")+IFERROR(Y215/H215,"0")+IFERROR(Y216/H216,"0")+IFERROR(Y217/H217,"0")+IFERROR(Y218/H218,"0")+IFERROR(Y219/H219,"0")+IFERROR(Y220/H220,"0")+IFERROR(Y221/H221,"0")</f>
        <v>4</v>
      </c>
      <c r="Z222" s="59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2.6040000000000001E-2</v>
      </c>
      <c r="AA222" s="594"/>
      <c r="AB222" s="594"/>
      <c r="AC222" s="594"/>
    </row>
    <row r="223" spans="1:68" x14ac:dyDescent="0.2">
      <c r="A223" s="602"/>
      <c r="B223" s="602"/>
      <c r="C223" s="602"/>
      <c r="D223" s="602"/>
      <c r="E223" s="602"/>
      <c r="F223" s="602"/>
      <c r="G223" s="602"/>
      <c r="H223" s="602"/>
      <c r="I223" s="602"/>
      <c r="J223" s="602"/>
      <c r="K223" s="602"/>
      <c r="L223" s="602"/>
      <c r="M223" s="602"/>
      <c r="N223" s="602"/>
      <c r="O223" s="603"/>
      <c r="P223" s="606" t="s">
        <v>72</v>
      </c>
      <c r="Q223" s="607"/>
      <c r="R223" s="607"/>
      <c r="S223" s="607"/>
      <c r="T223" s="607"/>
      <c r="U223" s="607"/>
      <c r="V223" s="608"/>
      <c r="W223" s="37" t="s">
        <v>70</v>
      </c>
      <c r="X223" s="593">
        <f>IFERROR(SUM(X213:X221),"0")</f>
        <v>8.1</v>
      </c>
      <c r="Y223" s="593">
        <f>IFERROR(SUM(Y213:Y221),"0")</f>
        <v>9.6</v>
      </c>
      <c r="Z223" s="37"/>
      <c r="AA223" s="594"/>
      <c r="AB223" s="594"/>
      <c r="AC223" s="594"/>
    </row>
    <row r="224" spans="1:68" ht="14.25" customHeight="1" x14ac:dyDescent="0.25">
      <c r="A224" s="609" t="s">
        <v>178</v>
      </c>
      <c r="B224" s="602"/>
      <c r="C224" s="602"/>
      <c r="D224" s="602"/>
      <c r="E224" s="602"/>
      <c r="F224" s="602"/>
      <c r="G224" s="602"/>
      <c r="H224" s="602"/>
      <c r="I224" s="602"/>
      <c r="J224" s="602"/>
      <c r="K224" s="602"/>
      <c r="L224" s="602"/>
      <c r="M224" s="602"/>
      <c r="N224" s="602"/>
      <c r="O224" s="602"/>
      <c r="P224" s="602"/>
      <c r="Q224" s="602"/>
      <c r="R224" s="602"/>
      <c r="S224" s="602"/>
      <c r="T224" s="602"/>
      <c r="U224" s="602"/>
      <c r="V224" s="602"/>
      <c r="W224" s="602"/>
      <c r="X224" s="602"/>
      <c r="Y224" s="602"/>
      <c r="Z224" s="602"/>
      <c r="AA224" s="587"/>
      <c r="AB224" s="587"/>
      <c r="AC224" s="587"/>
    </row>
    <row r="225" spans="1:68" ht="27" customHeight="1" x14ac:dyDescent="0.25">
      <c r="A225" s="54" t="s">
        <v>371</v>
      </c>
      <c r="B225" s="54" t="s">
        <v>372</v>
      </c>
      <c r="C225" s="31">
        <v>4301060463</v>
      </c>
      <c r="D225" s="598">
        <v>4680115880818</v>
      </c>
      <c r="E225" s="599"/>
      <c r="F225" s="590">
        <v>0.4</v>
      </c>
      <c r="G225" s="32">
        <v>6</v>
      </c>
      <c r="H225" s="590">
        <v>2.4</v>
      </c>
      <c r="I225" s="590">
        <v>2.6520000000000001</v>
      </c>
      <c r="J225" s="32">
        <v>182</v>
      </c>
      <c r="K225" s="32" t="s">
        <v>77</v>
      </c>
      <c r="L225" s="32"/>
      <c r="M225" s="33" t="s">
        <v>138</v>
      </c>
      <c r="N225" s="33"/>
      <c r="O225" s="32">
        <v>40</v>
      </c>
      <c r="P225" s="83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596"/>
      <c r="R225" s="596"/>
      <c r="S225" s="596"/>
      <c r="T225" s="597"/>
      <c r="U225" s="34"/>
      <c r="V225" s="34"/>
      <c r="W225" s="35" t="s">
        <v>70</v>
      </c>
      <c r="X225" s="591">
        <v>0</v>
      </c>
      <c r="Y225" s="592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373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customHeight="1" x14ac:dyDescent="0.25">
      <c r="A226" s="54" t="s">
        <v>374</v>
      </c>
      <c r="B226" s="54" t="s">
        <v>375</v>
      </c>
      <c r="C226" s="31">
        <v>4301060389</v>
      </c>
      <c r="D226" s="598">
        <v>4680115880801</v>
      </c>
      <c r="E226" s="599"/>
      <c r="F226" s="590">
        <v>0.4</v>
      </c>
      <c r="G226" s="32">
        <v>6</v>
      </c>
      <c r="H226" s="590">
        <v>2.4</v>
      </c>
      <c r="I226" s="590">
        <v>2.6520000000000001</v>
      </c>
      <c r="J226" s="32">
        <v>182</v>
      </c>
      <c r="K226" s="32" t="s">
        <v>77</v>
      </c>
      <c r="L226" s="32"/>
      <c r="M226" s="33" t="s">
        <v>112</v>
      </c>
      <c r="N226" s="33"/>
      <c r="O226" s="32">
        <v>40</v>
      </c>
      <c r="P226" s="84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596"/>
      <c r="R226" s="596"/>
      <c r="S226" s="596"/>
      <c r="T226" s="597"/>
      <c r="U226" s="34"/>
      <c r="V226" s="34"/>
      <c r="W226" s="35" t="s">
        <v>70</v>
      </c>
      <c r="X226" s="591">
        <v>0</v>
      </c>
      <c r="Y226" s="592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83" t="s">
        <v>376</v>
      </c>
      <c r="AG226" s="64"/>
      <c r="AJ226" s="68"/>
      <c r="AK226" s="68">
        <v>0</v>
      </c>
      <c r="BB226" s="2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x14ac:dyDescent="0.2">
      <c r="A227" s="601"/>
      <c r="B227" s="602"/>
      <c r="C227" s="602"/>
      <c r="D227" s="602"/>
      <c r="E227" s="602"/>
      <c r="F227" s="602"/>
      <c r="G227" s="602"/>
      <c r="H227" s="602"/>
      <c r="I227" s="602"/>
      <c r="J227" s="602"/>
      <c r="K227" s="602"/>
      <c r="L227" s="602"/>
      <c r="M227" s="602"/>
      <c r="N227" s="602"/>
      <c r="O227" s="603"/>
      <c r="P227" s="606" t="s">
        <v>72</v>
      </c>
      <c r="Q227" s="607"/>
      <c r="R227" s="607"/>
      <c r="S227" s="607"/>
      <c r="T227" s="607"/>
      <c r="U227" s="607"/>
      <c r="V227" s="608"/>
      <c r="W227" s="37" t="s">
        <v>73</v>
      </c>
      <c r="X227" s="593">
        <f>IFERROR(X225/H225,"0")+IFERROR(X226/H226,"0")</f>
        <v>0</v>
      </c>
      <c r="Y227" s="593">
        <f>IFERROR(Y225/H225,"0")+IFERROR(Y226/H226,"0")</f>
        <v>0</v>
      </c>
      <c r="Z227" s="593">
        <f>IFERROR(IF(Z225="",0,Z225),"0")+IFERROR(IF(Z226="",0,Z226),"0")</f>
        <v>0</v>
      </c>
      <c r="AA227" s="594"/>
      <c r="AB227" s="594"/>
      <c r="AC227" s="594"/>
    </row>
    <row r="228" spans="1:68" x14ac:dyDescent="0.2">
      <c r="A228" s="602"/>
      <c r="B228" s="602"/>
      <c r="C228" s="602"/>
      <c r="D228" s="602"/>
      <c r="E228" s="602"/>
      <c r="F228" s="602"/>
      <c r="G228" s="602"/>
      <c r="H228" s="602"/>
      <c r="I228" s="602"/>
      <c r="J228" s="602"/>
      <c r="K228" s="602"/>
      <c r="L228" s="602"/>
      <c r="M228" s="602"/>
      <c r="N228" s="602"/>
      <c r="O228" s="603"/>
      <c r="P228" s="606" t="s">
        <v>72</v>
      </c>
      <c r="Q228" s="607"/>
      <c r="R228" s="607"/>
      <c r="S228" s="607"/>
      <c r="T228" s="607"/>
      <c r="U228" s="607"/>
      <c r="V228" s="608"/>
      <c r="W228" s="37" t="s">
        <v>70</v>
      </c>
      <c r="X228" s="593">
        <f>IFERROR(SUM(X225:X226),"0")</f>
        <v>0</v>
      </c>
      <c r="Y228" s="593">
        <f>IFERROR(SUM(Y225:Y226),"0")</f>
        <v>0</v>
      </c>
      <c r="Z228" s="37"/>
      <c r="AA228" s="594"/>
      <c r="AB228" s="594"/>
      <c r="AC228" s="594"/>
    </row>
    <row r="229" spans="1:68" ht="16.5" customHeight="1" x14ac:dyDescent="0.25">
      <c r="A229" s="605" t="s">
        <v>377</v>
      </c>
      <c r="B229" s="602"/>
      <c r="C229" s="602"/>
      <c r="D229" s="602"/>
      <c r="E229" s="602"/>
      <c r="F229" s="602"/>
      <c r="G229" s="602"/>
      <c r="H229" s="602"/>
      <c r="I229" s="602"/>
      <c r="J229" s="602"/>
      <c r="K229" s="602"/>
      <c r="L229" s="602"/>
      <c r="M229" s="602"/>
      <c r="N229" s="602"/>
      <c r="O229" s="602"/>
      <c r="P229" s="602"/>
      <c r="Q229" s="602"/>
      <c r="R229" s="602"/>
      <c r="S229" s="602"/>
      <c r="T229" s="602"/>
      <c r="U229" s="602"/>
      <c r="V229" s="602"/>
      <c r="W229" s="602"/>
      <c r="X229" s="602"/>
      <c r="Y229" s="602"/>
      <c r="Z229" s="602"/>
      <c r="AA229" s="586"/>
      <c r="AB229" s="586"/>
      <c r="AC229" s="586"/>
    </row>
    <row r="230" spans="1:68" ht="14.25" customHeight="1" x14ac:dyDescent="0.25">
      <c r="A230" s="609" t="s">
        <v>102</v>
      </c>
      <c r="B230" s="602"/>
      <c r="C230" s="602"/>
      <c r="D230" s="602"/>
      <c r="E230" s="602"/>
      <c r="F230" s="602"/>
      <c r="G230" s="602"/>
      <c r="H230" s="602"/>
      <c r="I230" s="602"/>
      <c r="J230" s="602"/>
      <c r="K230" s="602"/>
      <c r="L230" s="602"/>
      <c r="M230" s="602"/>
      <c r="N230" s="602"/>
      <c r="O230" s="602"/>
      <c r="P230" s="602"/>
      <c r="Q230" s="602"/>
      <c r="R230" s="602"/>
      <c r="S230" s="602"/>
      <c r="T230" s="602"/>
      <c r="U230" s="602"/>
      <c r="V230" s="602"/>
      <c r="W230" s="602"/>
      <c r="X230" s="602"/>
      <c r="Y230" s="602"/>
      <c r="Z230" s="602"/>
      <c r="AA230" s="587"/>
      <c r="AB230" s="587"/>
      <c r="AC230" s="587"/>
    </row>
    <row r="231" spans="1:68" ht="27" customHeight="1" x14ac:dyDescent="0.25">
      <c r="A231" s="54" t="s">
        <v>378</v>
      </c>
      <c r="B231" s="54" t="s">
        <v>379</v>
      </c>
      <c r="C231" s="31">
        <v>4301011826</v>
      </c>
      <c r="D231" s="598">
        <v>4680115884137</v>
      </c>
      <c r="E231" s="599"/>
      <c r="F231" s="590">
        <v>1.45</v>
      </c>
      <c r="G231" s="32">
        <v>8</v>
      </c>
      <c r="H231" s="590">
        <v>11.6</v>
      </c>
      <c r="I231" s="590">
        <v>12.035</v>
      </c>
      <c r="J231" s="32">
        <v>64</v>
      </c>
      <c r="K231" s="32" t="s">
        <v>105</v>
      </c>
      <c r="L231" s="32"/>
      <c r="M231" s="33" t="s">
        <v>106</v>
      </c>
      <c r="N231" s="33"/>
      <c r="O231" s="32">
        <v>55</v>
      </c>
      <c r="P231" s="60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596"/>
      <c r="R231" s="596"/>
      <c r="S231" s="596"/>
      <c r="T231" s="597"/>
      <c r="U231" s="34"/>
      <c r="V231" s="34"/>
      <c r="W231" s="35" t="s">
        <v>70</v>
      </c>
      <c r="X231" s="591">
        <v>0</v>
      </c>
      <c r="Y231" s="59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380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customHeight="1" x14ac:dyDescent="0.25">
      <c r="A232" s="54" t="s">
        <v>378</v>
      </c>
      <c r="B232" s="54" t="s">
        <v>381</v>
      </c>
      <c r="C232" s="31">
        <v>4301011942</v>
      </c>
      <c r="D232" s="598">
        <v>4680115884137</v>
      </c>
      <c r="E232" s="599"/>
      <c r="F232" s="590">
        <v>1.45</v>
      </c>
      <c r="G232" s="32">
        <v>8</v>
      </c>
      <c r="H232" s="590">
        <v>11.6</v>
      </c>
      <c r="I232" s="590">
        <v>12.08</v>
      </c>
      <c r="J232" s="32">
        <v>48</v>
      </c>
      <c r="K232" s="32" t="s">
        <v>105</v>
      </c>
      <c r="L232" s="32"/>
      <c r="M232" s="33" t="s">
        <v>382</v>
      </c>
      <c r="N232" s="33"/>
      <c r="O232" s="32">
        <v>55</v>
      </c>
      <c r="P232" s="80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596"/>
      <c r="R232" s="596"/>
      <c r="S232" s="596"/>
      <c r="T232" s="597"/>
      <c r="U232" s="34"/>
      <c r="V232" s="34"/>
      <c r="W232" s="35" t="s">
        <v>70</v>
      </c>
      <c r="X232" s="591">
        <v>0</v>
      </c>
      <c r="Y232" s="59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383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384</v>
      </c>
      <c r="B233" s="54" t="s">
        <v>385</v>
      </c>
      <c r="C233" s="31">
        <v>4301011724</v>
      </c>
      <c r="D233" s="598">
        <v>4680115884236</v>
      </c>
      <c r="E233" s="599"/>
      <c r="F233" s="590">
        <v>1.45</v>
      </c>
      <c r="G233" s="32">
        <v>8</v>
      </c>
      <c r="H233" s="590">
        <v>11.6</v>
      </c>
      <c r="I233" s="590">
        <v>12.035</v>
      </c>
      <c r="J233" s="32">
        <v>64</v>
      </c>
      <c r="K233" s="32" t="s">
        <v>105</v>
      </c>
      <c r="L233" s="32"/>
      <c r="M233" s="33" t="s">
        <v>106</v>
      </c>
      <c r="N233" s="33"/>
      <c r="O233" s="32">
        <v>55</v>
      </c>
      <c r="P233" s="79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596"/>
      <c r="R233" s="596"/>
      <c r="S233" s="596"/>
      <c r="T233" s="597"/>
      <c r="U233" s="34"/>
      <c r="V233" s="34"/>
      <c r="W233" s="35" t="s">
        <v>70</v>
      </c>
      <c r="X233" s="591">
        <v>0</v>
      </c>
      <c r="Y233" s="59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386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387</v>
      </c>
      <c r="B234" s="54" t="s">
        <v>388</v>
      </c>
      <c r="C234" s="31">
        <v>4301011941</v>
      </c>
      <c r="D234" s="598">
        <v>4680115884175</v>
      </c>
      <c r="E234" s="599"/>
      <c r="F234" s="590">
        <v>1.45</v>
      </c>
      <c r="G234" s="32">
        <v>8</v>
      </c>
      <c r="H234" s="590">
        <v>11.6</v>
      </c>
      <c r="I234" s="590">
        <v>12.08</v>
      </c>
      <c r="J234" s="32">
        <v>48</v>
      </c>
      <c r="K234" s="32" t="s">
        <v>105</v>
      </c>
      <c r="L234" s="32"/>
      <c r="M234" s="33" t="s">
        <v>382</v>
      </c>
      <c r="N234" s="33"/>
      <c r="O234" s="32">
        <v>55</v>
      </c>
      <c r="P234" s="64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596"/>
      <c r="R234" s="596"/>
      <c r="S234" s="596"/>
      <c r="T234" s="597"/>
      <c r="U234" s="34"/>
      <c r="V234" s="34"/>
      <c r="W234" s="35" t="s">
        <v>70</v>
      </c>
      <c r="X234" s="591">
        <v>0</v>
      </c>
      <c r="Y234" s="592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383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387</v>
      </c>
      <c r="B235" s="54" t="s">
        <v>389</v>
      </c>
      <c r="C235" s="31">
        <v>4301011721</v>
      </c>
      <c r="D235" s="598">
        <v>4680115884175</v>
      </c>
      <c r="E235" s="599"/>
      <c r="F235" s="590">
        <v>1.45</v>
      </c>
      <c r="G235" s="32">
        <v>8</v>
      </c>
      <c r="H235" s="590">
        <v>11.6</v>
      </c>
      <c r="I235" s="590">
        <v>12.035</v>
      </c>
      <c r="J235" s="32">
        <v>64</v>
      </c>
      <c r="K235" s="32" t="s">
        <v>105</v>
      </c>
      <c r="L235" s="32"/>
      <c r="M235" s="33" t="s">
        <v>106</v>
      </c>
      <c r="N235" s="33"/>
      <c r="O235" s="32">
        <v>55</v>
      </c>
      <c r="P235" s="79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596"/>
      <c r="R235" s="596"/>
      <c r="S235" s="596"/>
      <c r="T235" s="597"/>
      <c r="U235" s="34"/>
      <c r="V235" s="34"/>
      <c r="W235" s="35" t="s">
        <v>70</v>
      </c>
      <c r="X235" s="591">
        <v>0</v>
      </c>
      <c r="Y235" s="592">
        <f t="shared" si="42"/>
        <v>0</v>
      </c>
      <c r="Z235" s="36" t="str">
        <f>IFERROR(IF(Y235=0,"",ROUNDUP(Y235/H235,0)*0.01898),"")</f>
        <v/>
      </c>
      <c r="AA235" s="56"/>
      <c r="AB235" s="57"/>
      <c r="AC235" s="293" t="s">
        <v>390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391</v>
      </c>
      <c r="B236" s="54" t="s">
        <v>392</v>
      </c>
      <c r="C236" s="31">
        <v>4301011824</v>
      </c>
      <c r="D236" s="598">
        <v>4680115884144</v>
      </c>
      <c r="E236" s="599"/>
      <c r="F236" s="590">
        <v>0.4</v>
      </c>
      <c r="G236" s="32">
        <v>10</v>
      </c>
      <c r="H236" s="590">
        <v>4</v>
      </c>
      <c r="I236" s="590">
        <v>4.21</v>
      </c>
      <c r="J236" s="32">
        <v>132</v>
      </c>
      <c r="K236" s="32" t="s">
        <v>110</v>
      </c>
      <c r="L236" s="32"/>
      <c r="M236" s="33" t="s">
        <v>106</v>
      </c>
      <c r="N236" s="33"/>
      <c r="O236" s="32">
        <v>55</v>
      </c>
      <c r="P236" s="65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596"/>
      <c r="R236" s="596"/>
      <c r="S236" s="596"/>
      <c r="T236" s="597"/>
      <c r="U236" s="34"/>
      <c r="V236" s="34"/>
      <c r="W236" s="35" t="s">
        <v>70</v>
      </c>
      <c r="X236" s="591">
        <v>0</v>
      </c>
      <c r="Y236" s="592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380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customHeight="1" x14ac:dyDescent="0.25">
      <c r="A237" s="54" t="s">
        <v>393</v>
      </c>
      <c r="B237" s="54" t="s">
        <v>394</v>
      </c>
      <c r="C237" s="31">
        <v>4301011726</v>
      </c>
      <c r="D237" s="598">
        <v>4680115884182</v>
      </c>
      <c r="E237" s="599"/>
      <c r="F237" s="590">
        <v>0.37</v>
      </c>
      <c r="G237" s="32">
        <v>10</v>
      </c>
      <c r="H237" s="590">
        <v>3.7</v>
      </c>
      <c r="I237" s="590">
        <v>3.91</v>
      </c>
      <c r="J237" s="32">
        <v>132</v>
      </c>
      <c r="K237" s="32" t="s">
        <v>110</v>
      </c>
      <c r="L237" s="32"/>
      <c r="M237" s="33" t="s">
        <v>106</v>
      </c>
      <c r="N237" s="33"/>
      <c r="O237" s="32">
        <v>55</v>
      </c>
      <c r="P237" s="66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596"/>
      <c r="R237" s="596"/>
      <c r="S237" s="596"/>
      <c r="T237" s="597"/>
      <c r="U237" s="34"/>
      <c r="V237" s="34"/>
      <c r="W237" s="35" t="s">
        <v>70</v>
      </c>
      <c r="X237" s="591">
        <v>0</v>
      </c>
      <c r="Y237" s="59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386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395</v>
      </c>
      <c r="B238" s="54" t="s">
        <v>396</v>
      </c>
      <c r="C238" s="31">
        <v>4301011722</v>
      </c>
      <c r="D238" s="598">
        <v>4680115884205</v>
      </c>
      <c r="E238" s="599"/>
      <c r="F238" s="590">
        <v>0.4</v>
      </c>
      <c r="G238" s="32">
        <v>10</v>
      </c>
      <c r="H238" s="590">
        <v>4</v>
      </c>
      <c r="I238" s="590">
        <v>4.21</v>
      </c>
      <c r="J238" s="32">
        <v>132</v>
      </c>
      <c r="K238" s="32" t="s">
        <v>110</v>
      </c>
      <c r="L238" s="32"/>
      <c r="M238" s="33" t="s">
        <v>106</v>
      </c>
      <c r="N238" s="33"/>
      <c r="O238" s="32">
        <v>55</v>
      </c>
      <c r="P238" s="7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596"/>
      <c r="R238" s="596"/>
      <c r="S238" s="596"/>
      <c r="T238" s="597"/>
      <c r="U238" s="34"/>
      <c r="V238" s="34"/>
      <c r="W238" s="35" t="s">
        <v>70</v>
      </c>
      <c r="X238" s="591">
        <v>0</v>
      </c>
      <c r="Y238" s="592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390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601"/>
      <c r="B239" s="602"/>
      <c r="C239" s="602"/>
      <c r="D239" s="602"/>
      <c r="E239" s="602"/>
      <c r="F239" s="602"/>
      <c r="G239" s="602"/>
      <c r="H239" s="602"/>
      <c r="I239" s="602"/>
      <c r="J239" s="602"/>
      <c r="K239" s="602"/>
      <c r="L239" s="602"/>
      <c r="M239" s="602"/>
      <c r="N239" s="602"/>
      <c r="O239" s="603"/>
      <c r="P239" s="606" t="s">
        <v>72</v>
      </c>
      <c r="Q239" s="607"/>
      <c r="R239" s="607"/>
      <c r="S239" s="607"/>
      <c r="T239" s="607"/>
      <c r="U239" s="607"/>
      <c r="V239" s="608"/>
      <c r="W239" s="37" t="s">
        <v>73</v>
      </c>
      <c r="X239" s="593">
        <f>IFERROR(X231/H231,"0")+IFERROR(X232/H232,"0")+IFERROR(X233/H233,"0")+IFERROR(X234/H234,"0")+IFERROR(X235/H235,"0")+IFERROR(X236/H236,"0")+IFERROR(X237/H237,"0")+IFERROR(X238/H238,"0")</f>
        <v>0</v>
      </c>
      <c r="Y239" s="593">
        <f>IFERROR(Y231/H231,"0")+IFERROR(Y232/H232,"0")+IFERROR(Y233/H233,"0")+IFERROR(Y234/H234,"0")+IFERROR(Y235/H235,"0")+IFERROR(Y236/H236,"0")+IFERROR(Y237/H237,"0")+IFERROR(Y238/H238,"0")</f>
        <v>0</v>
      </c>
      <c r="Z239" s="59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594"/>
      <c r="AB239" s="594"/>
      <c r="AC239" s="594"/>
    </row>
    <row r="240" spans="1:68" x14ac:dyDescent="0.2">
      <c r="A240" s="602"/>
      <c r="B240" s="602"/>
      <c r="C240" s="602"/>
      <c r="D240" s="602"/>
      <c r="E240" s="602"/>
      <c r="F240" s="602"/>
      <c r="G240" s="602"/>
      <c r="H240" s="602"/>
      <c r="I240" s="602"/>
      <c r="J240" s="602"/>
      <c r="K240" s="602"/>
      <c r="L240" s="602"/>
      <c r="M240" s="602"/>
      <c r="N240" s="602"/>
      <c r="O240" s="603"/>
      <c r="P240" s="606" t="s">
        <v>72</v>
      </c>
      <c r="Q240" s="607"/>
      <c r="R240" s="607"/>
      <c r="S240" s="607"/>
      <c r="T240" s="607"/>
      <c r="U240" s="607"/>
      <c r="V240" s="608"/>
      <c r="W240" s="37" t="s">
        <v>70</v>
      </c>
      <c r="X240" s="593">
        <f>IFERROR(SUM(X231:X238),"0")</f>
        <v>0</v>
      </c>
      <c r="Y240" s="593">
        <f>IFERROR(SUM(Y231:Y238),"0")</f>
        <v>0</v>
      </c>
      <c r="Z240" s="37"/>
      <c r="AA240" s="594"/>
      <c r="AB240" s="594"/>
      <c r="AC240" s="594"/>
    </row>
    <row r="241" spans="1:68" ht="14.25" customHeight="1" x14ac:dyDescent="0.25">
      <c r="A241" s="609" t="s">
        <v>143</v>
      </c>
      <c r="B241" s="602"/>
      <c r="C241" s="602"/>
      <c r="D241" s="602"/>
      <c r="E241" s="602"/>
      <c r="F241" s="602"/>
      <c r="G241" s="602"/>
      <c r="H241" s="602"/>
      <c r="I241" s="602"/>
      <c r="J241" s="602"/>
      <c r="K241" s="602"/>
      <c r="L241" s="602"/>
      <c r="M241" s="602"/>
      <c r="N241" s="602"/>
      <c r="O241" s="602"/>
      <c r="P241" s="602"/>
      <c r="Q241" s="602"/>
      <c r="R241" s="602"/>
      <c r="S241" s="602"/>
      <c r="T241" s="602"/>
      <c r="U241" s="602"/>
      <c r="V241" s="602"/>
      <c r="W241" s="602"/>
      <c r="X241" s="602"/>
      <c r="Y241" s="602"/>
      <c r="Z241" s="602"/>
      <c r="AA241" s="587"/>
      <c r="AB241" s="587"/>
      <c r="AC241" s="587"/>
    </row>
    <row r="242" spans="1:68" ht="27" customHeight="1" x14ac:dyDescent="0.25">
      <c r="A242" s="54" t="s">
        <v>397</v>
      </c>
      <c r="B242" s="54" t="s">
        <v>398</v>
      </c>
      <c r="C242" s="31">
        <v>4301020377</v>
      </c>
      <c r="D242" s="598">
        <v>4680115885981</v>
      </c>
      <c r="E242" s="599"/>
      <c r="F242" s="590">
        <v>0.33</v>
      </c>
      <c r="G242" s="32">
        <v>6</v>
      </c>
      <c r="H242" s="590">
        <v>1.98</v>
      </c>
      <c r="I242" s="590">
        <v>2.08</v>
      </c>
      <c r="J242" s="32">
        <v>234</v>
      </c>
      <c r="K242" s="32" t="s">
        <v>67</v>
      </c>
      <c r="L242" s="32"/>
      <c r="M242" s="33" t="s">
        <v>112</v>
      </c>
      <c r="N242" s="33"/>
      <c r="O242" s="32">
        <v>50</v>
      </c>
      <c r="P242" s="67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596"/>
      <c r="R242" s="596"/>
      <c r="S242" s="596"/>
      <c r="T242" s="597"/>
      <c r="U242" s="34"/>
      <c r="V242" s="34"/>
      <c r="W242" s="35" t="s">
        <v>70</v>
      </c>
      <c r="X242" s="591">
        <v>0</v>
      </c>
      <c r="Y242" s="59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399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397</v>
      </c>
      <c r="B243" s="54" t="s">
        <v>400</v>
      </c>
      <c r="C243" s="31">
        <v>4301020340</v>
      </c>
      <c r="D243" s="598">
        <v>4680115885721</v>
      </c>
      <c r="E243" s="599"/>
      <c r="F243" s="590">
        <v>0.33</v>
      </c>
      <c r="G243" s="32">
        <v>6</v>
      </c>
      <c r="H243" s="590">
        <v>1.98</v>
      </c>
      <c r="I243" s="590">
        <v>2.08</v>
      </c>
      <c r="J243" s="32">
        <v>234</v>
      </c>
      <c r="K243" s="32" t="s">
        <v>67</v>
      </c>
      <c r="L243" s="32"/>
      <c r="M243" s="33" t="s">
        <v>112</v>
      </c>
      <c r="N243" s="33"/>
      <c r="O243" s="32">
        <v>50</v>
      </c>
      <c r="P243" s="92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596"/>
      <c r="R243" s="596"/>
      <c r="S243" s="596"/>
      <c r="T243" s="597"/>
      <c r="U243" s="34"/>
      <c r="V243" s="34"/>
      <c r="W243" s="35" t="s">
        <v>70</v>
      </c>
      <c r="X243" s="591">
        <v>0</v>
      </c>
      <c r="Y243" s="59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399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601"/>
      <c r="B244" s="602"/>
      <c r="C244" s="602"/>
      <c r="D244" s="602"/>
      <c r="E244" s="602"/>
      <c r="F244" s="602"/>
      <c r="G244" s="602"/>
      <c r="H244" s="602"/>
      <c r="I244" s="602"/>
      <c r="J244" s="602"/>
      <c r="K244" s="602"/>
      <c r="L244" s="602"/>
      <c r="M244" s="602"/>
      <c r="N244" s="602"/>
      <c r="O244" s="603"/>
      <c r="P244" s="606" t="s">
        <v>72</v>
      </c>
      <c r="Q244" s="607"/>
      <c r="R244" s="607"/>
      <c r="S244" s="607"/>
      <c r="T244" s="607"/>
      <c r="U244" s="607"/>
      <c r="V244" s="608"/>
      <c r="W244" s="37" t="s">
        <v>73</v>
      </c>
      <c r="X244" s="593">
        <f>IFERROR(X242/H242,"0")+IFERROR(X243/H243,"0")</f>
        <v>0</v>
      </c>
      <c r="Y244" s="593">
        <f>IFERROR(Y242/H242,"0")+IFERROR(Y243/H243,"0")</f>
        <v>0</v>
      </c>
      <c r="Z244" s="593">
        <f>IFERROR(IF(Z242="",0,Z242),"0")+IFERROR(IF(Z243="",0,Z243),"0")</f>
        <v>0</v>
      </c>
      <c r="AA244" s="594"/>
      <c r="AB244" s="594"/>
      <c r="AC244" s="594"/>
    </row>
    <row r="245" spans="1:68" x14ac:dyDescent="0.2">
      <c r="A245" s="602"/>
      <c r="B245" s="602"/>
      <c r="C245" s="602"/>
      <c r="D245" s="602"/>
      <c r="E245" s="602"/>
      <c r="F245" s="602"/>
      <c r="G245" s="602"/>
      <c r="H245" s="602"/>
      <c r="I245" s="602"/>
      <c r="J245" s="602"/>
      <c r="K245" s="602"/>
      <c r="L245" s="602"/>
      <c r="M245" s="602"/>
      <c r="N245" s="602"/>
      <c r="O245" s="603"/>
      <c r="P245" s="606" t="s">
        <v>72</v>
      </c>
      <c r="Q245" s="607"/>
      <c r="R245" s="607"/>
      <c r="S245" s="607"/>
      <c r="T245" s="607"/>
      <c r="U245" s="607"/>
      <c r="V245" s="608"/>
      <c r="W245" s="37" t="s">
        <v>70</v>
      </c>
      <c r="X245" s="593">
        <f>IFERROR(SUM(X242:X243),"0")</f>
        <v>0</v>
      </c>
      <c r="Y245" s="593">
        <f>IFERROR(SUM(Y242:Y243),"0")</f>
        <v>0</v>
      </c>
      <c r="Z245" s="37"/>
      <c r="AA245" s="594"/>
      <c r="AB245" s="594"/>
      <c r="AC245" s="594"/>
    </row>
    <row r="246" spans="1:68" ht="14.25" customHeight="1" x14ac:dyDescent="0.25">
      <c r="A246" s="609" t="s">
        <v>401</v>
      </c>
      <c r="B246" s="602"/>
      <c r="C246" s="602"/>
      <c r="D246" s="602"/>
      <c r="E246" s="602"/>
      <c r="F246" s="602"/>
      <c r="G246" s="602"/>
      <c r="H246" s="602"/>
      <c r="I246" s="602"/>
      <c r="J246" s="602"/>
      <c r="K246" s="602"/>
      <c r="L246" s="602"/>
      <c r="M246" s="602"/>
      <c r="N246" s="602"/>
      <c r="O246" s="602"/>
      <c r="P246" s="602"/>
      <c r="Q246" s="602"/>
      <c r="R246" s="602"/>
      <c r="S246" s="602"/>
      <c r="T246" s="602"/>
      <c r="U246" s="602"/>
      <c r="V246" s="602"/>
      <c r="W246" s="602"/>
      <c r="X246" s="602"/>
      <c r="Y246" s="602"/>
      <c r="Z246" s="602"/>
      <c r="AA246" s="587"/>
      <c r="AB246" s="587"/>
      <c r="AC246" s="587"/>
    </row>
    <row r="247" spans="1:68" ht="27" customHeight="1" x14ac:dyDescent="0.25">
      <c r="A247" s="54" t="s">
        <v>402</v>
      </c>
      <c r="B247" s="54" t="s">
        <v>403</v>
      </c>
      <c r="C247" s="31">
        <v>4301040361</v>
      </c>
      <c r="D247" s="598">
        <v>4680115886803</v>
      </c>
      <c r="E247" s="599"/>
      <c r="F247" s="590">
        <v>0.12</v>
      </c>
      <c r="G247" s="32">
        <v>18</v>
      </c>
      <c r="H247" s="590">
        <v>2.16</v>
      </c>
      <c r="I247" s="590">
        <v>2.35</v>
      </c>
      <c r="J247" s="32">
        <v>216</v>
      </c>
      <c r="K247" s="32" t="s">
        <v>305</v>
      </c>
      <c r="L247" s="32"/>
      <c r="M247" s="33" t="s">
        <v>306</v>
      </c>
      <c r="N247" s="33"/>
      <c r="O247" s="32">
        <v>45</v>
      </c>
      <c r="P247" s="862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596"/>
      <c r="R247" s="596"/>
      <c r="S247" s="596"/>
      <c r="T247" s="597"/>
      <c r="U247" s="34"/>
      <c r="V247" s="34"/>
      <c r="W247" s="35" t="s">
        <v>70</v>
      </c>
      <c r="X247" s="591">
        <v>0</v>
      </c>
      <c r="Y247" s="59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404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x14ac:dyDescent="0.2">
      <c r="A248" s="601"/>
      <c r="B248" s="602"/>
      <c r="C248" s="602"/>
      <c r="D248" s="602"/>
      <c r="E248" s="602"/>
      <c r="F248" s="602"/>
      <c r="G248" s="602"/>
      <c r="H248" s="602"/>
      <c r="I248" s="602"/>
      <c r="J248" s="602"/>
      <c r="K248" s="602"/>
      <c r="L248" s="602"/>
      <c r="M248" s="602"/>
      <c r="N248" s="602"/>
      <c r="O248" s="603"/>
      <c r="P248" s="606" t="s">
        <v>72</v>
      </c>
      <c r="Q248" s="607"/>
      <c r="R248" s="607"/>
      <c r="S248" s="607"/>
      <c r="T248" s="607"/>
      <c r="U248" s="607"/>
      <c r="V248" s="608"/>
      <c r="W248" s="37" t="s">
        <v>73</v>
      </c>
      <c r="X248" s="593">
        <f>IFERROR(X247/H247,"0")</f>
        <v>0</v>
      </c>
      <c r="Y248" s="593">
        <f>IFERROR(Y247/H247,"0")</f>
        <v>0</v>
      </c>
      <c r="Z248" s="593">
        <f>IFERROR(IF(Z247="",0,Z247),"0")</f>
        <v>0</v>
      </c>
      <c r="AA248" s="594"/>
      <c r="AB248" s="594"/>
      <c r="AC248" s="594"/>
    </row>
    <row r="249" spans="1:68" x14ac:dyDescent="0.2">
      <c r="A249" s="602"/>
      <c r="B249" s="602"/>
      <c r="C249" s="602"/>
      <c r="D249" s="602"/>
      <c r="E249" s="602"/>
      <c r="F249" s="602"/>
      <c r="G249" s="602"/>
      <c r="H249" s="602"/>
      <c r="I249" s="602"/>
      <c r="J249" s="602"/>
      <c r="K249" s="602"/>
      <c r="L249" s="602"/>
      <c r="M249" s="602"/>
      <c r="N249" s="602"/>
      <c r="O249" s="603"/>
      <c r="P249" s="606" t="s">
        <v>72</v>
      </c>
      <c r="Q249" s="607"/>
      <c r="R249" s="607"/>
      <c r="S249" s="607"/>
      <c r="T249" s="607"/>
      <c r="U249" s="607"/>
      <c r="V249" s="608"/>
      <c r="W249" s="37" t="s">
        <v>70</v>
      </c>
      <c r="X249" s="593">
        <f>IFERROR(SUM(X247:X247),"0")</f>
        <v>0</v>
      </c>
      <c r="Y249" s="593">
        <f>IFERROR(SUM(Y247:Y247),"0")</f>
        <v>0</v>
      </c>
      <c r="Z249" s="37"/>
      <c r="AA249" s="594"/>
      <c r="AB249" s="594"/>
      <c r="AC249" s="594"/>
    </row>
    <row r="250" spans="1:68" ht="14.25" customHeight="1" x14ac:dyDescent="0.25">
      <c r="A250" s="609" t="s">
        <v>405</v>
      </c>
      <c r="B250" s="602"/>
      <c r="C250" s="602"/>
      <c r="D250" s="602"/>
      <c r="E250" s="602"/>
      <c r="F250" s="602"/>
      <c r="G250" s="602"/>
      <c r="H250" s="602"/>
      <c r="I250" s="602"/>
      <c r="J250" s="602"/>
      <c r="K250" s="602"/>
      <c r="L250" s="602"/>
      <c r="M250" s="602"/>
      <c r="N250" s="602"/>
      <c r="O250" s="602"/>
      <c r="P250" s="602"/>
      <c r="Q250" s="602"/>
      <c r="R250" s="602"/>
      <c r="S250" s="602"/>
      <c r="T250" s="602"/>
      <c r="U250" s="602"/>
      <c r="V250" s="602"/>
      <c r="W250" s="602"/>
      <c r="X250" s="602"/>
      <c r="Y250" s="602"/>
      <c r="Z250" s="602"/>
      <c r="AA250" s="587"/>
      <c r="AB250" s="587"/>
      <c r="AC250" s="587"/>
    </row>
    <row r="251" spans="1:68" ht="27" customHeight="1" x14ac:dyDescent="0.25">
      <c r="A251" s="54" t="s">
        <v>406</v>
      </c>
      <c r="B251" s="54" t="s">
        <v>407</v>
      </c>
      <c r="C251" s="31">
        <v>4301041004</v>
      </c>
      <c r="D251" s="598">
        <v>4680115886704</v>
      </c>
      <c r="E251" s="599"/>
      <c r="F251" s="590">
        <v>5.5E-2</v>
      </c>
      <c r="G251" s="32">
        <v>18</v>
      </c>
      <c r="H251" s="590">
        <v>0.99</v>
      </c>
      <c r="I251" s="590">
        <v>1.18</v>
      </c>
      <c r="J251" s="32">
        <v>216</v>
      </c>
      <c r="K251" s="32" t="s">
        <v>305</v>
      </c>
      <c r="L251" s="32"/>
      <c r="M251" s="33" t="s">
        <v>306</v>
      </c>
      <c r="N251" s="33"/>
      <c r="O251" s="32">
        <v>90</v>
      </c>
      <c r="P251" s="82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596"/>
      <c r="R251" s="596"/>
      <c r="S251" s="596"/>
      <c r="T251" s="597"/>
      <c r="U251" s="34"/>
      <c r="V251" s="34"/>
      <c r="W251" s="35" t="s">
        <v>70</v>
      </c>
      <c r="X251" s="591">
        <v>0</v>
      </c>
      <c r="Y251" s="59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408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409</v>
      </c>
      <c r="B252" s="54" t="s">
        <v>410</v>
      </c>
      <c r="C252" s="31">
        <v>4301041003</v>
      </c>
      <c r="D252" s="598">
        <v>4680115886681</v>
      </c>
      <c r="E252" s="599"/>
      <c r="F252" s="590">
        <v>0.12</v>
      </c>
      <c r="G252" s="32">
        <v>18</v>
      </c>
      <c r="H252" s="590">
        <v>2.16</v>
      </c>
      <c r="I252" s="590">
        <v>2.35</v>
      </c>
      <c r="J252" s="32">
        <v>216</v>
      </c>
      <c r="K252" s="32" t="s">
        <v>305</v>
      </c>
      <c r="L252" s="32"/>
      <c r="M252" s="33" t="s">
        <v>306</v>
      </c>
      <c r="N252" s="33"/>
      <c r="O252" s="32">
        <v>90</v>
      </c>
      <c r="P252" s="637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596"/>
      <c r="R252" s="596"/>
      <c r="S252" s="596"/>
      <c r="T252" s="597"/>
      <c r="U252" s="34"/>
      <c r="V252" s="34"/>
      <c r="W252" s="35" t="s">
        <v>70</v>
      </c>
      <c r="X252" s="591">
        <v>0</v>
      </c>
      <c r="Y252" s="59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408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411</v>
      </c>
      <c r="B253" s="54" t="s">
        <v>412</v>
      </c>
      <c r="C253" s="31">
        <v>4301041007</v>
      </c>
      <c r="D253" s="598">
        <v>4680115886735</v>
      </c>
      <c r="E253" s="599"/>
      <c r="F253" s="590">
        <v>0.05</v>
      </c>
      <c r="G253" s="32">
        <v>18</v>
      </c>
      <c r="H253" s="590">
        <v>0.9</v>
      </c>
      <c r="I253" s="590">
        <v>1.0900000000000001</v>
      </c>
      <c r="J253" s="32">
        <v>216</v>
      </c>
      <c r="K253" s="32" t="s">
        <v>305</v>
      </c>
      <c r="L253" s="32"/>
      <c r="M253" s="33" t="s">
        <v>306</v>
      </c>
      <c r="N253" s="33"/>
      <c r="O253" s="32">
        <v>90</v>
      </c>
      <c r="P253" s="89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596"/>
      <c r="R253" s="596"/>
      <c r="S253" s="596"/>
      <c r="T253" s="597"/>
      <c r="U253" s="34"/>
      <c r="V253" s="34"/>
      <c r="W253" s="35" t="s">
        <v>70</v>
      </c>
      <c r="X253" s="591">
        <v>0</v>
      </c>
      <c r="Y253" s="59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408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413</v>
      </c>
      <c r="B254" s="54" t="s">
        <v>414</v>
      </c>
      <c r="C254" s="31">
        <v>4301041006</v>
      </c>
      <c r="D254" s="598">
        <v>4680115886728</v>
      </c>
      <c r="E254" s="599"/>
      <c r="F254" s="590">
        <v>5.5E-2</v>
      </c>
      <c r="G254" s="32">
        <v>18</v>
      </c>
      <c r="H254" s="590">
        <v>0.99</v>
      </c>
      <c r="I254" s="590">
        <v>1.18</v>
      </c>
      <c r="J254" s="32">
        <v>216</v>
      </c>
      <c r="K254" s="32" t="s">
        <v>305</v>
      </c>
      <c r="L254" s="32"/>
      <c r="M254" s="33" t="s">
        <v>306</v>
      </c>
      <c r="N254" s="33"/>
      <c r="O254" s="32">
        <v>90</v>
      </c>
      <c r="P254" s="81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596"/>
      <c r="R254" s="596"/>
      <c r="S254" s="596"/>
      <c r="T254" s="597"/>
      <c r="U254" s="34"/>
      <c r="V254" s="34"/>
      <c r="W254" s="35" t="s">
        <v>70</v>
      </c>
      <c r="X254" s="591">
        <v>0</v>
      </c>
      <c r="Y254" s="59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408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415</v>
      </c>
      <c r="B255" s="54" t="s">
        <v>416</v>
      </c>
      <c r="C255" s="31">
        <v>4301041005</v>
      </c>
      <c r="D255" s="598">
        <v>4680115886711</v>
      </c>
      <c r="E255" s="599"/>
      <c r="F255" s="590">
        <v>5.5E-2</v>
      </c>
      <c r="G255" s="32">
        <v>18</v>
      </c>
      <c r="H255" s="590">
        <v>0.99</v>
      </c>
      <c r="I255" s="590">
        <v>1.18</v>
      </c>
      <c r="J255" s="32">
        <v>216</v>
      </c>
      <c r="K255" s="32" t="s">
        <v>305</v>
      </c>
      <c r="L255" s="32"/>
      <c r="M255" s="33" t="s">
        <v>306</v>
      </c>
      <c r="N255" s="33"/>
      <c r="O255" s="32">
        <v>90</v>
      </c>
      <c r="P255" s="695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596"/>
      <c r="R255" s="596"/>
      <c r="S255" s="596"/>
      <c r="T255" s="597"/>
      <c r="U255" s="34"/>
      <c r="V255" s="34"/>
      <c r="W255" s="35" t="s">
        <v>70</v>
      </c>
      <c r="X255" s="591">
        <v>0</v>
      </c>
      <c r="Y255" s="59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408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601"/>
      <c r="B256" s="602"/>
      <c r="C256" s="602"/>
      <c r="D256" s="602"/>
      <c r="E256" s="602"/>
      <c r="F256" s="602"/>
      <c r="G256" s="602"/>
      <c r="H256" s="602"/>
      <c r="I256" s="602"/>
      <c r="J256" s="602"/>
      <c r="K256" s="602"/>
      <c r="L256" s="602"/>
      <c r="M256" s="602"/>
      <c r="N256" s="602"/>
      <c r="O256" s="603"/>
      <c r="P256" s="606" t="s">
        <v>72</v>
      </c>
      <c r="Q256" s="607"/>
      <c r="R256" s="607"/>
      <c r="S256" s="607"/>
      <c r="T256" s="607"/>
      <c r="U256" s="607"/>
      <c r="V256" s="608"/>
      <c r="W256" s="37" t="s">
        <v>73</v>
      </c>
      <c r="X256" s="593">
        <f>IFERROR(X251/H251,"0")+IFERROR(X252/H252,"0")+IFERROR(X253/H253,"0")+IFERROR(X254/H254,"0")+IFERROR(X255/H255,"0")</f>
        <v>0</v>
      </c>
      <c r="Y256" s="593">
        <f>IFERROR(Y251/H251,"0")+IFERROR(Y252/H252,"0")+IFERROR(Y253/H253,"0")+IFERROR(Y254/H254,"0")+IFERROR(Y255/H255,"0")</f>
        <v>0</v>
      </c>
      <c r="Z256" s="593">
        <f>IFERROR(IF(Z251="",0,Z251),"0")+IFERROR(IF(Z252="",0,Z252),"0")+IFERROR(IF(Z253="",0,Z253),"0")+IFERROR(IF(Z254="",0,Z254),"0")+IFERROR(IF(Z255="",0,Z255),"0")</f>
        <v>0</v>
      </c>
      <c r="AA256" s="594"/>
      <c r="AB256" s="594"/>
      <c r="AC256" s="594"/>
    </row>
    <row r="257" spans="1:68" x14ac:dyDescent="0.2">
      <c r="A257" s="602"/>
      <c r="B257" s="602"/>
      <c r="C257" s="602"/>
      <c r="D257" s="602"/>
      <c r="E257" s="602"/>
      <c r="F257" s="602"/>
      <c r="G257" s="602"/>
      <c r="H257" s="602"/>
      <c r="I257" s="602"/>
      <c r="J257" s="602"/>
      <c r="K257" s="602"/>
      <c r="L257" s="602"/>
      <c r="M257" s="602"/>
      <c r="N257" s="602"/>
      <c r="O257" s="603"/>
      <c r="P257" s="606" t="s">
        <v>72</v>
      </c>
      <c r="Q257" s="607"/>
      <c r="R257" s="607"/>
      <c r="S257" s="607"/>
      <c r="T257" s="607"/>
      <c r="U257" s="607"/>
      <c r="V257" s="608"/>
      <c r="W257" s="37" t="s">
        <v>70</v>
      </c>
      <c r="X257" s="593">
        <f>IFERROR(SUM(X251:X255),"0")</f>
        <v>0</v>
      </c>
      <c r="Y257" s="593">
        <f>IFERROR(SUM(Y251:Y255),"0")</f>
        <v>0</v>
      </c>
      <c r="Z257" s="37"/>
      <c r="AA257" s="594"/>
      <c r="AB257" s="594"/>
      <c r="AC257" s="594"/>
    </row>
    <row r="258" spans="1:68" ht="16.5" customHeight="1" x14ac:dyDescent="0.25">
      <c r="A258" s="605" t="s">
        <v>417</v>
      </c>
      <c r="B258" s="602"/>
      <c r="C258" s="602"/>
      <c r="D258" s="602"/>
      <c r="E258" s="602"/>
      <c r="F258" s="602"/>
      <c r="G258" s="602"/>
      <c r="H258" s="602"/>
      <c r="I258" s="602"/>
      <c r="J258" s="602"/>
      <c r="K258" s="602"/>
      <c r="L258" s="602"/>
      <c r="M258" s="602"/>
      <c r="N258" s="602"/>
      <c r="O258" s="602"/>
      <c r="P258" s="602"/>
      <c r="Q258" s="602"/>
      <c r="R258" s="602"/>
      <c r="S258" s="602"/>
      <c r="T258" s="602"/>
      <c r="U258" s="602"/>
      <c r="V258" s="602"/>
      <c r="W258" s="602"/>
      <c r="X258" s="602"/>
      <c r="Y258" s="602"/>
      <c r="Z258" s="602"/>
      <c r="AA258" s="586"/>
      <c r="AB258" s="586"/>
      <c r="AC258" s="586"/>
    </row>
    <row r="259" spans="1:68" ht="14.25" customHeight="1" x14ac:dyDescent="0.25">
      <c r="A259" s="609" t="s">
        <v>102</v>
      </c>
      <c r="B259" s="602"/>
      <c r="C259" s="602"/>
      <c r="D259" s="602"/>
      <c r="E259" s="602"/>
      <c r="F259" s="602"/>
      <c r="G259" s="602"/>
      <c r="H259" s="602"/>
      <c r="I259" s="602"/>
      <c r="J259" s="602"/>
      <c r="K259" s="602"/>
      <c r="L259" s="602"/>
      <c r="M259" s="602"/>
      <c r="N259" s="602"/>
      <c r="O259" s="602"/>
      <c r="P259" s="602"/>
      <c r="Q259" s="602"/>
      <c r="R259" s="602"/>
      <c r="S259" s="602"/>
      <c r="T259" s="602"/>
      <c r="U259" s="602"/>
      <c r="V259" s="602"/>
      <c r="W259" s="602"/>
      <c r="X259" s="602"/>
      <c r="Y259" s="602"/>
      <c r="Z259" s="602"/>
      <c r="AA259" s="587"/>
      <c r="AB259" s="587"/>
      <c r="AC259" s="587"/>
    </row>
    <row r="260" spans="1:68" ht="27" customHeight="1" x14ac:dyDescent="0.25">
      <c r="A260" s="54" t="s">
        <v>418</v>
      </c>
      <c r="B260" s="54" t="s">
        <v>419</v>
      </c>
      <c r="C260" s="31">
        <v>4301011855</v>
      </c>
      <c r="D260" s="598">
        <v>4680115885837</v>
      </c>
      <c r="E260" s="599"/>
      <c r="F260" s="590">
        <v>1.35</v>
      </c>
      <c r="G260" s="32">
        <v>8</v>
      </c>
      <c r="H260" s="590">
        <v>10.8</v>
      </c>
      <c r="I260" s="590">
        <v>11.234999999999999</v>
      </c>
      <c r="J260" s="32">
        <v>64</v>
      </c>
      <c r="K260" s="32" t="s">
        <v>105</v>
      </c>
      <c r="L260" s="32"/>
      <c r="M260" s="33" t="s">
        <v>106</v>
      </c>
      <c r="N260" s="33"/>
      <c r="O260" s="32">
        <v>55</v>
      </c>
      <c r="P260" s="78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596"/>
      <c r="R260" s="596"/>
      <c r="S260" s="596"/>
      <c r="T260" s="597"/>
      <c r="U260" s="34"/>
      <c r="V260" s="34"/>
      <c r="W260" s="35" t="s">
        <v>70</v>
      </c>
      <c r="X260" s="591">
        <v>0</v>
      </c>
      <c r="Y260" s="59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420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customHeight="1" x14ac:dyDescent="0.25">
      <c r="A261" s="54" t="s">
        <v>421</v>
      </c>
      <c r="B261" s="54" t="s">
        <v>422</v>
      </c>
      <c r="C261" s="31">
        <v>4301011910</v>
      </c>
      <c r="D261" s="598">
        <v>4680115885806</v>
      </c>
      <c r="E261" s="599"/>
      <c r="F261" s="590">
        <v>1.35</v>
      </c>
      <c r="G261" s="32">
        <v>8</v>
      </c>
      <c r="H261" s="590">
        <v>10.8</v>
      </c>
      <c r="I261" s="590">
        <v>11.28</v>
      </c>
      <c r="J261" s="32">
        <v>48</v>
      </c>
      <c r="K261" s="32" t="s">
        <v>105</v>
      </c>
      <c r="L261" s="32"/>
      <c r="M261" s="33" t="s">
        <v>382</v>
      </c>
      <c r="N261" s="33"/>
      <c r="O261" s="32">
        <v>55</v>
      </c>
      <c r="P261" s="80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596"/>
      <c r="R261" s="596"/>
      <c r="S261" s="596"/>
      <c r="T261" s="597"/>
      <c r="U261" s="34"/>
      <c r="V261" s="34"/>
      <c r="W261" s="35" t="s">
        <v>70</v>
      </c>
      <c r="X261" s="591">
        <v>0</v>
      </c>
      <c r="Y261" s="59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423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421</v>
      </c>
      <c r="B262" s="54" t="s">
        <v>424</v>
      </c>
      <c r="C262" s="31">
        <v>4301011850</v>
      </c>
      <c r="D262" s="598">
        <v>4680115885806</v>
      </c>
      <c r="E262" s="599"/>
      <c r="F262" s="590">
        <v>1.35</v>
      </c>
      <c r="G262" s="32">
        <v>8</v>
      </c>
      <c r="H262" s="590">
        <v>10.8</v>
      </c>
      <c r="I262" s="590">
        <v>11.234999999999999</v>
      </c>
      <c r="J262" s="32">
        <v>64</v>
      </c>
      <c r="K262" s="32" t="s">
        <v>105</v>
      </c>
      <c r="L262" s="32"/>
      <c r="M262" s="33" t="s">
        <v>106</v>
      </c>
      <c r="N262" s="33"/>
      <c r="O262" s="32">
        <v>55</v>
      </c>
      <c r="P262" s="9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596"/>
      <c r="R262" s="596"/>
      <c r="S262" s="596"/>
      <c r="T262" s="597"/>
      <c r="U262" s="34"/>
      <c r="V262" s="34"/>
      <c r="W262" s="35" t="s">
        <v>70</v>
      </c>
      <c r="X262" s="591">
        <v>50</v>
      </c>
      <c r="Y262" s="592">
        <f t="shared" si="47"/>
        <v>54</v>
      </c>
      <c r="Z262" s="36">
        <f>IFERROR(IF(Y262=0,"",ROUNDUP(Y262/H262,0)*0.01898),"")</f>
        <v>9.4899999999999998E-2</v>
      </c>
      <c r="AA262" s="56"/>
      <c r="AB262" s="57"/>
      <c r="AC262" s="321" t="s">
        <v>425</v>
      </c>
      <c r="AG262" s="64"/>
      <c r="AJ262" s="68"/>
      <c r="AK262" s="68">
        <v>0</v>
      </c>
      <c r="BB262" s="322" t="s">
        <v>1</v>
      </c>
      <c r="BM262" s="64">
        <f t="shared" si="48"/>
        <v>52.013888888888886</v>
      </c>
      <c r="BN262" s="64">
        <f t="shared" si="49"/>
        <v>56.17499999999999</v>
      </c>
      <c r="BO262" s="64">
        <f t="shared" si="50"/>
        <v>7.2337962962962965E-2</v>
      </c>
      <c r="BP262" s="64">
        <f t="shared" si="51"/>
        <v>7.8125E-2</v>
      </c>
    </row>
    <row r="263" spans="1:68" ht="37.5" customHeight="1" x14ac:dyDescent="0.25">
      <c r="A263" s="54" t="s">
        <v>426</v>
      </c>
      <c r="B263" s="54" t="s">
        <v>427</v>
      </c>
      <c r="C263" s="31">
        <v>4301011853</v>
      </c>
      <c r="D263" s="598">
        <v>4680115885851</v>
      </c>
      <c r="E263" s="599"/>
      <c r="F263" s="590">
        <v>1.35</v>
      </c>
      <c r="G263" s="32">
        <v>8</v>
      </c>
      <c r="H263" s="590">
        <v>10.8</v>
      </c>
      <c r="I263" s="590">
        <v>11.234999999999999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55</v>
      </c>
      <c r="P263" s="92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596"/>
      <c r="R263" s="596"/>
      <c r="S263" s="596"/>
      <c r="T263" s="597"/>
      <c r="U263" s="34"/>
      <c r="V263" s="34"/>
      <c r="W263" s="35" t="s">
        <v>70</v>
      </c>
      <c r="X263" s="591">
        <v>0</v>
      </c>
      <c r="Y263" s="59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428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429</v>
      </c>
      <c r="B264" s="54" t="s">
        <v>430</v>
      </c>
      <c r="C264" s="31">
        <v>4301011852</v>
      </c>
      <c r="D264" s="598">
        <v>4680115885844</v>
      </c>
      <c r="E264" s="599"/>
      <c r="F264" s="590">
        <v>0.4</v>
      </c>
      <c r="G264" s="32">
        <v>10</v>
      </c>
      <c r="H264" s="590">
        <v>4</v>
      </c>
      <c r="I264" s="590">
        <v>4.21</v>
      </c>
      <c r="J264" s="32">
        <v>132</v>
      </c>
      <c r="K264" s="32" t="s">
        <v>110</v>
      </c>
      <c r="L264" s="32"/>
      <c r="M264" s="33" t="s">
        <v>106</v>
      </c>
      <c r="N264" s="33"/>
      <c r="O264" s="32">
        <v>55</v>
      </c>
      <c r="P264" s="74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596"/>
      <c r="R264" s="596"/>
      <c r="S264" s="596"/>
      <c r="T264" s="597"/>
      <c r="U264" s="34"/>
      <c r="V264" s="34"/>
      <c r="W264" s="35" t="s">
        <v>70</v>
      </c>
      <c r="X264" s="591">
        <v>0</v>
      </c>
      <c r="Y264" s="59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431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432</v>
      </c>
      <c r="B265" s="54" t="s">
        <v>433</v>
      </c>
      <c r="C265" s="31">
        <v>4301011851</v>
      </c>
      <c r="D265" s="598">
        <v>4680115885820</v>
      </c>
      <c r="E265" s="599"/>
      <c r="F265" s="590">
        <v>0.4</v>
      </c>
      <c r="G265" s="32">
        <v>10</v>
      </c>
      <c r="H265" s="590">
        <v>4</v>
      </c>
      <c r="I265" s="590">
        <v>4.21</v>
      </c>
      <c r="J265" s="32">
        <v>132</v>
      </c>
      <c r="K265" s="32" t="s">
        <v>110</v>
      </c>
      <c r="L265" s="32"/>
      <c r="M265" s="33" t="s">
        <v>106</v>
      </c>
      <c r="N265" s="33"/>
      <c r="O265" s="32">
        <v>55</v>
      </c>
      <c r="P265" s="66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596"/>
      <c r="R265" s="596"/>
      <c r="S265" s="596"/>
      <c r="T265" s="597"/>
      <c r="U265" s="34"/>
      <c r="V265" s="34"/>
      <c r="W265" s="35" t="s">
        <v>70</v>
      </c>
      <c r="X265" s="591">
        <v>16</v>
      </c>
      <c r="Y265" s="592">
        <f t="shared" si="47"/>
        <v>16</v>
      </c>
      <c r="Z265" s="36">
        <f>IFERROR(IF(Y265=0,"",ROUNDUP(Y265/H265,0)*0.00902),"")</f>
        <v>3.6080000000000001E-2</v>
      </c>
      <c r="AA265" s="56"/>
      <c r="AB265" s="57"/>
      <c r="AC265" s="327" t="s">
        <v>434</v>
      </c>
      <c r="AG265" s="64"/>
      <c r="AJ265" s="68"/>
      <c r="AK265" s="68">
        <v>0</v>
      </c>
      <c r="BB265" s="328" t="s">
        <v>1</v>
      </c>
      <c r="BM265" s="64">
        <f t="shared" si="48"/>
        <v>16.84</v>
      </c>
      <c r="BN265" s="64">
        <f t="shared" si="49"/>
        <v>16.84</v>
      </c>
      <c r="BO265" s="64">
        <f t="shared" si="50"/>
        <v>3.0303030303030304E-2</v>
      </c>
      <c r="BP265" s="64">
        <f t="shared" si="51"/>
        <v>3.0303030303030304E-2</v>
      </c>
    </row>
    <row r="266" spans="1:68" x14ac:dyDescent="0.2">
      <c r="A266" s="601"/>
      <c r="B266" s="602"/>
      <c r="C266" s="602"/>
      <c r="D266" s="602"/>
      <c r="E266" s="602"/>
      <c r="F266" s="602"/>
      <c r="G266" s="602"/>
      <c r="H266" s="602"/>
      <c r="I266" s="602"/>
      <c r="J266" s="602"/>
      <c r="K266" s="602"/>
      <c r="L266" s="602"/>
      <c r="M266" s="602"/>
      <c r="N266" s="602"/>
      <c r="O266" s="603"/>
      <c r="P266" s="606" t="s">
        <v>72</v>
      </c>
      <c r="Q266" s="607"/>
      <c r="R266" s="607"/>
      <c r="S266" s="607"/>
      <c r="T266" s="607"/>
      <c r="U266" s="607"/>
      <c r="V266" s="608"/>
      <c r="W266" s="37" t="s">
        <v>73</v>
      </c>
      <c r="X266" s="593">
        <f>IFERROR(X260/H260,"0")+IFERROR(X261/H261,"0")+IFERROR(X262/H262,"0")+IFERROR(X263/H263,"0")+IFERROR(X264/H264,"0")+IFERROR(X265/H265,"0")</f>
        <v>8.6296296296296298</v>
      </c>
      <c r="Y266" s="593">
        <f>IFERROR(Y260/H260,"0")+IFERROR(Y261/H261,"0")+IFERROR(Y262/H262,"0")+IFERROR(Y263/H263,"0")+IFERROR(Y264/H264,"0")+IFERROR(Y265/H265,"0")</f>
        <v>9</v>
      </c>
      <c r="Z266" s="593">
        <f>IFERROR(IF(Z260="",0,Z260),"0")+IFERROR(IF(Z261="",0,Z261),"0")+IFERROR(IF(Z262="",0,Z262),"0")+IFERROR(IF(Z263="",0,Z263),"0")+IFERROR(IF(Z264="",0,Z264),"0")+IFERROR(IF(Z265="",0,Z265),"0")</f>
        <v>0.13097999999999999</v>
      </c>
      <c r="AA266" s="594"/>
      <c r="AB266" s="594"/>
      <c r="AC266" s="594"/>
    </row>
    <row r="267" spans="1:68" x14ac:dyDescent="0.2">
      <c r="A267" s="602"/>
      <c r="B267" s="602"/>
      <c r="C267" s="602"/>
      <c r="D267" s="602"/>
      <c r="E267" s="602"/>
      <c r="F267" s="602"/>
      <c r="G267" s="602"/>
      <c r="H267" s="602"/>
      <c r="I267" s="602"/>
      <c r="J267" s="602"/>
      <c r="K267" s="602"/>
      <c r="L267" s="602"/>
      <c r="M267" s="602"/>
      <c r="N267" s="602"/>
      <c r="O267" s="603"/>
      <c r="P267" s="606" t="s">
        <v>72</v>
      </c>
      <c r="Q267" s="607"/>
      <c r="R267" s="607"/>
      <c r="S267" s="607"/>
      <c r="T267" s="607"/>
      <c r="U267" s="607"/>
      <c r="V267" s="608"/>
      <c r="W267" s="37" t="s">
        <v>70</v>
      </c>
      <c r="X267" s="593">
        <f>IFERROR(SUM(X260:X265),"0")</f>
        <v>66</v>
      </c>
      <c r="Y267" s="593">
        <f>IFERROR(SUM(Y260:Y265),"0")</f>
        <v>70</v>
      </c>
      <c r="Z267" s="37"/>
      <c r="AA267" s="594"/>
      <c r="AB267" s="594"/>
      <c r="AC267" s="594"/>
    </row>
    <row r="268" spans="1:68" ht="16.5" customHeight="1" x14ac:dyDescent="0.25">
      <c r="A268" s="605" t="s">
        <v>435</v>
      </c>
      <c r="B268" s="602"/>
      <c r="C268" s="602"/>
      <c r="D268" s="602"/>
      <c r="E268" s="602"/>
      <c r="F268" s="602"/>
      <c r="G268" s="602"/>
      <c r="H268" s="602"/>
      <c r="I268" s="602"/>
      <c r="J268" s="602"/>
      <c r="K268" s="602"/>
      <c r="L268" s="602"/>
      <c r="M268" s="602"/>
      <c r="N268" s="602"/>
      <c r="O268" s="602"/>
      <c r="P268" s="602"/>
      <c r="Q268" s="602"/>
      <c r="R268" s="602"/>
      <c r="S268" s="602"/>
      <c r="T268" s="602"/>
      <c r="U268" s="602"/>
      <c r="V268" s="602"/>
      <c r="W268" s="602"/>
      <c r="X268" s="602"/>
      <c r="Y268" s="602"/>
      <c r="Z268" s="602"/>
      <c r="AA268" s="586"/>
      <c r="AB268" s="586"/>
      <c r="AC268" s="586"/>
    </row>
    <row r="269" spans="1:68" ht="14.25" customHeight="1" x14ac:dyDescent="0.25">
      <c r="A269" s="609" t="s">
        <v>102</v>
      </c>
      <c r="B269" s="602"/>
      <c r="C269" s="602"/>
      <c r="D269" s="602"/>
      <c r="E269" s="602"/>
      <c r="F269" s="602"/>
      <c r="G269" s="602"/>
      <c r="H269" s="602"/>
      <c r="I269" s="602"/>
      <c r="J269" s="602"/>
      <c r="K269" s="602"/>
      <c r="L269" s="602"/>
      <c r="M269" s="602"/>
      <c r="N269" s="602"/>
      <c r="O269" s="602"/>
      <c r="P269" s="602"/>
      <c r="Q269" s="602"/>
      <c r="R269" s="602"/>
      <c r="S269" s="602"/>
      <c r="T269" s="602"/>
      <c r="U269" s="602"/>
      <c r="V269" s="602"/>
      <c r="W269" s="602"/>
      <c r="X269" s="602"/>
      <c r="Y269" s="602"/>
      <c r="Z269" s="602"/>
      <c r="AA269" s="587"/>
      <c r="AB269" s="587"/>
      <c r="AC269" s="587"/>
    </row>
    <row r="270" spans="1:68" ht="27" customHeight="1" x14ac:dyDescent="0.25">
      <c r="A270" s="54" t="s">
        <v>436</v>
      </c>
      <c r="B270" s="54" t="s">
        <v>437</v>
      </c>
      <c r="C270" s="31">
        <v>4301011223</v>
      </c>
      <c r="D270" s="598">
        <v>4607091383423</v>
      </c>
      <c r="E270" s="599"/>
      <c r="F270" s="590">
        <v>1.35</v>
      </c>
      <c r="G270" s="32">
        <v>8</v>
      </c>
      <c r="H270" s="590">
        <v>10.8</v>
      </c>
      <c r="I270" s="590">
        <v>11.331</v>
      </c>
      <c r="J270" s="32">
        <v>64</v>
      </c>
      <c r="K270" s="32" t="s">
        <v>105</v>
      </c>
      <c r="L270" s="32"/>
      <c r="M270" s="33" t="s">
        <v>112</v>
      </c>
      <c r="N270" s="33"/>
      <c r="O270" s="32">
        <v>35</v>
      </c>
      <c r="P270" s="86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596"/>
      <c r="R270" s="596"/>
      <c r="S270" s="596"/>
      <c r="T270" s="597"/>
      <c r="U270" s="34"/>
      <c r="V270" s="34"/>
      <c r="W270" s="35" t="s">
        <v>70</v>
      </c>
      <c r="X270" s="591">
        <v>0</v>
      </c>
      <c r="Y270" s="59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107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438</v>
      </c>
      <c r="B271" s="54" t="s">
        <v>439</v>
      </c>
      <c r="C271" s="31">
        <v>4301012099</v>
      </c>
      <c r="D271" s="598">
        <v>4680115885691</v>
      </c>
      <c r="E271" s="599"/>
      <c r="F271" s="590">
        <v>1.35</v>
      </c>
      <c r="G271" s="32">
        <v>8</v>
      </c>
      <c r="H271" s="590">
        <v>10.8</v>
      </c>
      <c r="I271" s="590">
        <v>11.234999999999999</v>
      </c>
      <c r="J271" s="32">
        <v>64</v>
      </c>
      <c r="K271" s="32" t="s">
        <v>105</v>
      </c>
      <c r="L271" s="32"/>
      <c r="M271" s="33" t="s">
        <v>112</v>
      </c>
      <c r="N271" s="33"/>
      <c r="O271" s="32">
        <v>30</v>
      </c>
      <c r="P271" s="65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596"/>
      <c r="R271" s="596"/>
      <c r="S271" s="596"/>
      <c r="T271" s="597"/>
      <c r="U271" s="34"/>
      <c r="V271" s="34"/>
      <c r="W271" s="35" t="s">
        <v>70</v>
      </c>
      <c r="X271" s="591">
        <v>0</v>
      </c>
      <c r="Y271" s="59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440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441</v>
      </c>
      <c r="B272" s="54" t="s">
        <v>442</v>
      </c>
      <c r="C272" s="31">
        <v>4301012098</v>
      </c>
      <c r="D272" s="598">
        <v>4680115885660</v>
      </c>
      <c r="E272" s="599"/>
      <c r="F272" s="590">
        <v>1.35</v>
      </c>
      <c r="G272" s="32">
        <v>8</v>
      </c>
      <c r="H272" s="590">
        <v>10.8</v>
      </c>
      <c r="I272" s="590">
        <v>11.234999999999999</v>
      </c>
      <c r="J272" s="32">
        <v>64</v>
      </c>
      <c r="K272" s="32" t="s">
        <v>105</v>
      </c>
      <c r="L272" s="32"/>
      <c r="M272" s="33" t="s">
        <v>112</v>
      </c>
      <c r="N272" s="33"/>
      <c r="O272" s="32">
        <v>35</v>
      </c>
      <c r="P272" s="75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596"/>
      <c r="R272" s="596"/>
      <c r="S272" s="596"/>
      <c r="T272" s="597"/>
      <c r="U272" s="34"/>
      <c r="V272" s="34"/>
      <c r="W272" s="35" t="s">
        <v>70</v>
      </c>
      <c r="X272" s="591">
        <v>0</v>
      </c>
      <c r="Y272" s="59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443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customHeight="1" x14ac:dyDescent="0.25">
      <c r="A273" s="54" t="s">
        <v>444</v>
      </c>
      <c r="B273" s="54" t="s">
        <v>445</v>
      </c>
      <c r="C273" s="31">
        <v>4301012176</v>
      </c>
      <c r="D273" s="598">
        <v>4680115886773</v>
      </c>
      <c r="E273" s="599"/>
      <c r="F273" s="590">
        <v>0.9</v>
      </c>
      <c r="G273" s="32">
        <v>10</v>
      </c>
      <c r="H273" s="590">
        <v>9</v>
      </c>
      <c r="I273" s="590">
        <v>9.4350000000000005</v>
      </c>
      <c r="J273" s="32">
        <v>64</v>
      </c>
      <c r="K273" s="32" t="s">
        <v>105</v>
      </c>
      <c r="L273" s="32"/>
      <c r="M273" s="33" t="s">
        <v>106</v>
      </c>
      <c r="N273" s="33"/>
      <c r="O273" s="32">
        <v>31</v>
      </c>
      <c r="P273" s="686" t="s">
        <v>446</v>
      </c>
      <c r="Q273" s="596"/>
      <c r="R273" s="596"/>
      <c r="S273" s="596"/>
      <c r="T273" s="597"/>
      <c r="U273" s="34"/>
      <c r="V273" s="34"/>
      <c r="W273" s="35" t="s">
        <v>70</v>
      </c>
      <c r="X273" s="591">
        <v>0</v>
      </c>
      <c r="Y273" s="59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447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601"/>
      <c r="B274" s="602"/>
      <c r="C274" s="602"/>
      <c r="D274" s="602"/>
      <c r="E274" s="602"/>
      <c r="F274" s="602"/>
      <c r="G274" s="602"/>
      <c r="H274" s="602"/>
      <c r="I274" s="602"/>
      <c r="J274" s="602"/>
      <c r="K274" s="602"/>
      <c r="L274" s="602"/>
      <c r="M274" s="602"/>
      <c r="N274" s="602"/>
      <c r="O274" s="603"/>
      <c r="P274" s="606" t="s">
        <v>72</v>
      </c>
      <c r="Q274" s="607"/>
      <c r="R274" s="607"/>
      <c r="S274" s="607"/>
      <c r="T274" s="607"/>
      <c r="U274" s="607"/>
      <c r="V274" s="608"/>
      <c r="W274" s="37" t="s">
        <v>73</v>
      </c>
      <c r="X274" s="593">
        <f>IFERROR(X270/H270,"0")+IFERROR(X271/H271,"0")+IFERROR(X272/H272,"0")+IFERROR(X273/H273,"0")</f>
        <v>0</v>
      </c>
      <c r="Y274" s="593">
        <f>IFERROR(Y270/H270,"0")+IFERROR(Y271/H271,"0")+IFERROR(Y272/H272,"0")+IFERROR(Y273/H273,"0")</f>
        <v>0</v>
      </c>
      <c r="Z274" s="593">
        <f>IFERROR(IF(Z270="",0,Z270),"0")+IFERROR(IF(Z271="",0,Z271),"0")+IFERROR(IF(Z272="",0,Z272),"0")+IFERROR(IF(Z273="",0,Z273),"0")</f>
        <v>0</v>
      </c>
      <c r="AA274" s="594"/>
      <c r="AB274" s="594"/>
      <c r="AC274" s="594"/>
    </row>
    <row r="275" spans="1:68" x14ac:dyDescent="0.2">
      <c r="A275" s="602"/>
      <c r="B275" s="602"/>
      <c r="C275" s="602"/>
      <c r="D275" s="602"/>
      <c r="E275" s="602"/>
      <c r="F275" s="602"/>
      <c r="G275" s="602"/>
      <c r="H275" s="602"/>
      <c r="I275" s="602"/>
      <c r="J275" s="602"/>
      <c r="K275" s="602"/>
      <c r="L275" s="602"/>
      <c r="M275" s="602"/>
      <c r="N275" s="602"/>
      <c r="O275" s="603"/>
      <c r="P275" s="606" t="s">
        <v>72</v>
      </c>
      <c r="Q275" s="607"/>
      <c r="R275" s="607"/>
      <c r="S275" s="607"/>
      <c r="T275" s="607"/>
      <c r="U275" s="607"/>
      <c r="V275" s="608"/>
      <c r="W275" s="37" t="s">
        <v>70</v>
      </c>
      <c r="X275" s="593">
        <f>IFERROR(SUM(X270:X273),"0")</f>
        <v>0</v>
      </c>
      <c r="Y275" s="593">
        <f>IFERROR(SUM(Y270:Y273),"0")</f>
        <v>0</v>
      </c>
      <c r="Z275" s="37"/>
      <c r="AA275" s="594"/>
      <c r="AB275" s="594"/>
      <c r="AC275" s="594"/>
    </row>
    <row r="276" spans="1:68" ht="16.5" customHeight="1" x14ac:dyDescent="0.25">
      <c r="A276" s="605" t="s">
        <v>448</v>
      </c>
      <c r="B276" s="602"/>
      <c r="C276" s="602"/>
      <c r="D276" s="602"/>
      <c r="E276" s="602"/>
      <c r="F276" s="602"/>
      <c r="G276" s="602"/>
      <c r="H276" s="602"/>
      <c r="I276" s="602"/>
      <c r="J276" s="602"/>
      <c r="K276" s="602"/>
      <c r="L276" s="602"/>
      <c r="M276" s="602"/>
      <c r="N276" s="602"/>
      <c r="O276" s="602"/>
      <c r="P276" s="602"/>
      <c r="Q276" s="602"/>
      <c r="R276" s="602"/>
      <c r="S276" s="602"/>
      <c r="T276" s="602"/>
      <c r="U276" s="602"/>
      <c r="V276" s="602"/>
      <c r="W276" s="602"/>
      <c r="X276" s="602"/>
      <c r="Y276" s="602"/>
      <c r="Z276" s="602"/>
      <c r="AA276" s="586"/>
      <c r="AB276" s="586"/>
      <c r="AC276" s="586"/>
    </row>
    <row r="277" spans="1:68" ht="14.25" customHeight="1" x14ac:dyDescent="0.25">
      <c r="A277" s="609" t="s">
        <v>74</v>
      </c>
      <c r="B277" s="602"/>
      <c r="C277" s="602"/>
      <c r="D277" s="602"/>
      <c r="E277" s="602"/>
      <c r="F277" s="602"/>
      <c r="G277" s="602"/>
      <c r="H277" s="602"/>
      <c r="I277" s="602"/>
      <c r="J277" s="602"/>
      <c r="K277" s="602"/>
      <c r="L277" s="602"/>
      <c r="M277" s="602"/>
      <c r="N277" s="602"/>
      <c r="O277" s="602"/>
      <c r="P277" s="602"/>
      <c r="Q277" s="602"/>
      <c r="R277" s="602"/>
      <c r="S277" s="602"/>
      <c r="T277" s="602"/>
      <c r="U277" s="602"/>
      <c r="V277" s="602"/>
      <c r="W277" s="602"/>
      <c r="X277" s="602"/>
      <c r="Y277" s="602"/>
      <c r="Z277" s="602"/>
      <c r="AA277" s="587"/>
      <c r="AB277" s="587"/>
      <c r="AC277" s="587"/>
    </row>
    <row r="278" spans="1:68" ht="27" customHeight="1" x14ac:dyDescent="0.25">
      <c r="A278" s="54" t="s">
        <v>449</v>
      </c>
      <c r="B278" s="54" t="s">
        <v>450</v>
      </c>
      <c r="C278" s="31">
        <v>4301051893</v>
      </c>
      <c r="D278" s="598">
        <v>4680115886186</v>
      </c>
      <c r="E278" s="599"/>
      <c r="F278" s="590">
        <v>0.3</v>
      </c>
      <c r="G278" s="32">
        <v>6</v>
      </c>
      <c r="H278" s="590">
        <v>1.8</v>
      </c>
      <c r="I278" s="590">
        <v>1.98</v>
      </c>
      <c r="J278" s="32">
        <v>182</v>
      </c>
      <c r="K278" s="32" t="s">
        <v>77</v>
      </c>
      <c r="L278" s="32"/>
      <c r="M278" s="33" t="s">
        <v>112</v>
      </c>
      <c r="N278" s="33"/>
      <c r="O278" s="32">
        <v>45</v>
      </c>
      <c r="P278" s="86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596"/>
      <c r="R278" s="596"/>
      <c r="S278" s="596"/>
      <c r="T278" s="597"/>
      <c r="U278" s="34"/>
      <c r="V278" s="34"/>
      <c r="W278" s="35" t="s">
        <v>70</v>
      </c>
      <c r="X278" s="591">
        <v>0</v>
      </c>
      <c r="Y278" s="59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451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452</v>
      </c>
      <c r="B279" s="54" t="s">
        <v>453</v>
      </c>
      <c r="C279" s="31">
        <v>4301051795</v>
      </c>
      <c r="D279" s="598">
        <v>4680115881228</v>
      </c>
      <c r="E279" s="599"/>
      <c r="F279" s="590">
        <v>0.4</v>
      </c>
      <c r="G279" s="32">
        <v>6</v>
      </c>
      <c r="H279" s="590">
        <v>2.4</v>
      </c>
      <c r="I279" s="590">
        <v>2.6520000000000001</v>
      </c>
      <c r="J279" s="32">
        <v>182</v>
      </c>
      <c r="K279" s="32" t="s">
        <v>77</v>
      </c>
      <c r="L279" s="32"/>
      <c r="M279" s="33" t="s">
        <v>138</v>
      </c>
      <c r="N279" s="33"/>
      <c r="O279" s="32">
        <v>40</v>
      </c>
      <c r="P279" s="81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596"/>
      <c r="R279" s="596"/>
      <c r="S279" s="596"/>
      <c r="T279" s="597"/>
      <c r="U279" s="34"/>
      <c r="V279" s="34"/>
      <c r="W279" s="35" t="s">
        <v>70</v>
      </c>
      <c r="X279" s="591">
        <v>0</v>
      </c>
      <c r="Y279" s="59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454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customHeight="1" x14ac:dyDescent="0.25">
      <c r="A280" s="54" t="s">
        <v>455</v>
      </c>
      <c r="B280" s="54" t="s">
        <v>456</v>
      </c>
      <c r="C280" s="31">
        <v>4301051388</v>
      </c>
      <c r="D280" s="598">
        <v>4680115881211</v>
      </c>
      <c r="E280" s="599"/>
      <c r="F280" s="590">
        <v>0.4</v>
      </c>
      <c r="G280" s="32">
        <v>6</v>
      </c>
      <c r="H280" s="590">
        <v>2.4</v>
      </c>
      <c r="I280" s="590">
        <v>2.58</v>
      </c>
      <c r="J280" s="32">
        <v>182</v>
      </c>
      <c r="K280" s="32" t="s">
        <v>77</v>
      </c>
      <c r="L280" s="32" t="s">
        <v>111</v>
      </c>
      <c r="M280" s="33" t="s">
        <v>112</v>
      </c>
      <c r="N280" s="33"/>
      <c r="O280" s="32">
        <v>45</v>
      </c>
      <c r="P280" s="7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596"/>
      <c r="R280" s="596"/>
      <c r="S280" s="596"/>
      <c r="T280" s="597"/>
      <c r="U280" s="34"/>
      <c r="V280" s="34"/>
      <c r="W280" s="35" t="s">
        <v>70</v>
      </c>
      <c r="X280" s="591">
        <v>0</v>
      </c>
      <c r="Y280" s="59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457</v>
      </c>
      <c r="AG280" s="64"/>
      <c r="AJ280" s="68" t="s">
        <v>113</v>
      </c>
      <c r="AK280" s="68">
        <v>33.6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1"/>
      <c r="B281" s="602"/>
      <c r="C281" s="602"/>
      <c r="D281" s="602"/>
      <c r="E281" s="602"/>
      <c r="F281" s="602"/>
      <c r="G281" s="602"/>
      <c r="H281" s="602"/>
      <c r="I281" s="602"/>
      <c r="J281" s="602"/>
      <c r="K281" s="602"/>
      <c r="L281" s="602"/>
      <c r="M281" s="602"/>
      <c r="N281" s="602"/>
      <c r="O281" s="603"/>
      <c r="P281" s="606" t="s">
        <v>72</v>
      </c>
      <c r="Q281" s="607"/>
      <c r="R281" s="607"/>
      <c r="S281" s="607"/>
      <c r="T281" s="607"/>
      <c r="U281" s="607"/>
      <c r="V281" s="608"/>
      <c r="W281" s="37" t="s">
        <v>73</v>
      </c>
      <c r="X281" s="593">
        <f>IFERROR(X278/H278,"0")+IFERROR(X279/H279,"0")+IFERROR(X280/H280,"0")</f>
        <v>0</v>
      </c>
      <c r="Y281" s="593">
        <f>IFERROR(Y278/H278,"0")+IFERROR(Y279/H279,"0")+IFERROR(Y280/H280,"0")</f>
        <v>0</v>
      </c>
      <c r="Z281" s="593">
        <f>IFERROR(IF(Z278="",0,Z278),"0")+IFERROR(IF(Z279="",0,Z279),"0")+IFERROR(IF(Z280="",0,Z280),"0")</f>
        <v>0</v>
      </c>
      <c r="AA281" s="594"/>
      <c r="AB281" s="594"/>
      <c r="AC281" s="594"/>
    </row>
    <row r="282" spans="1:68" x14ac:dyDescent="0.2">
      <c r="A282" s="602"/>
      <c r="B282" s="602"/>
      <c r="C282" s="602"/>
      <c r="D282" s="602"/>
      <c r="E282" s="602"/>
      <c r="F282" s="602"/>
      <c r="G282" s="602"/>
      <c r="H282" s="602"/>
      <c r="I282" s="602"/>
      <c r="J282" s="602"/>
      <c r="K282" s="602"/>
      <c r="L282" s="602"/>
      <c r="M282" s="602"/>
      <c r="N282" s="602"/>
      <c r="O282" s="603"/>
      <c r="P282" s="606" t="s">
        <v>72</v>
      </c>
      <c r="Q282" s="607"/>
      <c r="R282" s="607"/>
      <c r="S282" s="607"/>
      <c r="T282" s="607"/>
      <c r="U282" s="607"/>
      <c r="V282" s="608"/>
      <c r="W282" s="37" t="s">
        <v>70</v>
      </c>
      <c r="X282" s="593">
        <f>IFERROR(SUM(X278:X280),"0")</f>
        <v>0</v>
      </c>
      <c r="Y282" s="593">
        <f>IFERROR(SUM(Y278:Y280),"0")</f>
        <v>0</v>
      </c>
      <c r="Z282" s="37"/>
      <c r="AA282" s="594"/>
      <c r="AB282" s="594"/>
      <c r="AC282" s="594"/>
    </row>
    <row r="283" spans="1:68" ht="16.5" customHeight="1" x14ac:dyDescent="0.25">
      <c r="A283" s="605" t="s">
        <v>458</v>
      </c>
      <c r="B283" s="602"/>
      <c r="C283" s="602"/>
      <c r="D283" s="602"/>
      <c r="E283" s="602"/>
      <c r="F283" s="602"/>
      <c r="G283" s="602"/>
      <c r="H283" s="602"/>
      <c r="I283" s="602"/>
      <c r="J283" s="602"/>
      <c r="K283" s="602"/>
      <c r="L283" s="602"/>
      <c r="M283" s="602"/>
      <c r="N283" s="602"/>
      <c r="O283" s="602"/>
      <c r="P283" s="602"/>
      <c r="Q283" s="602"/>
      <c r="R283" s="602"/>
      <c r="S283" s="602"/>
      <c r="T283" s="602"/>
      <c r="U283" s="602"/>
      <c r="V283" s="602"/>
      <c r="W283" s="602"/>
      <c r="X283" s="602"/>
      <c r="Y283" s="602"/>
      <c r="Z283" s="602"/>
      <c r="AA283" s="586"/>
      <c r="AB283" s="586"/>
      <c r="AC283" s="586"/>
    </row>
    <row r="284" spans="1:68" ht="14.25" customHeight="1" x14ac:dyDescent="0.25">
      <c r="A284" s="609" t="s">
        <v>64</v>
      </c>
      <c r="B284" s="602"/>
      <c r="C284" s="602"/>
      <c r="D284" s="602"/>
      <c r="E284" s="602"/>
      <c r="F284" s="602"/>
      <c r="G284" s="602"/>
      <c r="H284" s="602"/>
      <c r="I284" s="602"/>
      <c r="J284" s="602"/>
      <c r="K284" s="602"/>
      <c r="L284" s="602"/>
      <c r="M284" s="602"/>
      <c r="N284" s="602"/>
      <c r="O284" s="602"/>
      <c r="P284" s="602"/>
      <c r="Q284" s="602"/>
      <c r="R284" s="602"/>
      <c r="S284" s="602"/>
      <c r="T284" s="602"/>
      <c r="U284" s="602"/>
      <c r="V284" s="602"/>
      <c r="W284" s="602"/>
      <c r="X284" s="602"/>
      <c r="Y284" s="602"/>
      <c r="Z284" s="602"/>
      <c r="AA284" s="587"/>
      <c r="AB284" s="587"/>
      <c r="AC284" s="587"/>
    </row>
    <row r="285" spans="1:68" ht="27" customHeight="1" x14ac:dyDescent="0.25">
      <c r="A285" s="54" t="s">
        <v>459</v>
      </c>
      <c r="B285" s="54" t="s">
        <v>460</v>
      </c>
      <c r="C285" s="31">
        <v>4301031307</v>
      </c>
      <c r="D285" s="598">
        <v>4680115880344</v>
      </c>
      <c r="E285" s="599"/>
      <c r="F285" s="590">
        <v>0.28000000000000003</v>
      </c>
      <c r="G285" s="32">
        <v>6</v>
      </c>
      <c r="H285" s="590">
        <v>1.68</v>
      </c>
      <c r="I285" s="590">
        <v>1.78</v>
      </c>
      <c r="J285" s="32">
        <v>234</v>
      </c>
      <c r="K285" s="32" t="s">
        <v>67</v>
      </c>
      <c r="L285" s="32"/>
      <c r="M285" s="33" t="s">
        <v>68</v>
      </c>
      <c r="N285" s="33"/>
      <c r="O285" s="32">
        <v>40</v>
      </c>
      <c r="P285" s="75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596"/>
      <c r="R285" s="596"/>
      <c r="S285" s="596"/>
      <c r="T285" s="597"/>
      <c r="U285" s="34"/>
      <c r="V285" s="34"/>
      <c r="W285" s="35" t="s">
        <v>70</v>
      </c>
      <c r="X285" s="591">
        <v>0</v>
      </c>
      <c r="Y285" s="592">
        <f>IFERROR(IF(X285="",0,CEILING((X285/$H285),1)*$H285),"")</f>
        <v>0</v>
      </c>
      <c r="Z285" s="36" t="str">
        <f>IFERROR(IF(Y285=0,"",ROUNDUP(Y285/H285,0)*0.00502),"")</f>
        <v/>
      </c>
      <c r="AA285" s="56"/>
      <c r="AB285" s="57"/>
      <c r="AC285" s="343" t="s">
        <v>461</v>
      </c>
      <c r="AG285" s="64"/>
      <c r="AJ285" s="68"/>
      <c r="AK285" s="68">
        <v>0</v>
      </c>
      <c r="BB285" s="34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601"/>
      <c r="B286" s="602"/>
      <c r="C286" s="602"/>
      <c r="D286" s="602"/>
      <c r="E286" s="602"/>
      <c r="F286" s="602"/>
      <c r="G286" s="602"/>
      <c r="H286" s="602"/>
      <c r="I286" s="602"/>
      <c r="J286" s="602"/>
      <c r="K286" s="602"/>
      <c r="L286" s="602"/>
      <c r="M286" s="602"/>
      <c r="N286" s="602"/>
      <c r="O286" s="603"/>
      <c r="P286" s="606" t="s">
        <v>72</v>
      </c>
      <c r="Q286" s="607"/>
      <c r="R286" s="607"/>
      <c r="S286" s="607"/>
      <c r="T286" s="607"/>
      <c r="U286" s="607"/>
      <c r="V286" s="608"/>
      <c r="W286" s="37" t="s">
        <v>73</v>
      </c>
      <c r="X286" s="593">
        <f>IFERROR(X285/H285,"0")</f>
        <v>0</v>
      </c>
      <c r="Y286" s="593">
        <f>IFERROR(Y285/H285,"0")</f>
        <v>0</v>
      </c>
      <c r="Z286" s="593">
        <f>IFERROR(IF(Z285="",0,Z285),"0")</f>
        <v>0</v>
      </c>
      <c r="AA286" s="594"/>
      <c r="AB286" s="594"/>
      <c r="AC286" s="594"/>
    </row>
    <row r="287" spans="1:68" x14ac:dyDescent="0.2">
      <c r="A287" s="602"/>
      <c r="B287" s="602"/>
      <c r="C287" s="602"/>
      <c r="D287" s="602"/>
      <c r="E287" s="602"/>
      <c r="F287" s="602"/>
      <c r="G287" s="602"/>
      <c r="H287" s="602"/>
      <c r="I287" s="602"/>
      <c r="J287" s="602"/>
      <c r="K287" s="602"/>
      <c r="L287" s="602"/>
      <c r="M287" s="602"/>
      <c r="N287" s="602"/>
      <c r="O287" s="603"/>
      <c r="P287" s="606" t="s">
        <v>72</v>
      </c>
      <c r="Q287" s="607"/>
      <c r="R287" s="607"/>
      <c r="S287" s="607"/>
      <c r="T287" s="607"/>
      <c r="U287" s="607"/>
      <c r="V287" s="608"/>
      <c r="W287" s="37" t="s">
        <v>70</v>
      </c>
      <c r="X287" s="593">
        <f>IFERROR(SUM(X285:X285),"0")</f>
        <v>0</v>
      </c>
      <c r="Y287" s="593">
        <f>IFERROR(SUM(Y285:Y285),"0")</f>
        <v>0</v>
      </c>
      <c r="Z287" s="37"/>
      <c r="AA287" s="594"/>
      <c r="AB287" s="594"/>
      <c r="AC287" s="594"/>
    </row>
    <row r="288" spans="1:68" ht="14.25" customHeight="1" x14ac:dyDescent="0.25">
      <c r="A288" s="609" t="s">
        <v>74</v>
      </c>
      <c r="B288" s="602"/>
      <c r="C288" s="602"/>
      <c r="D288" s="602"/>
      <c r="E288" s="602"/>
      <c r="F288" s="602"/>
      <c r="G288" s="602"/>
      <c r="H288" s="602"/>
      <c r="I288" s="602"/>
      <c r="J288" s="602"/>
      <c r="K288" s="602"/>
      <c r="L288" s="602"/>
      <c r="M288" s="602"/>
      <c r="N288" s="602"/>
      <c r="O288" s="602"/>
      <c r="P288" s="602"/>
      <c r="Q288" s="602"/>
      <c r="R288" s="602"/>
      <c r="S288" s="602"/>
      <c r="T288" s="602"/>
      <c r="U288" s="602"/>
      <c r="V288" s="602"/>
      <c r="W288" s="602"/>
      <c r="X288" s="602"/>
      <c r="Y288" s="602"/>
      <c r="Z288" s="602"/>
      <c r="AA288" s="587"/>
      <c r="AB288" s="587"/>
      <c r="AC288" s="587"/>
    </row>
    <row r="289" spans="1:68" ht="27" customHeight="1" x14ac:dyDescent="0.25">
      <c r="A289" s="54" t="s">
        <v>462</v>
      </c>
      <c r="B289" s="54" t="s">
        <v>463</v>
      </c>
      <c r="C289" s="31">
        <v>4301051782</v>
      </c>
      <c r="D289" s="598">
        <v>4680115884618</v>
      </c>
      <c r="E289" s="599"/>
      <c r="F289" s="590">
        <v>0.6</v>
      </c>
      <c r="G289" s="32">
        <v>6</v>
      </c>
      <c r="H289" s="590">
        <v>3.6</v>
      </c>
      <c r="I289" s="590">
        <v>3.81</v>
      </c>
      <c r="J289" s="32">
        <v>132</v>
      </c>
      <c r="K289" s="32" t="s">
        <v>110</v>
      </c>
      <c r="L289" s="32"/>
      <c r="M289" s="33" t="s">
        <v>112</v>
      </c>
      <c r="N289" s="33"/>
      <c r="O289" s="32">
        <v>45</v>
      </c>
      <c r="P289" s="7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596"/>
      <c r="R289" s="596"/>
      <c r="S289" s="596"/>
      <c r="T289" s="597"/>
      <c r="U289" s="34"/>
      <c r="V289" s="34"/>
      <c r="W289" s="35" t="s">
        <v>70</v>
      </c>
      <c r="X289" s="591">
        <v>0</v>
      </c>
      <c r="Y289" s="592">
        <f>IFERROR(IF(X289="",0,CEILING((X289/$H289),1)*$H289),"")</f>
        <v>0</v>
      </c>
      <c r="Z289" s="36" t="str">
        <f>IFERROR(IF(Y289=0,"",ROUNDUP(Y289/H289,0)*0.00902),"")</f>
        <v/>
      </c>
      <c r="AA289" s="56"/>
      <c r="AB289" s="57"/>
      <c r="AC289" s="345" t="s">
        <v>464</v>
      </c>
      <c r="AG289" s="64"/>
      <c r="AJ289" s="68"/>
      <c r="AK289" s="68">
        <v>0</v>
      </c>
      <c r="BB289" s="346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1"/>
      <c r="B290" s="602"/>
      <c r="C290" s="602"/>
      <c r="D290" s="602"/>
      <c r="E290" s="602"/>
      <c r="F290" s="602"/>
      <c r="G290" s="602"/>
      <c r="H290" s="602"/>
      <c r="I290" s="602"/>
      <c r="J290" s="602"/>
      <c r="K290" s="602"/>
      <c r="L290" s="602"/>
      <c r="M290" s="602"/>
      <c r="N290" s="602"/>
      <c r="O290" s="603"/>
      <c r="P290" s="606" t="s">
        <v>72</v>
      </c>
      <c r="Q290" s="607"/>
      <c r="R290" s="607"/>
      <c r="S290" s="607"/>
      <c r="T290" s="607"/>
      <c r="U290" s="607"/>
      <c r="V290" s="608"/>
      <c r="W290" s="37" t="s">
        <v>73</v>
      </c>
      <c r="X290" s="593">
        <f>IFERROR(X289/H289,"0")</f>
        <v>0</v>
      </c>
      <c r="Y290" s="593">
        <f>IFERROR(Y289/H289,"0")</f>
        <v>0</v>
      </c>
      <c r="Z290" s="593">
        <f>IFERROR(IF(Z289="",0,Z289),"0")</f>
        <v>0</v>
      </c>
      <c r="AA290" s="594"/>
      <c r="AB290" s="594"/>
      <c r="AC290" s="594"/>
    </row>
    <row r="291" spans="1:68" x14ac:dyDescent="0.2">
      <c r="A291" s="602"/>
      <c r="B291" s="602"/>
      <c r="C291" s="602"/>
      <c r="D291" s="602"/>
      <c r="E291" s="602"/>
      <c r="F291" s="602"/>
      <c r="G291" s="602"/>
      <c r="H291" s="602"/>
      <c r="I291" s="602"/>
      <c r="J291" s="602"/>
      <c r="K291" s="602"/>
      <c r="L291" s="602"/>
      <c r="M291" s="602"/>
      <c r="N291" s="602"/>
      <c r="O291" s="603"/>
      <c r="P291" s="606" t="s">
        <v>72</v>
      </c>
      <c r="Q291" s="607"/>
      <c r="R291" s="607"/>
      <c r="S291" s="607"/>
      <c r="T291" s="607"/>
      <c r="U291" s="607"/>
      <c r="V291" s="608"/>
      <c r="W291" s="37" t="s">
        <v>70</v>
      </c>
      <c r="X291" s="593">
        <f>IFERROR(SUM(X289:X289),"0")</f>
        <v>0</v>
      </c>
      <c r="Y291" s="593">
        <f>IFERROR(SUM(Y289:Y289),"0")</f>
        <v>0</v>
      </c>
      <c r="Z291" s="37"/>
      <c r="AA291" s="594"/>
      <c r="AB291" s="594"/>
      <c r="AC291" s="594"/>
    </row>
    <row r="292" spans="1:68" ht="16.5" customHeight="1" x14ac:dyDescent="0.25">
      <c r="A292" s="605" t="s">
        <v>465</v>
      </c>
      <c r="B292" s="602"/>
      <c r="C292" s="602"/>
      <c r="D292" s="602"/>
      <c r="E292" s="602"/>
      <c r="F292" s="602"/>
      <c r="G292" s="602"/>
      <c r="H292" s="602"/>
      <c r="I292" s="602"/>
      <c r="J292" s="602"/>
      <c r="K292" s="602"/>
      <c r="L292" s="602"/>
      <c r="M292" s="602"/>
      <c r="N292" s="602"/>
      <c r="O292" s="602"/>
      <c r="P292" s="602"/>
      <c r="Q292" s="602"/>
      <c r="R292" s="602"/>
      <c r="S292" s="602"/>
      <c r="T292" s="602"/>
      <c r="U292" s="602"/>
      <c r="V292" s="602"/>
      <c r="W292" s="602"/>
      <c r="X292" s="602"/>
      <c r="Y292" s="602"/>
      <c r="Z292" s="602"/>
      <c r="AA292" s="586"/>
      <c r="AB292" s="586"/>
      <c r="AC292" s="586"/>
    </row>
    <row r="293" spans="1:68" ht="14.25" customHeight="1" x14ac:dyDescent="0.25">
      <c r="A293" s="609" t="s">
        <v>74</v>
      </c>
      <c r="B293" s="602"/>
      <c r="C293" s="602"/>
      <c r="D293" s="602"/>
      <c r="E293" s="602"/>
      <c r="F293" s="602"/>
      <c r="G293" s="602"/>
      <c r="H293" s="602"/>
      <c r="I293" s="602"/>
      <c r="J293" s="602"/>
      <c r="K293" s="602"/>
      <c r="L293" s="602"/>
      <c r="M293" s="602"/>
      <c r="N293" s="602"/>
      <c r="O293" s="602"/>
      <c r="P293" s="602"/>
      <c r="Q293" s="602"/>
      <c r="R293" s="602"/>
      <c r="S293" s="602"/>
      <c r="T293" s="602"/>
      <c r="U293" s="602"/>
      <c r="V293" s="602"/>
      <c r="W293" s="602"/>
      <c r="X293" s="602"/>
      <c r="Y293" s="602"/>
      <c r="Z293" s="602"/>
      <c r="AA293" s="587"/>
      <c r="AB293" s="587"/>
      <c r="AC293" s="587"/>
    </row>
    <row r="294" spans="1:68" ht="27" customHeight="1" x14ac:dyDescent="0.25">
      <c r="A294" s="54" t="s">
        <v>466</v>
      </c>
      <c r="B294" s="54" t="s">
        <v>467</v>
      </c>
      <c r="C294" s="31">
        <v>4301051277</v>
      </c>
      <c r="D294" s="598">
        <v>4680115880511</v>
      </c>
      <c r="E294" s="599"/>
      <c r="F294" s="590">
        <v>0.33</v>
      </c>
      <c r="G294" s="32">
        <v>6</v>
      </c>
      <c r="H294" s="590">
        <v>1.98</v>
      </c>
      <c r="I294" s="590">
        <v>2.16</v>
      </c>
      <c r="J294" s="32">
        <v>182</v>
      </c>
      <c r="K294" s="32" t="s">
        <v>77</v>
      </c>
      <c r="L294" s="32"/>
      <c r="M294" s="33" t="s">
        <v>112</v>
      </c>
      <c r="N294" s="33"/>
      <c r="O294" s="32">
        <v>40</v>
      </c>
      <c r="P294" s="92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596"/>
      <c r="R294" s="596"/>
      <c r="S294" s="596"/>
      <c r="T294" s="597"/>
      <c r="U294" s="34"/>
      <c r="V294" s="34"/>
      <c r="W294" s="35" t="s">
        <v>70</v>
      </c>
      <c r="X294" s="591">
        <v>0</v>
      </c>
      <c r="Y294" s="592">
        <f>IFERROR(IF(X294="",0,CEILING((X294/$H294),1)*$H294),"")</f>
        <v>0</v>
      </c>
      <c r="Z294" s="36" t="str">
        <f>IFERROR(IF(Y294=0,"",ROUNDUP(Y294/H294,0)*0.00651),"")</f>
        <v/>
      </c>
      <c r="AA294" s="56"/>
      <c r="AB294" s="57"/>
      <c r="AC294" s="347" t="s">
        <v>468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01"/>
      <c r="B295" s="602"/>
      <c r="C295" s="602"/>
      <c r="D295" s="602"/>
      <c r="E295" s="602"/>
      <c r="F295" s="602"/>
      <c r="G295" s="602"/>
      <c r="H295" s="602"/>
      <c r="I295" s="602"/>
      <c r="J295" s="602"/>
      <c r="K295" s="602"/>
      <c r="L295" s="602"/>
      <c r="M295" s="602"/>
      <c r="N295" s="602"/>
      <c r="O295" s="603"/>
      <c r="P295" s="606" t="s">
        <v>72</v>
      </c>
      <c r="Q295" s="607"/>
      <c r="R295" s="607"/>
      <c r="S295" s="607"/>
      <c r="T295" s="607"/>
      <c r="U295" s="607"/>
      <c r="V295" s="608"/>
      <c r="W295" s="37" t="s">
        <v>73</v>
      </c>
      <c r="X295" s="593">
        <f>IFERROR(X294/H294,"0")</f>
        <v>0</v>
      </c>
      <c r="Y295" s="593">
        <f>IFERROR(Y294/H294,"0")</f>
        <v>0</v>
      </c>
      <c r="Z295" s="593">
        <f>IFERROR(IF(Z294="",0,Z294),"0")</f>
        <v>0</v>
      </c>
      <c r="AA295" s="594"/>
      <c r="AB295" s="594"/>
      <c r="AC295" s="594"/>
    </row>
    <row r="296" spans="1:68" x14ac:dyDescent="0.2">
      <c r="A296" s="602"/>
      <c r="B296" s="602"/>
      <c r="C296" s="602"/>
      <c r="D296" s="602"/>
      <c r="E296" s="602"/>
      <c r="F296" s="602"/>
      <c r="G296" s="602"/>
      <c r="H296" s="602"/>
      <c r="I296" s="602"/>
      <c r="J296" s="602"/>
      <c r="K296" s="602"/>
      <c r="L296" s="602"/>
      <c r="M296" s="602"/>
      <c r="N296" s="602"/>
      <c r="O296" s="603"/>
      <c r="P296" s="606" t="s">
        <v>72</v>
      </c>
      <c r="Q296" s="607"/>
      <c r="R296" s="607"/>
      <c r="S296" s="607"/>
      <c r="T296" s="607"/>
      <c r="U296" s="607"/>
      <c r="V296" s="608"/>
      <c r="W296" s="37" t="s">
        <v>70</v>
      </c>
      <c r="X296" s="593">
        <f>IFERROR(SUM(X294:X294),"0")</f>
        <v>0</v>
      </c>
      <c r="Y296" s="593">
        <f>IFERROR(SUM(Y294:Y294),"0")</f>
        <v>0</v>
      </c>
      <c r="Z296" s="37"/>
      <c r="AA296" s="594"/>
      <c r="AB296" s="594"/>
      <c r="AC296" s="594"/>
    </row>
    <row r="297" spans="1:68" ht="16.5" customHeight="1" x14ac:dyDescent="0.25">
      <c r="A297" s="605" t="s">
        <v>469</v>
      </c>
      <c r="B297" s="602"/>
      <c r="C297" s="602"/>
      <c r="D297" s="602"/>
      <c r="E297" s="602"/>
      <c r="F297" s="602"/>
      <c r="G297" s="602"/>
      <c r="H297" s="602"/>
      <c r="I297" s="602"/>
      <c r="J297" s="602"/>
      <c r="K297" s="602"/>
      <c r="L297" s="602"/>
      <c r="M297" s="602"/>
      <c r="N297" s="602"/>
      <c r="O297" s="602"/>
      <c r="P297" s="602"/>
      <c r="Q297" s="602"/>
      <c r="R297" s="602"/>
      <c r="S297" s="602"/>
      <c r="T297" s="602"/>
      <c r="U297" s="602"/>
      <c r="V297" s="602"/>
      <c r="W297" s="602"/>
      <c r="X297" s="602"/>
      <c r="Y297" s="602"/>
      <c r="Z297" s="602"/>
      <c r="AA297" s="586"/>
      <c r="AB297" s="586"/>
      <c r="AC297" s="586"/>
    </row>
    <row r="298" spans="1:68" ht="14.25" customHeight="1" x14ac:dyDescent="0.25">
      <c r="A298" s="609" t="s">
        <v>64</v>
      </c>
      <c r="B298" s="602"/>
      <c r="C298" s="602"/>
      <c r="D298" s="602"/>
      <c r="E298" s="602"/>
      <c r="F298" s="602"/>
      <c r="G298" s="602"/>
      <c r="H298" s="602"/>
      <c r="I298" s="602"/>
      <c r="J298" s="602"/>
      <c r="K298" s="602"/>
      <c r="L298" s="602"/>
      <c r="M298" s="602"/>
      <c r="N298" s="602"/>
      <c r="O298" s="602"/>
      <c r="P298" s="602"/>
      <c r="Q298" s="602"/>
      <c r="R298" s="602"/>
      <c r="S298" s="602"/>
      <c r="T298" s="602"/>
      <c r="U298" s="602"/>
      <c r="V298" s="602"/>
      <c r="W298" s="602"/>
      <c r="X298" s="602"/>
      <c r="Y298" s="602"/>
      <c r="Z298" s="602"/>
      <c r="AA298" s="587"/>
      <c r="AB298" s="587"/>
      <c r="AC298" s="587"/>
    </row>
    <row r="299" spans="1:68" ht="27" customHeight="1" x14ac:dyDescent="0.25">
      <c r="A299" s="54" t="s">
        <v>470</v>
      </c>
      <c r="B299" s="54" t="s">
        <v>471</v>
      </c>
      <c r="C299" s="31">
        <v>4301031305</v>
      </c>
      <c r="D299" s="598">
        <v>4607091389845</v>
      </c>
      <c r="E299" s="599"/>
      <c r="F299" s="590">
        <v>0.35</v>
      </c>
      <c r="G299" s="32">
        <v>6</v>
      </c>
      <c r="H299" s="590">
        <v>2.1</v>
      </c>
      <c r="I299" s="590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80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96"/>
      <c r="R299" s="596"/>
      <c r="S299" s="596"/>
      <c r="T299" s="597"/>
      <c r="U299" s="34"/>
      <c r="V299" s="34"/>
      <c r="W299" s="35" t="s">
        <v>70</v>
      </c>
      <c r="X299" s="591">
        <v>0</v>
      </c>
      <c r="Y299" s="592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49" t="s">
        <v>472</v>
      </c>
      <c r="AG299" s="64"/>
      <c r="AJ299" s="68"/>
      <c r="AK299" s="68">
        <v>0</v>
      </c>
      <c r="BB299" s="35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customHeight="1" x14ac:dyDescent="0.25">
      <c r="A300" s="54" t="s">
        <v>473</v>
      </c>
      <c r="B300" s="54" t="s">
        <v>474</v>
      </c>
      <c r="C300" s="31">
        <v>4301031306</v>
      </c>
      <c r="D300" s="598">
        <v>4680115882881</v>
      </c>
      <c r="E300" s="599"/>
      <c r="F300" s="590">
        <v>0.28000000000000003</v>
      </c>
      <c r="G300" s="32">
        <v>6</v>
      </c>
      <c r="H300" s="590">
        <v>1.68</v>
      </c>
      <c r="I300" s="590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3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96"/>
      <c r="R300" s="596"/>
      <c r="S300" s="596"/>
      <c r="T300" s="597"/>
      <c r="U300" s="34"/>
      <c r="V300" s="34"/>
      <c r="W300" s="35" t="s">
        <v>70</v>
      </c>
      <c r="X300" s="591">
        <v>0</v>
      </c>
      <c r="Y300" s="59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472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601"/>
      <c r="B301" s="602"/>
      <c r="C301" s="602"/>
      <c r="D301" s="602"/>
      <c r="E301" s="602"/>
      <c r="F301" s="602"/>
      <c r="G301" s="602"/>
      <c r="H301" s="602"/>
      <c r="I301" s="602"/>
      <c r="J301" s="602"/>
      <c r="K301" s="602"/>
      <c r="L301" s="602"/>
      <c r="M301" s="602"/>
      <c r="N301" s="602"/>
      <c r="O301" s="603"/>
      <c r="P301" s="606" t="s">
        <v>72</v>
      </c>
      <c r="Q301" s="607"/>
      <c r="R301" s="607"/>
      <c r="S301" s="607"/>
      <c r="T301" s="607"/>
      <c r="U301" s="607"/>
      <c r="V301" s="608"/>
      <c r="W301" s="37" t="s">
        <v>73</v>
      </c>
      <c r="X301" s="593">
        <f>IFERROR(X299/H299,"0")+IFERROR(X300/H300,"0")</f>
        <v>0</v>
      </c>
      <c r="Y301" s="593">
        <f>IFERROR(Y299/H299,"0")+IFERROR(Y300/H300,"0")</f>
        <v>0</v>
      </c>
      <c r="Z301" s="593">
        <f>IFERROR(IF(Z299="",0,Z299),"0")+IFERROR(IF(Z300="",0,Z300),"0")</f>
        <v>0</v>
      </c>
      <c r="AA301" s="594"/>
      <c r="AB301" s="594"/>
      <c r="AC301" s="594"/>
    </row>
    <row r="302" spans="1:68" x14ac:dyDescent="0.2">
      <c r="A302" s="602"/>
      <c r="B302" s="602"/>
      <c r="C302" s="602"/>
      <c r="D302" s="602"/>
      <c r="E302" s="602"/>
      <c r="F302" s="602"/>
      <c r="G302" s="602"/>
      <c r="H302" s="602"/>
      <c r="I302" s="602"/>
      <c r="J302" s="602"/>
      <c r="K302" s="602"/>
      <c r="L302" s="602"/>
      <c r="M302" s="602"/>
      <c r="N302" s="602"/>
      <c r="O302" s="603"/>
      <c r="P302" s="606" t="s">
        <v>72</v>
      </c>
      <c r="Q302" s="607"/>
      <c r="R302" s="607"/>
      <c r="S302" s="607"/>
      <c r="T302" s="607"/>
      <c r="U302" s="607"/>
      <c r="V302" s="608"/>
      <c r="W302" s="37" t="s">
        <v>70</v>
      </c>
      <c r="X302" s="593">
        <f>IFERROR(SUM(X299:X300),"0")</f>
        <v>0</v>
      </c>
      <c r="Y302" s="593">
        <f>IFERROR(SUM(Y299:Y300),"0")</f>
        <v>0</v>
      </c>
      <c r="Z302" s="37"/>
      <c r="AA302" s="594"/>
      <c r="AB302" s="594"/>
      <c r="AC302" s="594"/>
    </row>
    <row r="303" spans="1:68" ht="16.5" customHeight="1" x14ac:dyDescent="0.25">
      <c r="A303" s="605" t="s">
        <v>475</v>
      </c>
      <c r="B303" s="602"/>
      <c r="C303" s="602"/>
      <c r="D303" s="602"/>
      <c r="E303" s="602"/>
      <c r="F303" s="602"/>
      <c r="G303" s="602"/>
      <c r="H303" s="602"/>
      <c r="I303" s="602"/>
      <c r="J303" s="602"/>
      <c r="K303" s="602"/>
      <c r="L303" s="602"/>
      <c r="M303" s="602"/>
      <c r="N303" s="602"/>
      <c r="O303" s="602"/>
      <c r="P303" s="602"/>
      <c r="Q303" s="602"/>
      <c r="R303" s="602"/>
      <c r="S303" s="602"/>
      <c r="T303" s="602"/>
      <c r="U303" s="602"/>
      <c r="V303" s="602"/>
      <c r="W303" s="602"/>
      <c r="X303" s="602"/>
      <c r="Y303" s="602"/>
      <c r="Z303" s="602"/>
      <c r="AA303" s="586"/>
      <c r="AB303" s="586"/>
      <c r="AC303" s="586"/>
    </row>
    <row r="304" spans="1:68" ht="14.25" customHeight="1" x14ac:dyDescent="0.25">
      <c r="A304" s="609" t="s">
        <v>102</v>
      </c>
      <c r="B304" s="602"/>
      <c r="C304" s="602"/>
      <c r="D304" s="602"/>
      <c r="E304" s="602"/>
      <c r="F304" s="602"/>
      <c r="G304" s="602"/>
      <c r="H304" s="602"/>
      <c r="I304" s="602"/>
      <c r="J304" s="602"/>
      <c r="K304" s="602"/>
      <c r="L304" s="602"/>
      <c r="M304" s="602"/>
      <c r="N304" s="602"/>
      <c r="O304" s="602"/>
      <c r="P304" s="602"/>
      <c r="Q304" s="602"/>
      <c r="R304" s="602"/>
      <c r="S304" s="602"/>
      <c r="T304" s="602"/>
      <c r="U304" s="602"/>
      <c r="V304" s="602"/>
      <c r="W304" s="602"/>
      <c r="X304" s="602"/>
      <c r="Y304" s="602"/>
      <c r="Z304" s="602"/>
      <c r="AA304" s="587"/>
      <c r="AB304" s="587"/>
      <c r="AC304" s="587"/>
    </row>
    <row r="305" spans="1:68" ht="27" customHeight="1" x14ac:dyDescent="0.25">
      <c r="A305" s="54" t="s">
        <v>476</v>
      </c>
      <c r="B305" s="54" t="s">
        <v>477</v>
      </c>
      <c r="C305" s="31">
        <v>4301011662</v>
      </c>
      <c r="D305" s="598">
        <v>4680115883703</v>
      </c>
      <c r="E305" s="599"/>
      <c r="F305" s="590">
        <v>1.35</v>
      </c>
      <c r="G305" s="32">
        <v>8</v>
      </c>
      <c r="H305" s="590">
        <v>10.8</v>
      </c>
      <c r="I305" s="590">
        <v>11.234999999999999</v>
      </c>
      <c r="J305" s="32">
        <v>64</v>
      </c>
      <c r="K305" s="32" t="s">
        <v>105</v>
      </c>
      <c r="L305" s="32"/>
      <c r="M305" s="33" t="s">
        <v>106</v>
      </c>
      <c r="N305" s="33"/>
      <c r="O305" s="32">
        <v>55</v>
      </c>
      <c r="P305" s="74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596"/>
      <c r="R305" s="596"/>
      <c r="S305" s="596"/>
      <c r="T305" s="597"/>
      <c r="U305" s="34"/>
      <c r="V305" s="34"/>
      <c r="W305" s="35" t="s">
        <v>70</v>
      </c>
      <c r="X305" s="591">
        <v>0</v>
      </c>
      <c r="Y305" s="592">
        <f>IFERROR(IF(X305="",0,CEILING((X305/$H305),1)*$H305),"")</f>
        <v>0</v>
      </c>
      <c r="Z305" s="36" t="str">
        <f>IFERROR(IF(Y305=0,"",ROUNDUP(Y305/H305,0)*0.01898),"")</f>
        <v/>
      </c>
      <c r="AA305" s="56" t="s">
        <v>478</v>
      </c>
      <c r="AB305" s="57"/>
      <c r="AC305" s="353" t="s">
        <v>479</v>
      </c>
      <c r="AG305" s="64"/>
      <c r="AJ305" s="68"/>
      <c r="AK305" s="68">
        <v>0</v>
      </c>
      <c r="BB305" s="354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x14ac:dyDescent="0.2">
      <c r="A306" s="601"/>
      <c r="B306" s="602"/>
      <c r="C306" s="602"/>
      <c r="D306" s="602"/>
      <c r="E306" s="602"/>
      <c r="F306" s="602"/>
      <c r="G306" s="602"/>
      <c r="H306" s="602"/>
      <c r="I306" s="602"/>
      <c r="J306" s="602"/>
      <c r="K306" s="602"/>
      <c r="L306" s="602"/>
      <c r="M306" s="602"/>
      <c r="N306" s="602"/>
      <c r="O306" s="603"/>
      <c r="P306" s="606" t="s">
        <v>72</v>
      </c>
      <c r="Q306" s="607"/>
      <c r="R306" s="607"/>
      <c r="S306" s="607"/>
      <c r="T306" s="607"/>
      <c r="U306" s="607"/>
      <c r="V306" s="608"/>
      <c r="W306" s="37" t="s">
        <v>73</v>
      </c>
      <c r="X306" s="593">
        <f>IFERROR(X305/H305,"0")</f>
        <v>0</v>
      </c>
      <c r="Y306" s="593">
        <f>IFERROR(Y305/H305,"0")</f>
        <v>0</v>
      </c>
      <c r="Z306" s="593">
        <f>IFERROR(IF(Z305="",0,Z305),"0")</f>
        <v>0</v>
      </c>
      <c r="AA306" s="594"/>
      <c r="AB306" s="594"/>
      <c r="AC306" s="594"/>
    </row>
    <row r="307" spans="1:68" x14ac:dyDescent="0.2">
      <c r="A307" s="602"/>
      <c r="B307" s="602"/>
      <c r="C307" s="602"/>
      <c r="D307" s="602"/>
      <c r="E307" s="602"/>
      <c r="F307" s="602"/>
      <c r="G307" s="602"/>
      <c r="H307" s="602"/>
      <c r="I307" s="602"/>
      <c r="J307" s="602"/>
      <c r="K307" s="602"/>
      <c r="L307" s="602"/>
      <c r="M307" s="602"/>
      <c r="N307" s="602"/>
      <c r="O307" s="603"/>
      <c r="P307" s="606" t="s">
        <v>72</v>
      </c>
      <c r="Q307" s="607"/>
      <c r="R307" s="607"/>
      <c r="S307" s="607"/>
      <c r="T307" s="607"/>
      <c r="U307" s="607"/>
      <c r="V307" s="608"/>
      <c r="W307" s="37" t="s">
        <v>70</v>
      </c>
      <c r="X307" s="593">
        <f>IFERROR(SUM(X305:X305),"0")</f>
        <v>0</v>
      </c>
      <c r="Y307" s="593">
        <f>IFERROR(SUM(Y305:Y305),"0")</f>
        <v>0</v>
      </c>
      <c r="Z307" s="37"/>
      <c r="AA307" s="594"/>
      <c r="AB307" s="594"/>
      <c r="AC307" s="594"/>
    </row>
    <row r="308" spans="1:68" ht="16.5" customHeight="1" x14ac:dyDescent="0.25">
      <c r="A308" s="605" t="s">
        <v>480</v>
      </c>
      <c r="B308" s="602"/>
      <c r="C308" s="602"/>
      <c r="D308" s="602"/>
      <c r="E308" s="602"/>
      <c r="F308" s="602"/>
      <c r="G308" s="602"/>
      <c r="H308" s="602"/>
      <c r="I308" s="602"/>
      <c r="J308" s="602"/>
      <c r="K308" s="602"/>
      <c r="L308" s="602"/>
      <c r="M308" s="602"/>
      <c r="N308" s="602"/>
      <c r="O308" s="602"/>
      <c r="P308" s="602"/>
      <c r="Q308" s="602"/>
      <c r="R308" s="602"/>
      <c r="S308" s="602"/>
      <c r="T308" s="602"/>
      <c r="U308" s="602"/>
      <c r="V308" s="602"/>
      <c r="W308" s="602"/>
      <c r="X308" s="602"/>
      <c r="Y308" s="602"/>
      <c r="Z308" s="602"/>
      <c r="AA308" s="586"/>
      <c r="AB308" s="586"/>
      <c r="AC308" s="586"/>
    </row>
    <row r="309" spans="1:68" ht="14.25" customHeight="1" x14ac:dyDescent="0.25">
      <c r="A309" s="609" t="s">
        <v>102</v>
      </c>
      <c r="B309" s="602"/>
      <c r="C309" s="602"/>
      <c r="D309" s="602"/>
      <c r="E309" s="602"/>
      <c r="F309" s="602"/>
      <c r="G309" s="602"/>
      <c r="H309" s="602"/>
      <c r="I309" s="602"/>
      <c r="J309" s="602"/>
      <c r="K309" s="602"/>
      <c r="L309" s="602"/>
      <c r="M309" s="602"/>
      <c r="N309" s="602"/>
      <c r="O309" s="602"/>
      <c r="P309" s="602"/>
      <c r="Q309" s="602"/>
      <c r="R309" s="602"/>
      <c r="S309" s="602"/>
      <c r="T309" s="602"/>
      <c r="U309" s="602"/>
      <c r="V309" s="602"/>
      <c r="W309" s="602"/>
      <c r="X309" s="602"/>
      <c r="Y309" s="602"/>
      <c r="Z309" s="602"/>
      <c r="AA309" s="587"/>
      <c r="AB309" s="587"/>
      <c r="AC309" s="587"/>
    </row>
    <row r="310" spans="1:68" ht="27" customHeight="1" x14ac:dyDescent="0.25">
      <c r="A310" s="54" t="s">
        <v>481</v>
      </c>
      <c r="B310" s="54" t="s">
        <v>482</v>
      </c>
      <c r="C310" s="31">
        <v>4301012024</v>
      </c>
      <c r="D310" s="598">
        <v>4680115885615</v>
      </c>
      <c r="E310" s="599"/>
      <c r="F310" s="590">
        <v>1.35</v>
      </c>
      <c r="G310" s="32">
        <v>8</v>
      </c>
      <c r="H310" s="590">
        <v>10.8</v>
      </c>
      <c r="I310" s="590">
        <v>11.234999999999999</v>
      </c>
      <c r="J310" s="32">
        <v>64</v>
      </c>
      <c r="K310" s="32" t="s">
        <v>105</v>
      </c>
      <c r="L310" s="32"/>
      <c r="M310" s="33" t="s">
        <v>112</v>
      </c>
      <c r="N310" s="33"/>
      <c r="O310" s="32">
        <v>55</v>
      </c>
      <c r="P310" s="7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596"/>
      <c r="R310" s="596"/>
      <c r="S310" s="596"/>
      <c r="T310" s="597"/>
      <c r="U310" s="34"/>
      <c r="V310" s="34"/>
      <c r="W310" s="35" t="s">
        <v>70</v>
      </c>
      <c r="X310" s="591">
        <v>10</v>
      </c>
      <c r="Y310" s="592">
        <f t="shared" ref="Y310:Y315" si="52">IFERROR(IF(X310="",0,CEILING((X310/$H310),1)*$H310),"")</f>
        <v>10.8</v>
      </c>
      <c r="Z310" s="36">
        <f>IFERROR(IF(Y310=0,"",ROUNDUP(Y310/H310,0)*0.01898),"")</f>
        <v>1.898E-2</v>
      </c>
      <c r="AA310" s="56"/>
      <c r="AB310" s="57"/>
      <c r="AC310" s="355" t="s">
        <v>483</v>
      </c>
      <c r="AG310" s="64"/>
      <c r="AJ310" s="68"/>
      <c r="AK310" s="68">
        <v>0</v>
      </c>
      <c r="BB310" s="356" t="s">
        <v>1</v>
      </c>
      <c r="BM310" s="64">
        <f t="shared" ref="BM310:BM315" si="53">IFERROR(X310*I310/H310,"0")</f>
        <v>10.402777777777777</v>
      </c>
      <c r="BN310" s="64">
        <f t="shared" ref="BN310:BN315" si="54">IFERROR(Y310*I310/H310,"0")</f>
        <v>11.234999999999999</v>
      </c>
      <c r="BO310" s="64">
        <f t="shared" ref="BO310:BO315" si="55">IFERROR(1/J310*(X310/H310),"0")</f>
        <v>1.4467592592592591E-2</v>
      </c>
      <c r="BP310" s="64">
        <f t="shared" ref="BP310:BP315" si="56">IFERROR(1/J310*(Y310/H310),"0")</f>
        <v>1.5625E-2</v>
      </c>
    </row>
    <row r="311" spans="1:68" ht="27" customHeight="1" x14ac:dyDescent="0.25">
      <c r="A311" s="54" t="s">
        <v>484</v>
      </c>
      <c r="B311" s="54" t="s">
        <v>485</v>
      </c>
      <c r="C311" s="31">
        <v>4301012016</v>
      </c>
      <c r="D311" s="598">
        <v>4680115885554</v>
      </c>
      <c r="E311" s="599"/>
      <c r="F311" s="590">
        <v>1.35</v>
      </c>
      <c r="G311" s="32">
        <v>8</v>
      </c>
      <c r="H311" s="590">
        <v>10.8</v>
      </c>
      <c r="I311" s="590">
        <v>11.234999999999999</v>
      </c>
      <c r="J311" s="32">
        <v>64</v>
      </c>
      <c r="K311" s="32" t="s">
        <v>105</v>
      </c>
      <c r="L311" s="32" t="s">
        <v>128</v>
      </c>
      <c r="M311" s="33" t="s">
        <v>112</v>
      </c>
      <c r="N311" s="33"/>
      <c r="O311" s="32">
        <v>55</v>
      </c>
      <c r="P311" s="77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596"/>
      <c r="R311" s="596"/>
      <c r="S311" s="596"/>
      <c r="T311" s="597"/>
      <c r="U311" s="34"/>
      <c r="V311" s="34"/>
      <c r="W311" s="35" t="s">
        <v>70</v>
      </c>
      <c r="X311" s="591">
        <v>220</v>
      </c>
      <c r="Y311" s="592">
        <f t="shared" si="52"/>
        <v>226.8</v>
      </c>
      <c r="Z311" s="36">
        <f>IFERROR(IF(Y311=0,"",ROUNDUP(Y311/H311,0)*0.01898),"")</f>
        <v>0.39857999999999999</v>
      </c>
      <c r="AA311" s="56"/>
      <c r="AB311" s="57"/>
      <c r="AC311" s="357" t="s">
        <v>486</v>
      </c>
      <c r="AG311" s="64"/>
      <c r="AJ311" s="68" t="s">
        <v>130</v>
      </c>
      <c r="AK311" s="68">
        <v>691.2</v>
      </c>
      <c r="BB311" s="358" t="s">
        <v>1</v>
      </c>
      <c r="BM311" s="64">
        <f t="shared" si="53"/>
        <v>228.86111111111109</v>
      </c>
      <c r="BN311" s="64">
        <f t="shared" si="54"/>
        <v>235.93499999999997</v>
      </c>
      <c r="BO311" s="64">
        <f t="shared" si="55"/>
        <v>0.31828703703703703</v>
      </c>
      <c r="BP311" s="64">
        <f t="shared" si="56"/>
        <v>0.328125</v>
      </c>
    </row>
    <row r="312" spans="1:68" ht="27" customHeight="1" x14ac:dyDescent="0.25">
      <c r="A312" s="54" t="s">
        <v>484</v>
      </c>
      <c r="B312" s="54" t="s">
        <v>487</v>
      </c>
      <c r="C312" s="31">
        <v>4301011911</v>
      </c>
      <c r="D312" s="598">
        <v>4680115885554</v>
      </c>
      <c r="E312" s="599"/>
      <c r="F312" s="590">
        <v>1.35</v>
      </c>
      <c r="G312" s="32">
        <v>8</v>
      </c>
      <c r="H312" s="590">
        <v>10.8</v>
      </c>
      <c r="I312" s="590">
        <v>11.28</v>
      </c>
      <c r="J312" s="32">
        <v>48</v>
      </c>
      <c r="K312" s="32" t="s">
        <v>105</v>
      </c>
      <c r="L312" s="32"/>
      <c r="M312" s="33" t="s">
        <v>382</v>
      </c>
      <c r="N312" s="33"/>
      <c r="O312" s="32">
        <v>55</v>
      </c>
      <c r="P312" s="71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596"/>
      <c r="R312" s="596"/>
      <c r="S312" s="596"/>
      <c r="T312" s="597"/>
      <c r="U312" s="34"/>
      <c r="V312" s="34"/>
      <c r="W312" s="35" t="s">
        <v>70</v>
      </c>
      <c r="X312" s="591">
        <v>0</v>
      </c>
      <c r="Y312" s="59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488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37.5" customHeight="1" x14ac:dyDescent="0.25">
      <c r="A313" s="54" t="s">
        <v>489</v>
      </c>
      <c r="B313" s="54" t="s">
        <v>490</v>
      </c>
      <c r="C313" s="31">
        <v>4301011858</v>
      </c>
      <c r="D313" s="598">
        <v>4680115885646</v>
      </c>
      <c r="E313" s="599"/>
      <c r="F313" s="590">
        <v>1.35</v>
      </c>
      <c r="G313" s="32">
        <v>8</v>
      </c>
      <c r="H313" s="590">
        <v>10.8</v>
      </c>
      <c r="I313" s="590">
        <v>11.234999999999999</v>
      </c>
      <c r="J313" s="32">
        <v>64</v>
      </c>
      <c r="K313" s="32" t="s">
        <v>105</v>
      </c>
      <c r="L313" s="32"/>
      <c r="M313" s="33" t="s">
        <v>106</v>
      </c>
      <c r="N313" s="33"/>
      <c r="O313" s="32">
        <v>55</v>
      </c>
      <c r="P313" s="94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596"/>
      <c r="R313" s="596"/>
      <c r="S313" s="596"/>
      <c r="T313" s="597"/>
      <c r="U313" s="34"/>
      <c r="V313" s="34"/>
      <c r="W313" s="35" t="s">
        <v>70</v>
      </c>
      <c r="X313" s="591">
        <v>50</v>
      </c>
      <c r="Y313" s="592">
        <f t="shared" si="52"/>
        <v>54</v>
      </c>
      <c r="Z313" s="36">
        <f>IFERROR(IF(Y313=0,"",ROUNDUP(Y313/H313,0)*0.01898),"")</f>
        <v>9.4899999999999998E-2</v>
      </c>
      <c r="AA313" s="56"/>
      <c r="AB313" s="57"/>
      <c r="AC313" s="361" t="s">
        <v>491</v>
      </c>
      <c r="AG313" s="64"/>
      <c r="AJ313" s="68"/>
      <c r="AK313" s="68">
        <v>0</v>
      </c>
      <c r="BB313" s="362" t="s">
        <v>1</v>
      </c>
      <c r="BM313" s="64">
        <f t="shared" si="53"/>
        <v>52.013888888888886</v>
      </c>
      <c r="BN313" s="64">
        <f t="shared" si="54"/>
        <v>56.17499999999999</v>
      </c>
      <c r="BO313" s="64">
        <f t="shared" si="55"/>
        <v>7.2337962962962965E-2</v>
      </c>
      <c r="BP313" s="64">
        <f t="shared" si="56"/>
        <v>7.8125E-2</v>
      </c>
    </row>
    <row r="314" spans="1:68" ht="27" customHeight="1" x14ac:dyDescent="0.25">
      <c r="A314" s="54" t="s">
        <v>492</v>
      </c>
      <c r="B314" s="54" t="s">
        <v>493</v>
      </c>
      <c r="C314" s="31">
        <v>4301011857</v>
      </c>
      <c r="D314" s="598">
        <v>4680115885622</v>
      </c>
      <c r="E314" s="599"/>
      <c r="F314" s="590">
        <v>0.4</v>
      </c>
      <c r="G314" s="32">
        <v>10</v>
      </c>
      <c r="H314" s="590">
        <v>4</v>
      </c>
      <c r="I314" s="590">
        <v>4.21</v>
      </c>
      <c r="J314" s="32">
        <v>132</v>
      </c>
      <c r="K314" s="32" t="s">
        <v>110</v>
      </c>
      <c r="L314" s="32"/>
      <c r="M314" s="33" t="s">
        <v>106</v>
      </c>
      <c r="N314" s="33"/>
      <c r="O314" s="32">
        <v>55</v>
      </c>
      <c r="P314" s="83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596"/>
      <c r="R314" s="596"/>
      <c r="S314" s="596"/>
      <c r="T314" s="597"/>
      <c r="U314" s="34"/>
      <c r="V314" s="34"/>
      <c r="W314" s="35" t="s">
        <v>70</v>
      </c>
      <c r="X314" s="591">
        <v>20</v>
      </c>
      <c r="Y314" s="592">
        <f t="shared" si="52"/>
        <v>20</v>
      </c>
      <c r="Z314" s="36">
        <f>IFERROR(IF(Y314=0,"",ROUNDUP(Y314/H314,0)*0.00902),"")</f>
        <v>4.5100000000000001E-2</v>
      </c>
      <c r="AA314" s="56"/>
      <c r="AB314" s="57"/>
      <c r="AC314" s="363" t="s">
        <v>494</v>
      </c>
      <c r="AG314" s="64"/>
      <c r="AJ314" s="68"/>
      <c r="AK314" s="68">
        <v>0</v>
      </c>
      <c r="BB314" s="364" t="s">
        <v>1</v>
      </c>
      <c r="BM314" s="64">
        <f t="shared" si="53"/>
        <v>21.05</v>
      </c>
      <c r="BN314" s="64">
        <f t="shared" si="54"/>
        <v>21.05</v>
      </c>
      <c r="BO314" s="64">
        <f t="shared" si="55"/>
        <v>3.787878787878788E-2</v>
      </c>
      <c r="BP314" s="64">
        <f t="shared" si="56"/>
        <v>3.787878787878788E-2</v>
      </c>
    </row>
    <row r="315" spans="1:68" ht="27" customHeight="1" x14ac:dyDescent="0.25">
      <c r="A315" s="54" t="s">
        <v>495</v>
      </c>
      <c r="B315" s="54" t="s">
        <v>496</v>
      </c>
      <c r="C315" s="31">
        <v>4301011859</v>
      </c>
      <c r="D315" s="598">
        <v>4680115885608</v>
      </c>
      <c r="E315" s="599"/>
      <c r="F315" s="590">
        <v>0.4</v>
      </c>
      <c r="G315" s="32">
        <v>10</v>
      </c>
      <c r="H315" s="590">
        <v>4</v>
      </c>
      <c r="I315" s="590">
        <v>4.21</v>
      </c>
      <c r="J315" s="32">
        <v>132</v>
      </c>
      <c r="K315" s="32" t="s">
        <v>110</v>
      </c>
      <c r="L315" s="32"/>
      <c r="M315" s="33" t="s">
        <v>106</v>
      </c>
      <c r="N315" s="33"/>
      <c r="O315" s="32">
        <v>55</v>
      </c>
      <c r="P315" s="60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596"/>
      <c r="R315" s="596"/>
      <c r="S315" s="596"/>
      <c r="T315" s="597"/>
      <c r="U315" s="34"/>
      <c r="V315" s="34"/>
      <c r="W315" s="35" t="s">
        <v>70</v>
      </c>
      <c r="X315" s="591">
        <v>64</v>
      </c>
      <c r="Y315" s="592">
        <f t="shared" si="52"/>
        <v>64</v>
      </c>
      <c r="Z315" s="36">
        <f>IFERROR(IF(Y315=0,"",ROUNDUP(Y315/H315,0)*0.00902),"")</f>
        <v>0.14432</v>
      </c>
      <c r="AA315" s="56"/>
      <c r="AB315" s="57"/>
      <c r="AC315" s="365" t="s">
        <v>486</v>
      </c>
      <c r="AG315" s="64"/>
      <c r="AJ315" s="68"/>
      <c r="AK315" s="68">
        <v>0</v>
      </c>
      <c r="BB315" s="366" t="s">
        <v>1</v>
      </c>
      <c r="BM315" s="64">
        <f t="shared" si="53"/>
        <v>67.36</v>
      </c>
      <c r="BN315" s="64">
        <f t="shared" si="54"/>
        <v>67.36</v>
      </c>
      <c r="BO315" s="64">
        <f t="shared" si="55"/>
        <v>0.12121212121212122</v>
      </c>
      <c r="BP315" s="64">
        <f t="shared" si="56"/>
        <v>0.12121212121212122</v>
      </c>
    </row>
    <row r="316" spans="1:68" x14ac:dyDescent="0.2">
      <c r="A316" s="601"/>
      <c r="B316" s="602"/>
      <c r="C316" s="602"/>
      <c r="D316" s="602"/>
      <c r="E316" s="602"/>
      <c r="F316" s="602"/>
      <c r="G316" s="602"/>
      <c r="H316" s="602"/>
      <c r="I316" s="602"/>
      <c r="J316" s="602"/>
      <c r="K316" s="602"/>
      <c r="L316" s="602"/>
      <c r="M316" s="602"/>
      <c r="N316" s="602"/>
      <c r="O316" s="603"/>
      <c r="P316" s="606" t="s">
        <v>72</v>
      </c>
      <c r="Q316" s="607"/>
      <c r="R316" s="607"/>
      <c r="S316" s="607"/>
      <c r="T316" s="607"/>
      <c r="U316" s="607"/>
      <c r="V316" s="608"/>
      <c r="W316" s="37" t="s">
        <v>73</v>
      </c>
      <c r="X316" s="593">
        <f>IFERROR(X310/H310,"0")+IFERROR(X311/H311,"0")+IFERROR(X312/H312,"0")+IFERROR(X313/H313,"0")+IFERROR(X314/H314,"0")+IFERROR(X315/H315,"0")</f>
        <v>46.925925925925924</v>
      </c>
      <c r="Y316" s="593">
        <f>IFERROR(Y310/H310,"0")+IFERROR(Y311/H311,"0")+IFERROR(Y312/H312,"0")+IFERROR(Y313/H313,"0")+IFERROR(Y314/H314,"0")+IFERROR(Y315/H315,"0")</f>
        <v>48</v>
      </c>
      <c r="Z316" s="593">
        <f>IFERROR(IF(Z310="",0,Z310),"0")+IFERROR(IF(Z311="",0,Z311),"0")+IFERROR(IF(Z312="",0,Z312),"0")+IFERROR(IF(Z313="",0,Z313),"0")+IFERROR(IF(Z314="",0,Z314),"0")+IFERROR(IF(Z315="",0,Z315),"0")</f>
        <v>0.70188000000000006</v>
      </c>
      <c r="AA316" s="594"/>
      <c r="AB316" s="594"/>
      <c r="AC316" s="594"/>
    </row>
    <row r="317" spans="1:68" x14ac:dyDescent="0.2">
      <c r="A317" s="602"/>
      <c r="B317" s="602"/>
      <c r="C317" s="602"/>
      <c r="D317" s="602"/>
      <c r="E317" s="602"/>
      <c r="F317" s="602"/>
      <c r="G317" s="602"/>
      <c r="H317" s="602"/>
      <c r="I317" s="602"/>
      <c r="J317" s="602"/>
      <c r="K317" s="602"/>
      <c r="L317" s="602"/>
      <c r="M317" s="602"/>
      <c r="N317" s="602"/>
      <c r="O317" s="603"/>
      <c r="P317" s="606" t="s">
        <v>72</v>
      </c>
      <c r="Q317" s="607"/>
      <c r="R317" s="607"/>
      <c r="S317" s="607"/>
      <c r="T317" s="607"/>
      <c r="U317" s="607"/>
      <c r="V317" s="608"/>
      <c r="W317" s="37" t="s">
        <v>70</v>
      </c>
      <c r="X317" s="593">
        <f>IFERROR(SUM(X310:X315),"0")</f>
        <v>364</v>
      </c>
      <c r="Y317" s="593">
        <f>IFERROR(SUM(Y310:Y315),"0")</f>
        <v>375.6</v>
      </c>
      <c r="Z317" s="37"/>
      <c r="AA317" s="594"/>
      <c r="AB317" s="594"/>
      <c r="AC317" s="594"/>
    </row>
    <row r="318" spans="1:68" ht="14.25" customHeight="1" x14ac:dyDescent="0.25">
      <c r="A318" s="609" t="s">
        <v>64</v>
      </c>
      <c r="B318" s="602"/>
      <c r="C318" s="602"/>
      <c r="D318" s="602"/>
      <c r="E318" s="602"/>
      <c r="F318" s="602"/>
      <c r="G318" s="602"/>
      <c r="H318" s="602"/>
      <c r="I318" s="602"/>
      <c r="J318" s="602"/>
      <c r="K318" s="602"/>
      <c r="L318" s="602"/>
      <c r="M318" s="602"/>
      <c r="N318" s="602"/>
      <c r="O318" s="602"/>
      <c r="P318" s="602"/>
      <c r="Q318" s="602"/>
      <c r="R318" s="602"/>
      <c r="S318" s="602"/>
      <c r="T318" s="602"/>
      <c r="U318" s="602"/>
      <c r="V318" s="602"/>
      <c r="W318" s="602"/>
      <c r="X318" s="602"/>
      <c r="Y318" s="602"/>
      <c r="Z318" s="602"/>
      <c r="AA318" s="587"/>
      <c r="AB318" s="587"/>
      <c r="AC318" s="587"/>
    </row>
    <row r="319" spans="1:68" ht="27" customHeight="1" x14ac:dyDescent="0.25">
      <c r="A319" s="54" t="s">
        <v>497</v>
      </c>
      <c r="B319" s="54" t="s">
        <v>498</v>
      </c>
      <c r="C319" s="31">
        <v>4301030878</v>
      </c>
      <c r="D319" s="598">
        <v>4607091387193</v>
      </c>
      <c r="E319" s="599"/>
      <c r="F319" s="590">
        <v>0.7</v>
      </c>
      <c r="G319" s="32">
        <v>6</v>
      </c>
      <c r="H319" s="590">
        <v>4.2</v>
      </c>
      <c r="I319" s="590">
        <v>4.47</v>
      </c>
      <c r="J319" s="32">
        <v>132</v>
      </c>
      <c r="K319" s="32" t="s">
        <v>110</v>
      </c>
      <c r="L319" s="32"/>
      <c r="M319" s="33" t="s">
        <v>68</v>
      </c>
      <c r="N319" s="33"/>
      <c r="O319" s="32">
        <v>35</v>
      </c>
      <c r="P319" s="92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596"/>
      <c r="R319" s="596"/>
      <c r="S319" s="596"/>
      <c r="T319" s="597"/>
      <c r="U319" s="34"/>
      <c r="V319" s="34"/>
      <c r="W319" s="35" t="s">
        <v>70</v>
      </c>
      <c r="X319" s="591">
        <v>50</v>
      </c>
      <c r="Y319" s="592">
        <f>IFERROR(IF(X319="",0,CEILING((X319/$H319),1)*$H319),"")</f>
        <v>50.400000000000006</v>
      </c>
      <c r="Z319" s="36">
        <f>IFERROR(IF(Y319=0,"",ROUNDUP(Y319/H319,0)*0.00902),"")</f>
        <v>0.10824</v>
      </c>
      <c r="AA319" s="56"/>
      <c r="AB319" s="57"/>
      <c r="AC319" s="367" t="s">
        <v>499</v>
      </c>
      <c r="AG319" s="64"/>
      <c r="AJ319" s="68"/>
      <c r="AK319" s="68">
        <v>0</v>
      </c>
      <c r="BB319" s="368" t="s">
        <v>1</v>
      </c>
      <c r="BM319" s="64">
        <f>IFERROR(X319*I319/H319,"0")</f>
        <v>53.214285714285715</v>
      </c>
      <c r="BN319" s="64">
        <f>IFERROR(Y319*I319/H319,"0")</f>
        <v>53.64</v>
      </c>
      <c r="BO319" s="64">
        <f>IFERROR(1/J319*(X319/H319),"0")</f>
        <v>9.0187590187590191E-2</v>
      </c>
      <c r="BP319" s="64">
        <f>IFERROR(1/J319*(Y319/H319),"0")</f>
        <v>9.0909090909090912E-2</v>
      </c>
    </row>
    <row r="320" spans="1:68" ht="27" customHeight="1" x14ac:dyDescent="0.25">
      <c r="A320" s="54" t="s">
        <v>500</v>
      </c>
      <c r="B320" s="54" t="s">
        <v>501</v>
      </c>
      <c r="C320" s="31">
        <v>4301031153</v>
      </c>
      <c r="D320" s="598">
        <v>4607091387230</v>
      </c>
      <c r="E320" s="599"/>
      <c r="F320" s="590">
        <v>0.7</v>
      </c>
      <c r="G320" s="32">
        <v>6</v>
      </c>
      <c r="H320" s="590">
        <v>4.2</v>
      </c>
      <c r="I320" s="590">
        <v>4.47</v>
      </c>
      <c r="J320" s="32">
        <v>132</v>
      </c>
      <c r="K320" s="32" t="s">
        <v>110</v>
      </c>
      <c r="L320" s="32"/>
      <c r="M320" s="33" t="s">
        <v>68</v>
      </c>
      <c r="N320" s="33"/>
      <c r="O320" s="32">
        <v>40</v>
      </c>
      <c r="P320" s="83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596"/>
      <c r="R320" s="596"/>
      <c r="S320" s="596"/>
      <c r="T320" s="597"/>
      <c r="U320" s="34"/>
      <c r="V320" s="34"/>
      <c r="W320" s="35" t="s">
        <v>70</v>
      </c>
      <c r="X320" s="591">
        <v>110</v>
      </c>
      <c r="Y320" s="592">
        <f>IFERROR(IF(X320="",0,CEILING((X320/$H320),1)*$H320),"")</f>
        <v>113.4</v>
      </c>
      <c r="Z320" s="36">
        <f>IFERROR(IF(Y320=0,"",ROUNDUP(Y320/H320,0)*0.00902),"")</f>
        <v>0.24354000000000001</v>
      </c>
      <c r="AA320" s="56"/>
      <c r="AB320" s="57"/>
      <c r="AC320" s="369" t="s">
        <v>502</v>
      </c>
      <c r="AG320" s="64"/>
      <c r="AJ320" s="68"/>
      <c r="AK320" s="68">
        <v>0</v>
      </c>
      <c r="BB320" s="370" t="s">
        <v>1</v>
      </c>
      <c r="BM320" s="64">
        <f>IFERROR(X320*I320/H320,"0")</f>
        <v>117.07142857142857</v>
      </c>
      <c r="BN320" s="64">
        <f>IFERROR(Y320*I320/H320,"0")</f>
        <v>120.69</v>
      </c>
      <c r="BO320" s="64">
        <f>IFERROR(1/J320*(X320/H320),"0")</f>
        <v>0.1984126984126984</v>
      </c>
      <c r="BP320" s="64">
        <f>IFERROR(1/J320*(Y320/H320),"0")</f>
        <v>0.20454545454545456</v>
      </c>
    </row>
    <row r="321" spans="1:68" ht="27" customHeight="1" x14ac:dyDescent="0.25">
      <c r="A321" s="54" t="s">
        <v>503</v>
      </c>
      <c r="B321" s="54" t="s">
        <v>504</v>
      </c>
      <c r="C321" s="31">
        <v>4301031154</v>
      </c>
      <c r="D321" s="598">
        <v>4607091387292</v>
      </c>
      <c r="E321" s="599"/>
      <c r="F321" s="590">
        <v>0.73</v>
      </c>
      <c r="G321" s="32">
        <v>6</v>
      </c>
      <c r="H321" s="590">
        <v>4.38</v>
      </c>
      <c r="I321" s="590">
        <v>4.6500000000000004</v>
      </c>
      <c r="J321" s="32">
        <v>132</v>
      </c>
      <c r="K321" s="32" t="s">
        <v>110</v>
      </c>
      <c r="L321" s="32"/>
      <c r="M321" s="33" t="s">
        <v>68</v>
      </c>
      <c r="N321" s="33"/>
      <c r="O321" s="32">
        <v>45</v>
      </c>
      <c r="P321" s="85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596"/>
      <c r="R321" s="596"/>
      <c r="S321" s="596"/>
      <c r="T321" s="597"/>
      <c r="U321" s="34"/>
      <c r="V321" s="34"/>
      <c r="W321" s="35" t="s">
        <v>70</v>
      </c>
      <c r="X321" s="591">
        <v>0</v>
      </c>
      <c r="Y321" s="59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505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506</v>
      </c>
      <c r="B322" s="54" t="s">
        <v>507</v>
      </c>
      <c r="C322" s="31">
        <v>4301031152</v>
      </c>
      <c r="D322" s="598">
        <v>4607091387285</v>
      </c>
      <c r="E322" s="599"/>
      <c r="F322" s="590">
        <v>0.35</v>
      </c>
      <c r="G322" s="32">
        <v>6</v>
      </c>
      <c r="H322" s="590">
        <v>2.1</v>
      </c>
      <c r="I322" s="590">
        <v>2.23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77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596"/>
      <c r="R322" s="596"/>
      <c r="S322" s="596"/>
      <c r="T322" s="597"/>
      <c r="U322" s="34"/>
      <c r="V322" s="34"/>
      <c r="W322" s="35" t="s">
        <v>70</v>
      </c>
      <c r="X322" s="591">
        <v>10.5</v>
      </c>
      <c r="Y322" s="592">
        <f>IFERROR(IF(X322="",0,CEILING((X322/$H322),1)*$H322),"")</f>
        <v>10.5</v>
      </c>
      <c r="Z322" s="36">
        <f>IFERROR(IF(Y322=0,"",ROUNDUP(Y322/H322,0)*0.00502),"")</f>
        <v>2.5100000000000001E-2</v>
      </c>
      <c r="AA322" s="56"/>
      <c r="AB322" s="57"/>
      <c r="AC322" s="373" t="s">
        <v>502</v>
      </c>
      <c r="AG322" s="64"/>
      <c r="AJ322" s="68"/>
      <c r="AK322" s="68">
        <v>0</v>
      </c>
      <c r="BB322" s="374" t="s">
        <v>1</v>
      </c>
      <c r="BM322" s="64">
        <f>IFERROR(X322*I322/H322,"0")</f>
        <v>11.149999999999999</v>
      </c>
      <c r="BN322" s="64">
        <f>IFERROR(Y322*I322/H322,"0")</f>
        <v>11.149999999999999</v>
      </c>
      <c r="BO322" s="64">
        <f>IFERROR(1/J322*(X322/H322),"0")</f>
        <v>2.1367521367521368E-2</v>
      </c>
      <c r="BP322" s="64">
        <f>IFERROR(1/J322*(Y322/H322),"0")</f>
        <v>2.1367521367521368E-2</v>
      </c>
    </row>
    <row r="323" spans="1:68" x14ac:dyDescent="0.2">
      <c r="A323" s="601"/>
      <c r="B323" s="602"/>
      <c r="C323" s="602"/>
      <c r="D323" s="602"/>
      <c r="E323" s="602"/>
      <c r="F323" s="602"/>
      <c r="G323" s="602"/>
      <c r="H323" s="602"/>
      <c r="I323" s="602"/>
      <c r="J323" s="602"/>
      <c r="K323" s="602"/>
      <c r="L323" s="602"/>
      <c r="M323" s="602"/>
      <c r="N323" s="602"/>
      <c r="O323" s="603"/>
      <c r="P323" s="606" t="s">
        <v>72</v>
      </c>
      <c r="Q323" s="607"/>
      <c r="R323" s="607"/>
      <c r="S323" s="607"/>
      <c r="T323" s="607"/>
      <c r="U323" s="607"/>
      <c r="V323" s="608"/>
      <c r="W323" s="37" t="s">
        <v>73</v>
      </c>
      <c r="X323" s="593">
        <f>IFERROR(X319/H319,"0")+IFERROR(X320/H320,"0")+IFERROR(X321/H321,"0")+IFERROR(X322/H322,"0")</f>
        <v>43.095238095238095</v>
      </c>
      <c r="Y323" s="593">
        <f>IFERROR(Y319/H319,"0")+IFERROR(Y320/H320,"0")+IFERROR(Y321/H321,"0")+IFERROR(Y322/H322,"0")</f>
        <v>44</v>
      </c>
      <c r="Z323" s="593">
        <f>IFERROR(IF(Z319="",0,Z319),"0")+IFERROR(IF(Z320="",0,Z320),"0")+IFERROR(IF(Z321="",0,Z321),"0")+IFERROR(IF(Z322="",0,Z322),"0")</f>
        <v>0.37687999999999999</v>
      </c>
      <c r="AA323" s="594"/>
      <c r="AB323" s="594"/>
      <c r="AC323" s="594"/>
    </row>
    <row r="324" spans="1:68" x14ac:dyDescent="0.2">
      <c r="A324" s="602"/>
      <c r="B324" s="602"/>
      <c r="C324" s="602"/>
      <c r="D324" s="602"/>
      <c r="E324" s="602"/>
      <c r="F324" s="602"/>
      <c r="G324" s="602"/>
      <c r="H324" s="602"/>
      <c r="I324" s="602"/>
      <c r="J324" s="602"/>
      <c r="K324" s="602"/>
      <c r="L324" s="602"/>
      <c r="M324" s="602"/>
      <c r="N324" s="602"/>
      <c r="O324" s="603"/>
      <c r="P324" s="606" t="s">
        <v>72</v>
      </c>
      <c r="Q324" s="607"/>
      <c r="R324" s="607"/>
      <c r="S324" s="607"/>
      <c r="T324" s="607"/>
      <c r="U324" s="607"/>
      <c r="V324" s="608"/>
      <c r="W324" s="37" t="s">
        <v>70</v>
      </c>
      <c r="X324" s="593">
        <f>IFERROR(SUM(X319:X322),"0")</f>
        <v>170.5</v>
      </c>
      <c r="Y324" s="593">
        <f>IFERROR(SUM(Y319:Y322),"0")</f>
        <v>174.3</v>
      </c>
      <c r="Z324" s="37"/>
      <c r="AA324" s="594"/>
      <c r="AB324" s="594"/>
      <c r="AC324" s="594"/>
    </row>
    <row r="325" spans="1:68" ht="14.25" customHeight="1" x14ac:dyDescent="0.25">
      <c r="A325" s="609" t="s">
        <v>74</v>
      </c>
      <c r="B325" s="602"/>
      <c r="C325" s="602"/>
      <c r="D325" s="602"/>
      <c r="E325" s="602"/>
      <c r="F325" s="602"/>
      <c r="G325" s="602"/>
      <c r="H325" s="602"/>
      <c r="I325" s="602"/>
      <c r="J325" s="602"/>
      <c r="K325" s="602"/>
      <c r="L325" s="602"/>
      <c r="M325" s="602"/>
      <c r="N325" s="602"/>
      <c r="O325" s="602"/>
      <c r="P325" s="602"/>
      <c r="Q325" s="602"/>
      <c r="R325" s="602"/>
      <c r="S325" s="602"/>
      <c r="T325" s="602"/>
      <c r="U325" s="602"/>
      <c r="V325" s="602"/>
      <c r="W325" s="602"/>
      <c r="X325" s="602"/>
      <c r="Y325" s="602"/>
      <c r="Z325" s="602"/>
      <c r="AA325" s="587"/>
      <c r="AB325" s="587"/>
      <c r="AC325" s="587"/>
    </row>
    <row r="326" spans="1:68" ht="27" customHeight="1" x14ac:dyDescent="0.25">
      <c r="A326" s="54" t="s">
        <v>508</v>
      </c>
      <c r="B326" s="54" t="s">
        <v>509</v>
      </c>
      <c r="C326" s="31">
        <v>4301051100</v>
      </c>
      <c r="D326" s="598">
        <v>4607091387766</v>
      </c>
      <c r="E326" s="599"/>
      <c r="F326" s="590">
        <v>1.3</v>
      </c>
      <c r="G326" s="32">
        <v>6</v>
      </c>
      <c r="H326" s="590">
        <v>7.8</v>
      </c>
      <c r="I326" s="590">
        <v>8.3130000000000006</v>
      </c>
      <c r="J326" s="32">
        <v>64</v>
      </c>
      <c r="K326" s="32" t="s">
        <v>105</v>
      </c>
      <c r="L326" s="32"/>
      <c r="M326" s="33" t="s">
        <v>112</v>
      </c>
      <c r="N326" s="33"/>
      <c r="O326" s="32">
        <v>40</v>
      </c>
      <c r="P326" s="62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596"/>
      <c r="R326" s="596"/>
      <c r="S326" s="596"/>
      <c r="T326" s="597"/>
      <c r="U326" s="34"/>
      <c r="V326" s="34"/>
      <c r="W326" s="35" t="s">
        <v>70</v>
      </c>
      <c r="X326" s="591">
        <v>900</v>
      </c>
      <c r="Y326" s="592">
        <f>IFERROR(IF(X326="",0,CEILING((X326/$H326),1)*$H326),"")</f>
        <v>904.8</v>
      </c>
      <c r="Z326" s="36">
        <f>IFERROR(IF(Y326=0,"",ROUNDUP(Y326/H326,0)*0.01898),"")</f>
        <v>2.2016800000000001</v>
      </c>
      <c r="AA326" s="56"/>
      <c r="AB326" s="57"/>
      <c r="AC326" s="375" t="s">
        <v>510</v>
      </c>
      <c r="AG326" s="64"/>
      <c r="AJ326" s="68"/>
      <c r="AK326" s="68">
        <v>0</v>
      </c>
      <c r="BB326" s="376" t="s">
        <v>1</v>
      </c>
      <c r="BM326" s="64">
        <f>IFERROR(X326*I326/H326,"0")</f>
        <v>959.19230769230785</v>
      </c>
      <c r="BN326" s="64">
        <f>IFERROR(Y326*I326/H326,"0")</f>
        <v>964.30799999999999</v>
      </c>
      <c r="BO326" s="64">
        <f>IFERROR(1/J326*(X326/H326),"0")</f>
        <v>1.8028846153846154</v>
      </c>
      <c r="BP326" s="64">
        <f>IFERROR(1/J326*(Y326/H326),"0")</f>
        <v>1.8125</v>
      </c>
    </row>
    <row r="327" spans="1:68" ht="27" customHeight="1" x14ac:dyDescent="0.25">
      <c r="A327" s="54" t="s">
        <v>511</v>
      </c>
      <c r="B327" s="54" t="s">
        <v>512</v>
      </c>
      <c r="C327" s="31">
        <v>4301051818</v>
      </c>
      <c r="D327" s="598">
        <v>4607091387957</v>
      </c>
      <c r="E327" s="599"/>
      <c r="F327" s="590">
        <v>1.3</v>
      </c>
      <c r="G327" s="32">
        <v>6</v>
      </c>
      <c r="H327" s="590">
        <v>7.8</v>
      </c>
      <c r="I327" s="590">
        <v>8.3190000000000008</v>
      </c>
      <c r="J327" s="32">
        <v>64</v>
      </c>
      <c r="K327" s="32" t="s">
        <v>105</v>
      </c>
      <c r="L327" s="32"/>
      <c r="M327" s="33" t="s">
        <v>112</v>
      </c>
      <c r="N327" s="33"/>
      <c r="O327" s="32">
        <v>40</v>
      </c>
      <c r="P327" s="8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596"/>
      <c r="R327" s="596"/>
      <c r="S327" s="596"/>
      <c r="T327" s="597"/>
      <c r="U327" s="34"/>
      <c r="V327" s="34"/>
      <c r="W327" s="35" t="s">
        <v>70</v>
      </c>
      <c r="X327" s="591">
        <v>0</v>
      </c>
      <c r="Y327" s="592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513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514</v>
      </c>
      <c r="B328" s="54" t="s">
        <v>515</v>
      </c>
      <c r="C328" s="31">
        <v>4301051819</v>
      </c>
      <c r="D328" s="598">
        <v>4607091387964</v>
      </c>
      <c r="E328" s="599"/>
      <c r="F328" s="590">
        <v>1.35</v>
      </c>
      <c r="G328" s="32">
        <v>6</v>
      </c>
      <c r="H328" s="590">
        <v>8.1</v>
      </c>
      <c r="I328" s="590">
        <v>8.6010000000000009</v>
      </c>
      <c r="J328" s="32">
        <v>64</v>
      </c>
      <c r="K328" s="32" t="s">
        <v>105</v>
      </c>
      <c r="L328" s="32"/>
      <c r="M328" s="33" t="s">
        <v>112</v>
      </c>
      <c r="N328" s="33"/>
      <c r="O328" s="32">
        <v>40</v>
      </c>
      <c r="P328" s="6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596"/>
      <c r="R328" s="596"/>
      <c r="S328" s="596"/>
      <c r="T328" s="597"/>
      <c r="U328" s="34"/>
      <c r="V328" s="34"/>
      <c r="W328" s="35" t="s">
        <v>70</v>
      </c>
      <c r="X328" s="591">
        <v>0</v>
      </c>
      <c r="Y328" s="59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516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517</v>
      </c>
      <c r="B329" s="54" t="s">
        <v>518</v>
      </c>
      <c r="C329" s="31">
        <v>4301051734</v>
      </c>
      <c r="D329" s="598">
        <v>4680115884588</v>
      </c>
      <c r="E329" s="599"/>
      <c r="F329" s="590">
        <v>0.5</v>
      </c>
      <c r="G329" s="32">
        <v>6</v>
      </c>
      <c r="H329" s="590">
        <v>3</v>
      </c>
      <c r="I329" s="590">
        <v>3.246</v>
      </c>
      <c r="J329" s="32">
        <v>182</v>
      </c>
      <c r="K329" s="32" t="s">
        <v>77</v>
      </c>
      <c r="L329" s="32"/>
      <c r="M329" s="33" t="s">
        <v>112</v>
      </c>
      <c r="N329" s="33"/>
      <c r="O329" s="32">
        <v>40</v>
      </c>
      <c r="P329" s="67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596"/>
      <c r="R329" s="596"/>
      <c r="S329" s="596"/>
      <c r="T329" s="597"/>
      <c r="U329" s="34"/>
      <c r="V329" s="34"/>
      <c r="W329" s="35" t="s">
        <v>70</v>
      </c>
      <c r="X329" s="591">
        <v>0</v>
      </c>
      <c r="Y329" s="592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1" t="s">
        <v>519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520</v>
      </c>
      <c r="B330" s="54" t="s">
        <v>521</v>
      </c>
      <c r="C330" s="31">
        <v>4301051578</v>
      </c>
      <c r="D330" s="598">
        <v>4607091387513</v>
      </c>
      <c r="E330" s="599"/>
      <c r="F330" s="590">
        <v>0.45</v>
      </c>
      <c r="G330" s="32">
        <v>6</v>
      </c>
      <c r="H330" s="590">
        <v>2.7</v>
      </c>
      <c r="I330" s="590">
        <v>2.9580000000000002</v>
      </c>
      <c r="J330" s="32">
        <v>182</v>
      </c>
      <c r="K330" s="32" t="s">
        <v>77</v>
      </c>
      <c r="L330" s="32"/>
      <c r="M330" s="33" t="s">
        <v>138</v>
      </c>
      <c r="N330" s="33"/>
      <c r="O330" s="32">
        <v>40</v>
      </c>
      <c r="P330" s="8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596"/>
      <c r="R330" s="596"/>
      <c r="S330" s="596"/>
      <c r="T330" s="597"/>
      <c r="U330" s="34"/>
      <c r="V330" s="34"/>
      <c r="W330" s="35" t="s">
        <v>70</v>
      </c>
      <c r="X330" s="591">
        <v>0</v>
      </c>
      <c r="Y330" s="59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522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601"/>
      <c r="B331" s="602"/>
      <c r="C331" s="602"/>
      <c r="D331" s="602"/>
      <c r="E331" s="602"/>
      <c r="F331" s="602"/>
      <c r="G331" s="602"/>
      <c r="H331" s="602"/>
      <c r="I331" s="602"/>
      <c r="J331" s="602"/>
      <c r="K331" s="602"/>
      <c r="L331" s="602"/>
      <c r="M331" s="602"/>
      <c r="N331" s="602"/>
      <c r="O331" s="603"/>
      <c r="P331" s="606" t="s">
        <v>72</v>
      </c>
      <c r="Q331" s="607"/>
      <c r="R331" s="607"/>
      <c r="S331" s="607"/>
      <c r="T331" s="607"/>
      <c r="U331" s="607"/>
      <c r="V331" s="608"/>
      <c r="W331" s="37" t="s">
        <v>73</v>
      </c>
      <c r="X331" s="593">
        <f>IFERROR(X326/H326,"0")+IFERROR(X327/H327,"0")+IFERROR(X328/H328,"0")+IFERROR(X329/H329,"0")+IFERROR(X330/H330,"0")</f>
        <v>115.38461538461539</v>
      </c>
      <c r="Y331" s="593">
        <f>IFERROR(Y326/H326,"0")+IFERROR(Y327/H327,"0")+IFERROR(Y328/H328,"0")+IFERROR(Y329/H329,"0")+IFERROR(Y330/H330,"0")</f>
        <v>116</v>
      </c>
      <c r="Z331" s="593">
        <f>IFERROR(IF(Z326="",0,Z326),"0")+IFERROR(IF(Z327="",0,Z327),"0")+IFERROR(IF(Z328="",0,Z328),"0")+IFERROR(IF(Z329="",0,Z329),"0")+IFERROR(IF(Z330="",0,Z330),"0")</f>
        <v>2.2016800000000001</v>
      </c>
      <c r="AA331" s="594"/>
      <c r="AB331" s="594"/>
      <c r="AC331" s="594"/>
    </row>
    <row r="332" spans="1:68" x14ac:dyDescent="0.2">
      <c r="A332" s="602"/>
      <c r="B332" s="602"/>
      <c r="C332" s="602"/>
      <c r="D332" s="602"/>
      <c r="E332" s="602"/>
      <c r="F332" s="602"/>
      <c r="G332" s="602"/>
      <c r="H332" s="602"/>
      <c r="I332" s="602"/>
      <c r="J332" s="602"/>
      <c r="K332" s="602"/>
      <c r="L332" s="602"/>
      <c r="M332" s="602"/>
      <c r="N332" s="602"/>
      <c r="O332" s="603"/>
      <c r="P332" s="606" t="s">
        <v>72</v>
      </c>
      <c r="Q332" s="607"/>
      <c r="R332" s="607"/>
      <c r="S332" s="607"/>
      <c r="T332" s="607"/>
      <c r="U332" s="607"/>
      <c r="V332" s="608"/>
      <c r="W332" s="37" t="s">
        <v>70</v>
      </c>
      <c r="X332" s="593">
        <f>IFERROR(SUM(X326:X330),"0")</f>
        <v>900</v>
      </c>
      <c r="Y332" s="593">
        <f>IFERROR(SUM(Y326:Y330),"0")</f>
        <v>904.8</v>
      </c>
      <c r="Z332" s="37"/>
      <c r="AA332" s="594"/>
      <c r="AB332" s="594"/>
      <c r="AC332" s="594"/>
    </row>
    <row r="333" spans="1:68" ht="14.25" customHeight="1" x14ac:dyDescent="0.25">
      <c r="A333" s="609" t="s">
        <v>178</v>
      </c>
      <c r="B333" s="602"/>
      <c r="C333" s="602"/>
      <c r="D333" s="602"/>
      <c r="E333" s="602"/>
      <c r="F333" s="602"/>
      <c r="G333" s="602"/>
      <c r="H333" s="602"/>
      <c r="I333" s="602"/>
      <c r="J333" s="602"/>
      <c r="K333" s="602"/>
      <c r="L333" s="602"/>
      <c r="M333" s="602"/>
      <c r="N333" s="602"/>
      <c r="O333" s="602"/>
      <c r="P333" s="602"/>
      <c r="Q333" s="602"/>
      <c r="R333" s="602"/>
      <c r="S333" s="602"/>
      <c r="T333" s="602"/>
      <c r="U333" s="602"/>
      <c r="V333" s="602"/>
      <c r="W333" s="602"/>
      <c r="X333" s="602"/>
      <c r="Y333" s="602"/>
      <c r="Z333" s="602"/>
      <c r="AA333" s="587"/>
      <c r="AB333" s="587"/>
      <c r="AC333" s="587"/>
    </row>
    <row r="334" spans="1:68" ht="27" customHeight="1" x14ac:dyDescent="0.25">
      <c r="A334" s="54" t="s">
        <v>523</v>
      </c>
      <c r="B334" s="54" t="s">
        <v>524</v>
      </c>
      <c r="C334" s="31">
        <v>4301060387</v>
      </c>
      <c r="D334" s="598">
        <v>4607091380880</v>
      </c>
      <c r="E334" s="599"/>
      <c r="F334" s="590">
        <v>1.4</v>
      </c>
      <c r="G334" s="32">
        <v>6</v>
      </c>
      <c r="H334" s="590">
        <v>8.4</v>
      </c>
      <c r="I334" s="590">
        <v>8.9190000000000005</v>
      </c>
      <c r="J334" s="32">
        <v>64</v>
      </c>
      <c r="K334" s="32" t="s">
        <v>105</v>
      </c>
      <c r="L334" s="32"/>
      <c r="M334" s="33" t="s">
        <v>112</v>
      </c>
      <c r="N334" s="33"/>
      <c r="O334" s="32">
        <v>30</v>
      </c>
      <c r="P334" s="65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596"/>
      <c r="R334" s="596"/>
      <c r="S334" s="596"/>
      <c r="T334" s="597"/>
      <c r="U334" s="34"/>
      <c r="V334" s="34"/>
      <c r="W334" s="35" t="s">
        <v>70</v>
      </c>
      <c r="X334" s="591">
        <v>0</v>
      </c>
      <c r="Y334" s="59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5" t="s">
        <v>525</v>
      </c>
      <c r="AG334" s="64"/>
      <c r="AJ334" s="68"/>
      <c r="AK334" s="68">
        <v>0</v>
      </c>
      <c r="BB334" s="38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526</v>
      </c>
      <c r="B335" s="54" t="s">
        <v>527</v>
      </c>
      <c r="C335" s="31">
        <v>4301060406</v>
      </c>
      <c r="D335" s="598">
        <v>4607091384482</v>
      </c>
      <c r="E335" s="599"/>
      <c r="F335" s="590">
        <v>1.3</v>
      </c>
      <c r="G335" s="32">
        <v>6</v>
      </c>
      <c r="H335" s="590">
        <v>7.8</v>
      </c>
      <c r="I335" s="590">
        <v>8.3190000000000008</v>
      </c>
      <c r="J335" s="32">
        <v>64</v>
      </c>
      <c r="K335" s="32" t="s">
        <v>105</v>
      </c>
      <c r="L335" s="32"/>
      <c r="M335" s="33" t="s">
        <v>112</v>
      </c>
      <c r="N335" s="33"/>
      <c r="O335" s="32">
        <v>30</v>
      </c>
      <c r="P335" s="8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596"/>
      <c r="R335" s="596"/>
      <c r="S335" s="596"/>
      <c r="T335" s="597"/>
      <c r="U335" s="34"/>
      <c r="V335" s="34"/>
      <c r="W335" s="35" t="s">
        <v>70</v>
      </c>
      <c r="X335" s="591">
        <v>56</v>
      </c>
      <c r="Y335" s="592">
        <f>IFERROR(IF(X335="",0,CEILING((X335/$H335),1)*$H335),"")</f>
        <v>62.4</v>
      </c>
      <c r="Z335" s="36">
        <f>IFERROR(IF(Y335=0,"",ROUNDUP(Y335/H335,0)*0.01898),"")</f>
        <v>0.15184</v>
      </c>
      <c r="AA335" s="56"/>
      <c r="AB335" s="57"/>
      <c r="AC335" s="387" t="s">
        <v>528</v>
      </c>
      <c r="AG335" s="64"/>
      <c r="AJ335" s="68"/>
      <c r="AK335" s="68">
        <v>0</v>
      </c>
      <c r="BB335" s="388" t="s">
        <v>1</v>
      </c>
      <c r="BM335" s="64">
        <f>IFERROR(X335*I335/H335,"0")</f>
        <v>59.726153846153849</v>
      </c>
      <c r="BN335" s="64">
        <f>IFERROR(Y335*I335/H335,"0")</f>
        <v>66.552000000000007</v>
      </c>
      <c r="BO335" s="64">
        <f>IFERROR(1/J335*(X335/H335),"0")</f>
        <v>0.11217948717948718</v>
      </c>
      <c r="BP335" s="64">
        <f>IFERROR(1/J335*(Y335/H335),"0")</f>
        <v>0.125</v>
      </c>
    </row>
    <row r="336" spans="1:68" ht="16.5" customHeight="1" x14ac:dyDescent="0.25">
      <c r="A336" s="54" t="s">
        <v>529</v>
      </c>
      <c r="B336" s="54" t="s">
        <v>530</v>
      </c>
      <c r="C336" s="31">
        <v>4301060484</v>
      </c>
      <c r="D336" s="598">
        <v>4607091380897</v>
      </c>
      <c r="E336" s="599"/>
      <c r="F336" s="590">
        <v>1.4</v>
      </c>
      <c r="G336" s="32">
        <v>6</v>
      </c>
      <c r="H336" s="590">
        <v>8.4</v>
      </c>
      <c r="I336" s="590">
        <v>8.9190000000000005</v>
      </c>
      <c r="J336" s="32">
        <v>64</v>
      </c>
      <c r="K336" s="32" t="s">
        <v>105</v>
      </c>
      <c r="L336" s="32"/>
      <c r="M336" s="33" t="s">
        <v>138</v>
      </c>
      <c r="N336" s="33"/>
      <c r="O336" s="32">
        <v>30</v>
      </c>
      <c r="P336" s="87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596"/>
      <c r="R336" s="596"/>
      <c r="S336" s="596"/>
      <c r="T336" s="597"/>
      <c r="U336" s="34"/>
      <c r="V336" s="34"/>
      <c r="W336" s="35" t="s">
        <v>70</v>
      </c>
      <c r="X336" s="591">
        <v>30</v>
      </c>
      <c r="Y336" s="592">
        <f>IFERROR(IF(X336="",0,CEILING((X336/$H336),1)*$H336),"")</f>
        <v>33.6</v>
      </c>
      <c r="Z336" s="36">
        <f>IFERROR(IF(Y336=0,"",ROUNDUP(Y336/H336,0)*0.01898),"")</f>
        <v>7.5920000000000001E-2</v>
      </c>
      <c r="AA336" s="56"/>
      <c r="AB336" s="57"/>
      <c r="AC336" s="389" t="s">
        <v>531</v>
      </c>
      <c r="AG336" s="64"/>
      <c r="AJ336" s="68"/>
      <c r="AK336" s="68">
        <v>0</v>
      </c>
      <c r="BB336" s="390" t="s">
        <v>1</v>
      </c>
      <c r="BM336" s="64">
        <f>IFERROR(X336*I336/H336,"0")</f>
        <v>31.853571428571428</v>
      </c>
      <c r="BN336" s="64">
        <f>IFERROR(Y336*I336/H336,"0")</f>
        <v>35.676000000000002</v>
      </c>
      <c r="BO336" s="64">
        <f>IFERROR(1/J336*(X336/H336),"0")</f>
        <v>5.5803571428571425E-2</v>
      </c>
      <c r="BP336" s="64">
        <f>IFERROR(1/J336*(Y336/H336),"0")</f>
        <v>6.25E-2</v>
      </c>
    </row>
    <row r="337" spans="1:68" x14ac:dyDescent="0.2">
      <c r="A337" s="601"/>
      <c r="B337" s="602"/>
      <c r="C337" s="602"/>
      <c r="D337" s="602"/>
      <c r="E337" s="602"/>
      <c r="F337" s="602"/>
      <c r="G337" s="602"/>
      <c r="H337" s="602"/>
      <c r="I337" s="602"/>
      <c r="J337" s="602"/>
      <c r="K337" s="602"/>
      <c r="L337" s="602"/>
      <c r="M337" s="602"/>
      <c r="N337" s="602"/>
      <c r="O337" s="603"/>
      <c r="P337" s="606" t="s">
        <v>72</v>
      </c>
      <c r="Q337" s="607"/>
      <c r="R337" s="607"/>
      <c r="S337" s="607"/>
      <c r="T337" s="607"/>
      <c r="U337" s="607"/>
      <c r="V337" s="608"/>
      <c r="W337" s="37" t="s">
        <v>73</v>
      </c>
      <c r="X337" s="593">
        <f>IFERROR(X334/H334,"0")+IFERROR(X335/H335,"0")+IFERROR(X336/H336,"0")</f>
        <v>10.750915750915752</v>
      </c>
      <c r="Y337" s="593">
        <f>IFERROR(Y334/H334,"0")+IFERROR(Y335/H335,"0")+IFERROR(Y336/H336,"0")</f>
        <v>12</v>
      </c>
      <c r="Z337" s="593">
        <f>IFERROR(IF(Z334="",0,Z334),"0")+IFERROR(IF(Z335="",0,Z335),"0")+IFERROR(IF(Z336="",0,Z336),"0")</f>
        <v>0.22776000000000002</v>
      </c>
      <c r="AA337" s="594"/>
      <c r="AB337" s="594"/>
      <c r="AC337" s="594"/>
    </row>
    <row r="338" spans="1:68" x14ac:dyDescent="0.2">
      <c r="A338" s="602"/>
      <c r="B338" s="602"/>
      <c r="C338" s="602"/>
      <c r="D338" s="602"/>
      <c r="E338" s="602"/>
      <c r="F338" s="602"/>
      <c r="G338" s="602"/>
      <c r="H338" s="602"/>
      <c r="I338" s="602"/>
      <c r="J338" s="602"/>
      <c r="K338" s="602"/>
      <c r="L338" s="602"/>
      <c r="M338" s="602"/>
      <c r="N338" s="602"/>
      <c r="O338" s="603"/>
      <c r="P338" s="606" t="s">
        <v>72</v>
      </c>
      <c r="Q338" s="607"/>
      <c r="R338" s="607"/>
      <c r="S338" s="607"/>
      <c r="T338" s="607"/>
      <c r="U338" s="607"/>
      <c r="V338" s="608"/>
      <c r="W338" s="37" t="s">
        <v>70</v>
      </c>
      <c r="X338" s="593">
        <f>IFERROR(SUM(X334:X336),"0")</f>
        <v>86</v>
      </c>
      <c r="Y338" s="593">
        <f>IFERROR(SUM(Y334:Y336),"0")</f>
        <v>96</v>
      </c>
      <c r="Z338" s="37"/>
      <c r="AA338" s="594"/>
      <c r="AB338" s="594"/>
      <c r="AC338" s="594"/>
    </row>
    <row r="339" spans="1:68" ht="14.25" customHeight="1" x14ac:dyDescent="0.25">
      <c r="A339" s="609" t="s">
        <v>94</v>
      </c>
      <c r="B339" s="602"/>
      <c r="C339" s="602"/>
      <c r="D339" s="602"/>
      <c r="E339" s="602"/>
      <c r="F339" s="602"/>
      <c r="G339" s="602"/>
      <c r="H339" s="602"/>
      <c r="I339" s="602"/>
      <c r="J339" s="602"/>
      <c r="K339" s="602"/>
      <c r="L339" s="602"/>
      <c r="M339" s="602"/>
      <c r="N339" s="602"/>
      <c r="O339" s="602"/>
      <c r="P339" s="602"/>
      <c r="Q339" s="602"/>
      <c r="R339" s="602"/>
      <c r="S339" s="602"/>
      <c r="T339" s="602"/>
      <c r="U339" s="602"/>
      <c r="V339" s="602"/>
      <c r="W339" s="602"/>
      <c r="X339" s="602"/>
      <c r="Y339" s="602"/>
      <c r="Z339" s="602"/>
      <c r="AA339" s="587"/>
      <c r="AB339" s="587"/>
      <c r="AC339" s="587"/>
    </row>
    <row r="340" spans="1:68" ht="27" customHeight="1" x14ac:dyDescent="0.25">
      <c r="A340" s="54" t="s">
        <v>532</v>
      </c>
      <c r="B340" s="54" t="s">
        <v>533</v>
      </c>
      <c r="C340" s="31">
        <v>4301032055</v>
      </c>
      <c r="D340" s="598">
        <v>4680115886476</v>
      </c>
      <c r="E340" s="599"/>
      <c r="F340" s="590">
        <v>0.38</v>
      </c>
      <c r="G340" s="32">
        <v>8</v>
      </c>
      <c r="H340" s="590">
        <v>3.04</v>
      </c>
      <c r="I340" s="590">
        <v>3.32</v>
      </c>
      <c r="J340" s="32">
        <v>156</v>
      </c>
      <c r="K340" s="32" t="s">
        <v>110</v>
      </c>
      <c r="L340" s="32"/>
      <c r="M340" s="33" t="s">
        <v>97</v>
      </c>
      <c r="N340" s="33"/>
      <c r="O340" s="32">
        <v>180</v>
      </c>
      <c r="P340" s="732" t="s">
        <v>534</v>
      </c>
      <c r="Q340" s="596"/>
      <c r="R340" s="596"/>
      <c r="S340" s="596"/>
      <c r="T340" s="597"/>
      <c r="U340" s="34"/>
      <c r="V340" s="34"/>
      <c r="W340" s="35" t="s">
        <v>70</v>
      </c>
      <c r="X340" s="591">
        <v>0</v>
      </c>
      <c r="Y340" s="592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391" t="s">
        <v>535</v>
      </c>
      <c r="AG340" s="64"/>
      <c r="AJ340" s="68"/>
      <c r="AK340" s="68">
        <v>0</v>
      </c>
      <c r="BB340" s="392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536</v>
      </c>
      <c r="B341" s="54" t="s">
        <v>537</v>
      </c>
      <c r="C341" s="31">
        <v>4301030232</v>
      </c>
      <c r="D341" s="598">
        <v>4607091388374</v>
      </c>
      <c r="E341" s="599"/>
      <c r="F341" s="590">
        <v>0.38</v>
      </c>
      <c r="G341" s="32">
        <v>8</v>
      </c>
      <c r="H341" s="590">
        <v>3.04</v>
      </c>
      <c r="I341" s="590">
        <v>3.29</v>
      </c>
      <c r="J341" s="32">
        <v>132</v>
      </c>
      <c r="K341" s="32" t="s">
        <v>110</v>
      </c>
      <c r="L341" s="32"/>
      <c r="M341" s="33" t="s">
        <v>97</v>
      </c>
      <c r="N341" s="33"/>
      <c r="O341" s="32">
        <v>180</v>
      </c>
      <c r="P341" s="868" t="s">
        <v>538</v>
      </c>
      <c r="Q341" s="596"/>
      <c r="R341" s="596"/>
      <c r="S341" s="596"/>
      <c r="T341" s="597"/>
      <c r="U341" s="34"/>
      <c r="V341" s="34"/>
      <c r="W341" s="35" t="s">
        <v>70</v>
      </c>
      <c r="X341" s="591">
        <v>0</v>
      </c>
      <c r="Y341" s="592">
        <f>IFERROR(IF(X341="",0,CEILING((X341/$H341),1)*$H341),"")</f>
        <v>0</v>
      </c>
      <c r="Z341" s="36" t="str">
        <f>IFERROR(IF(Y341=0,"",ROUNDUP(Y341/H341,0)*0.00902),"")</f>
        <v/>
      </c>
      <c r="AA341" s="56"/>
      <c r="AB341" s="57"/>
      <c r="AC341" s="393" t="s">
        <v>539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540</v>
      </c>
      <c r="B342" s="54" t="s">
        <v>541</v>
      </c>
      <c r="C342" s="31">
        <v>4301032015</v>
      </c>
      <c r="D342" s="598">
        <v>4607091383102</v>
      </c>
      <c r="E342" s="599"/>
      <c r="F342" s="590">
        <v>0.17</v>
      </c>
      <c r="G342" s="32">
        <v>15</v>
      </c>
      <c r="H342" s="590">
        <v>2.5499999999999998</v>
      </c>
      <c r="I342" s="590">
        <v>2.9550000000000001</v>
      </c>
      <c r="J342" s="32">
        <v>182</v>
      </c>
      <c r="K342" s="32" t="s">
        <v>77</v>
      </c>
      <c r="L342" s="32"/>
      <c r="M342" s="33" t="s">
        <v>97</v>
      </c>
      <c r="N342" s="33"/>
      <c r="O342" s="32">
        <v>180</v>
      </c>
      <c r="P342" s="90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596"/>
      <c r="R342" s="596"/>
      <c r="S342" s="596"/>
      <c r="T342" s="597"/>
      <c r="U342" s="34"/>
      <c r="V342" s="34"/>
      <c r="W342" s="35" t="s">
        <v>70</v>
      </c>
      <c r="X342" s="591">
        <v>0</v>
      </c>
      <c r="Y342" s="592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5" t="s">
        <v>542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4301030233</v>
      </c>
      <c r="D343" s="598">
        <v>4607091388404</v>
      </c>
      <c r="E343" s="599"/>
      <c r="F343" s="590">
        <v>0.17</v>
      </c>
      <c r="G343" s="32">
        <v>15</v>
      </c>
      <c r="H343" s="590">
        <v>2.5499999999999998</v>
      </c>
      <c r="I343" s="590">
        <v>2.88</v>
      </c>
      <c r="J343" s="32">
        <v>182</v>
      </c>
      <c r="K343" s="32" t="s">
        <v>77</v>
      </c>
      <c r="L343" s="32"/>
      <c r="M343" s="33" t="s">
        <v>97</v>
      </c>
      <c r="N343" s="33"/>
      <c r="O343" s="32">
        <v>180</v>
      </c>
      <c r="P343" s="82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596"/>
      <c r="R343" s="596"/>
      <c r="S343" s="596"/>
      <c r="T343" s="597"/>
      <c r="U343" s="34"/>
      <c r="V343" s="34"/>
      <c r="W343" s="35" t="s">
        <v>70</v>
      </c>
      <c r="X343" s="591">
        <v>0</v>
      </c>
      <c r="Y343" s="592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539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601"/>
      <c r="B344" s="602"/>
      <c r="C344" s="602"/>
      <c r="D344" s="602"/>
      <c r="E344" s="602"/>
      <c r="F344" s="602"/>
      <c r="G344" s="602"/>
      <c r="H344" s="602"/>
      <c r="I344" s="602"/>
      <c r="J344" s="602"/>
      <c r="K344" s="602"/>
      <c r="L344" s="602"/>
      <c r="M344" s="602"/>
      <c r="N344" s="602"/>
      <c r="O344" s="603"/>
      <c r="P344" s="606" t="s">
        <v>72</v>
      </c>
      <c r="Q344" s="607"/>
      <c r="R344" s="607"/>
      <c r="S344" s="607"/>
      <c r="T344" s="607"/>
      <c r="U344" s="607"/>
      <c r="V344" s="608"/>
      <c r="W344" s="37" t="s">
        <v>73</v>
      </c>
      <c r="X344" s="593">
        <f>IFERROR(X340/H340,"0")+IFERROR(X341/H341,"0")+IFERROR(X342/H342,"0")+IFERROR(X343/H343,"0")</f>
        <v>0</v>
      </c>
      <c r="Y344" s="593">
        <f>IFERROR(Y340/H340,"0")+IFERROR(Y341/H341,"0")+IFERROR(Y342/H342,"0")+IFERROR(Y343/H343,"0")</f>
        <v>0</v>
      </c>
      <c r="Z344" s="593">
        <f>IFERROR(IF(Z340="",0,Z340),"0")+IFERROR(IF(Z341="",0,Z341),"0")+IFERROR(IF(Z342="",0,Z342),"0")+IFERROR(IF(Z343="",0,Z343),"0")</f>
        <v>0</v>
      </c>
      <c r="AA344" s="594"/>
      <c r="AB344" s="594"/>
      <c r="AC344" s="594"/>
    </row>
    <row r="345" spans="1:68" x14ac:dyDescent="0.2">
      <c r="A345" s="602"/>
      <c r="B345" s="602"/>
      <c r="C345" s="602"/>
      <c r="D345" s="602"/>
      <c r="E345" s="602"/>
      <c r="F345" s="602"/>
      <c r="G345" s="602"/>
      <c r="H345" s="602"/>
      <c r="I345" s="602"/>
      <c r="J345" s="602"/>
      <c r="K345" s="602"/>
      <c r="L345" s="602"/>
      <c r="M345" s="602"/>
      <c r="N345" s="602"/>
      <c r="O345" s="603"/>
      <c r="P345" s="606" t="s">
        <v>72</v>
      </c>
      <c r="Q345" s="607"/>
      <c r="R345" s="607"/>
      <c r="S345" s="607"/>
      <c r="T345" s="607"/>
      <c r="U345" s="607"/>
      <c r="V345" s="608"/>
      <c r="W345" s="37" t="s">
        <v>70</v>
      </c>
      <c r="X345" s="593">
        <f>IFERROR(SUM(X340:X343),"0")</f>
        <v>0</v>
      </c>
      <c r="Y345" s="593">
        <f>IFERROR(SUM(Y340:Y343),"0")</f>
        <v>0</v>
      </c>
      <c r="Z345" s="37"/>
      <c r="AA345" s="594"/>
      <c r="AB345" s="594"/>
      <c r="AC345" s="594"/>
    </row>
    <row r="346" spans="1:68" ht="14.25" customHeight="1" x14ac:dyDescent="0.25">
      <c r="A346" s="609" t="s">
        <v>545</v>
      </c>
      <c r="B346" s="602"/>
      <c r="C346" s="602"/>
      <c r="D346" s="602"/>
      <c r="E346" s="602"/>
      <c r="F346" s="602"/>
      <c r="G346" s="602"/>
      <c r="H346" s="602"/>
      <c r="I346" s="602"/>
      <c r="J346" s="602"/>
      <c r="K346" s="602"/>
      <c r="L346" s="602"/>
      <c r="M346" s="602"/>
      <c r="N346" s="602"/>
      <c r="O346" s="602"/>
      <c r="P346" s="602"/>
      <c r="Q346" s="602"/>
      <c r="R346" s="602"/>
      <c r="S346" s="602"/>
      <c r="T346" s="602"/>
      <c r="U346" s="602"/>
      <c r="V346" s="602"/>
      <c r="W346" s="602"/>
      <c r="X346" s="602"/>
      <c r="Y346" s="602"/>
      <c r="Z346" s="602"/>
      <c r="AA346" s="587"/>
      <c r="AB346" s="587"/>
      <c r="AC346" s="587"/>
    </row>
    <row r="347" spans="1:68" ht="16.5" customHeight="1" x14ac:dyDescent="0.25">
      <c r="A347" s="54" t="s">
        <v>546</v>
      </c>
      <c r="B347" s="54" t="s">
        <v>547</v>
      </c>
      <c r="C347" s="31">
        <v>4301180007</v>
      </c>
      <c r="D347" s="598">
        <v>4680115881808</v>
      </c>
      <c r="E347" s="599"/>
      <c r="F347" s="590">
        <v>0.1</v>
      </c>
      <c r="G347" s="32">
        <v>20</v>
      </c>
      <c r="H347" s="590">
        <v>2</v>
      </c>
      <c r="I347" s="590">
        <v>2.2400000000000002</v>
      </c>
      <c r="J347" s="32">
        <v>238</v>
      </c>
      <c r="K347" s="32" t="s">
        <v>77</v>
      </c>
      <c r="L347" s="32"/>
      <c r="M347" s="33" t="s">
        <v>548</v>
      </c>
      <c r="N347" s="33"/>
      <c r="O347" s="32">
        <v>730</v>
      </c>
      <c r="P347" s="88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596"/>
      <c r="R347" s="596"/>
      <c r="S347" s="596"/>
      <c r="T347" s="597"/>
      <c r="U347" s="34"/>
      <c r="V347" s="34"/>
      <c r="W347" s="35" t="s">
        <v>70</v>
      </c>
      <c r="X347" s="591">
        <v>0</v>
      </c>
      <c r="Y347" s="592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399" t="s">
        <v>549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550</v>
      </c>
      <c r="B348" s="54" t="s">
        <v>551</v>
      </c>
      <c r="C348" s="31">
        <v>4301180006</v>
      </c>
      <c r="D348" s="598">
        <v>4680115881822</v>
      </c>
      <c r="E348" s="599"/>
      <c r="F348" s="590">
        <v>0.1</v>
      </c>
      <c r="G348" s="32">
        <v>20</v>
      </c>
      <c r="H348" s="590">
        <v>2</v>
      </c>
      <c r="I348" s="590">
        <v>2.2400000000000002</v>
      </c>
      <c r="J348" s="32">
        <v>238</v>
      </c>
      <c r="K348" s="32" t="s">
        <v>77</v>
      </c>
      <c r="L348" s="32"/>
      <c r="M348" s="33" t="s">
        <v>548</v>
      </c>
      <c r="N348" s="33"/>
      <c r="O348" s="32">
        <v>730</v>
      </c>
      <c r="P348" s="85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596"/>
      <c r="R348" s="596"/>
      <c r="S348" s="596"/>
      <c r="T348" s="597"/>
      <c r="U348" s="34"/>
      <c r="V348" s="34"/>
      <c r="W348" s="35" t="s">
        <v>70</v>
      </c>
      <c r="X348" s="591">
        <v>0</v>
      </c>
      <c r="Y348" s="59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549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552</v>
      </c>
      <c r="B349" s="54" t="s">
        <v>553</v>
      </c>
      <c r="C349" s="31">
        <v>4301180001</v>
      </c>
      <c r="D349" s="598">
        <v>4680115880016</v>
      </c>
      <c r="E349" s="599"/>
      <c r="F349" s="590">
        <v>0.1</v>
      </c>
      <c r="G349" s="32">
        <v>20</v>
      </c>
      <c r="H349" s="590">
        <v>2</v>
      </c>
      <c r="I349" s="590">
        <v>2.2400000000000002</v>
      </c>
      <c r="J349" s="32">
        <v>238</v>
      </c>
      <c r="K349" s="32" t="s">
        <v>77</v>
      </c>
      <c r="L349" s="32"/>
      <c r="M349" s="33" t="s">
        <v>548</v>
      </c>
      <c r="N349" s="33"/>
      <c r="O349" s="32">
        <v>730</v>
      </c>
      <c r="P349" s="8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596"/>
      <c r="R349" s="596"/>
      <c r="S349" s="596"/>
      <c r="T349" s="597"/>
      <c r="U349" s="34"/>
      <c r="V349" s="34"/>
      <c r="W349" s="35" t="s">
        <v>70</v>
      </c>
      <c r="X349" s="591">
        <v>0</v>
      </c>
      <c r="Y349" s="59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549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01"/>
      <c r="B350" s="602"/>
      <c r="C350" s="602"/>
      <c r="D350" s="602"/>
      <c r="E350" s="602"/>
      <c r="F350" s="602"/>
      <c r="G350" s="602"/>
      <c r="H350" s="602"/>
      <c r="I350" s="602"/>
      <c r="J350" s="602"/>
      <c r="K350" s="602"/>
      <c r="L350" s="602"/>
      <c r="M350" s="602"/>
      <c r="N350" s="602"/>
      <c r="O350" s="603"/>
      <c r="P350" s="606" t="s">
        <v>72</v>
      </c>
      <c r="Q350" s="607"/>
      <c r="R350" s="607"/>
      <c r="S350" s="607"/>
      <c r="T350" s="607"/>
      <c r="U350" s="607"/>
      <c r="V350" s="608"/>
      <c r="W350" s="37" t="s">
        <v>73</v>
      </c>
      <c r="X350" s="593">
        <f>IFERROR(X347/H347,"0")+IFERROR(X348/H348,"0")+IFERROR(X349/H349,"0")</f>
        <v>0</v>
      </c>
      <c r="Y350" s="593">
        <f>IFERROR(Y347/H347,"0")+IFERROR(Y348/H348,"0")+IFERROR(Y349/H349,"0")</f>
        <v>0</v>
      </c>
      <c r="Z350" s="593">
        <f>IFERROR(IF(Z347="",0,Z347),"0")+IFERROR(IF(Z348="",0,Z348),"0")+IFERROR(IF(Z349="",0,Z349),"0")</f>
        <v>0</v>
      </c>
      <c r="AA350" s="594"/>
      <c r="AB350" s="594"/>
      <c r="AC350" s="594"/>
    </row>
    <row r="351" spans="1:68" x14ac:dyDescent="0.2">
      <c r="A351" s="602"/>
      <c r="B351" s="602"/>
      <c r="C351" s="602"/>
      <c r="D351" s="602"/>
      <c r="E351" s="602"/>
      <c r="F351" s="602"/>
      <c r="G351" s="602"/>
      <c r="H351" s="602"/>
      <c r="I351" s="602"/>
      <c r="J351" s="602"/>
      <c r="K351" s="602"/>
      <c r="L351" s="602"/>
      <c r="M351" s="602"/>
      <c r="N351" s="602"/>
      <c r="O351" s="603"/>
      <c r="P351" s="606" t="s">
        <v>72</v>
      </c>
      <c r="Q351" s="607"/>
      <c r="R351" s="607"/>
      <c r="S351" s="607"/>
      <c r="T351" s="607"/>
      <c r="U351" s="607"/>
      <c r="V351" s="608"/>
      <c r="W351" s="37" t="s">
        <v>70</v>
      </c>
      <c r="X351" s="593">
        <f>IFERROR(SUM(X347:X349),"0")</f>
        <v>0</v>
      </c>
      <c r="Y351" s="593">
        <f>IFERROR(SUM(Y347:Y349),"0")</f>
        <v>0</v>
      </c>
      <c r="Z351" s="37"/>
      <c r="AA351" s="594"/>
      <c r="AB351" s="594"/>
      <c r="AC351" s="594"/>
    </row>
    <row r="352" spans="1:68" ht="16.5" customHeight="1" x14ac:dyDescent="0.25">
      <c r="A352" s="605" t="s">
        <v>554</v>
      </c>
      <c r="B352" s="602"/>
      <c r="C352" s="602"/>
      <c r="D352" s="602"/>
      <c r="E352" s="602"/>
      <c r="F352" s="602"/>
      <c r="G352" s="602"/>
      <c r="H352" s="602"/>
      <c r="I352" s="602"/>
      <c r="J352" s="602"/>
      <c r="K352" s="602"/>
      <c r="L352" s="602"/>
      <c r="M352" s="602"/>
      <c r="N352" s="602"/>
      <c r="O352" s="602"/>
      <c r="P352" s="602"/>
      <c r="Q352" s="602"/>
      <c r="R352" s="602"/>
      <c r="S352" s="602"/>
      <c r="T352" s="602"/>
      <c r="U352" s="602"/>
      <c r="V352" s="602"/>
      <c r="W352" s="602"/>
      <c r="X352" s="602"/>
      <c r="Y352" s="602"/>
      <c r="Z352" s="602"/>
      <c r="AA352" s="586"/>
      <c r="AB352" s="586"/>
      <c r="AC352" s="586"/>
    </row>
    <row r="353" spans="1:68" ht="14.25" customHeight="1" x14ac:dyDescent="0.25">
      <c r="A353" s="609" t="s">
        <v>64</v>
      </c>
      <c r="B353" s="602"/>
      <c r="C353" s="602"/>
      <c r="D353" s="602"/>
      <c r="E353" s="602"/>
      <c r="F353" s="602"/>
      <c r="G353" s="602"/>
      <c r="H353" s="602"/>
      <c r="I353" s="602"/>
      <c r="J353" s="602"/>
      <c r="K353" s="602"/>
      <c r="L353" s="602"/>
      <c r="M353" s="602"/>
      <c r="N353" s="602"/>
      <c r="O353" s="602"/>
      <c r="P353" s="602"/>
      <c r="Q353" s="602"/>
      <c r="R353" s="602"/>
      <c r="S353" s="602"/>
      <c r="T353" s="602"/>
      <c r="U353" s="602"/>
      <c r="V353" s="602"/>
      <c r="W353" s="602"/>
      <c r="X353" s="602"/>
      <c r="Y353" s="602"/>
      <c r="Z353" s="602"/>
      <c r="AA353" s="587"/>
      <c r="AB353" s="587"/>
      <c r="AC353" s="587"/>
    </row>
    <row r="354" spans="1:68" ht="27" customHeight="1" x14ac:dyDescent="0.25">
      <c r="A354" s="54" t="s">
        <v>555</v>
      </c>
      <c r="B354" s="54" t="s">
        <v>556</v>
      </c>
      <c r="C354" s="31">
        <v>4301031066</v>
      </c>
      <c r="D354" s="598">
        <v>4607091383836</v>
      </c>
      <c r="E354" s="599"/>
      <c r="F354" s="590">
        <v>0.3</v>
      </c>
      <c r="G354" s="32">
        <v>6</v>
      </c>
      <c r="H354" s="590">
        <v>1.8</v>
      </c>
      <c r="I354" s="590">
        <v>2.028</v>
      </c>
      <c r="J354" s="32">
        <v>182</v>
      </c>
      <c r="K354" s="32" t="s">
        <v>77</v>
      </c>
      <c r="L354" s="32"/>
      <c r="M354" s="33" t="s">
        <v>68</v>
      </c>
      <c r="N354" s="33"/>
      <c r="O354" s="32">
        <v>40</v>
      </c>
      <c r="P354" s="87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596"/>
      <c r="R354" s="596"/>
      <c r="S354" s="596"/>
      <c r="T354" s="597"/>
      <c r="U354" s="34"/>
      <c r="V354" s="34"/>
      <c r="W354" s="35" t="s">
        <v>70</v>
      </c>
      <c r="X354" s="591">
        <v>0</v>
      </c>
      <c r="Y354" s="592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05" t="s">
        <v>557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601"/>
      <c r="B355" s="602"/>
      <c r="C355" s="602"/>
      <c r="D355" s="602"/>
      <c r="E355" s="602"/>
      <c r="F355" s="602"/>
      <c r="G355" s="602"/>
      <c r="H355" s="602"/>
      <c r="I355" s="602"/>
      <c r="J355" s="602"/>
      <c r="K355" s="602"/>
      <c r="L355" s="602"/>
      <c r="M355" s="602"/>
      <c r="N355" s="602"/>
      <c r="O355" s="603"/>
      <c r="P355" s="606" t="s">
        <v>72</v>
      </c>
      <c r="Q355" s="607"/>
      <c r="R355" s="607"/>
      <c r="S355" s="607"/>
      <c r="T355" s="607"/>
      <c r="U355" s="607"/>
      <c r="V355" s="608"/>
      <c r="W355" s="37" t="s">
        <v>73</v>
      </c>
      <c r="X355" s="593">
        <f>IFERROR(X354/H354,"0")</f>
        <v>0</v>
      </c>
      <c r="Y355" s="593">
        <f>IFERROR(Y354/H354,"0")</f>
        <v>0</v>
      </c>
      <c r="Z355" s="593">
        <f>IFERROR(IF(Z354="",0,Z354),"0")</f>
        <v>0</v>
      </c>
      <c r="AA355" s="594"/>
      <c r="AB355" s="594"/>
      <c r="AC355" s="594"/>
    </row>
    <row r="356" spans="1:68" x14ac:dyDescent="0.2">
      <c r="A356" s="602"/>
      <c r="B356" s="602"/>
      <c r="C356" s="602"/>
      <c r="D356" s="602"/>
      <c r="E356" s="602"/>
      <c r="F356" s="602"/>
      <c r="G356" s="602"/>
      <c r="H356" s="602"/>
      <c r="I356" s="602"/>
      <c r="J356" s="602"/>
      <c r="K356" s="602"/>
      <c r="L356" s="602"/>
      <c r="M356" s="602"/>
      <c r="N356" s="602"/>
      <c r="O356" s="603"/>
      <c r="P356" s="606" t="s">
        <v>72</v>
      </c>
      <c r="Q356" s="607"/>
      <c r="R356" s="607"/>
      <c r="S356" s="607"/>
      <c r="T356" s="607"/>
      <c r="U356" s="607"/>
      <c r="V356" s="608"/>
      <c r="W356" s="37" t="s">
        <v>70</v>
      </c>
      <c r="X356" s="593">
        <f>IFERROR(SUM(X354:X354),"0")</f>
        <v>0</v>
      </c>
      <c r="Y356" s="593">
        <f>IFERROR(SUM(Y354:Y354),"0")</f>
        <v>0</v>
      </c>
      <c r="Z356" s="37"/>
      <c r="AA356" s="594"/>
      <c r="AB356" s="594"/>
      <c r="AC356" s="594"/>
    </row>
    <row r="357" spans="1:68" ht="14.25" customHeight="1" x14ac:dyDescent="0.25">
      <c r="A357" s="609" t="s">
        <v>74</v>
      </c>
      <c r="B357" s="602"/>
      <c r="C357" s="602"/>
      <c r="D357" s="602"/>
      <c r="E357" s="602"/>
      <c r="F357" s="602"/>
      <c r="G357" s="602"/>
      <c r="H357" s="602"/>
      <c r="I357" s="602"/>
      <c r="J357" s="602"/>
      <c r="K357" s="602"/>
      <c r="L357" s="602"/>
      <c r="M357" s="602"/>
      <c r="N357" s="602"/>
      <c r="O357" s="602"/>
      <c r="P357" s="602"/>
      <c r="Q357" s="602"/>
      <c r="R357" s="602"/>
      <c r="S357" s="602"/>
      <c r="T357" s="602"/>
      <c r="U357" s="602"/>
      <c r="V357" s="602"/>
      <c r="W357" s="602"/>
      <c r="X357" s="602"/>
      <c r="Y357" s="602"/>
      <c r="Z357" s="602"/>
      <c r="AA357" s="587"/>
      <c r="AB357" s="587"/>
      <c r="AC357" s="587"/>
    </row>
    <row r="358" spans="1:68" ht="27" customHeight="1" x14ac:dyDescent="0.25">
      <c r="A358" s="54" t="s">
        <v>558</v>
      </c>
      <c r="B358" s="54" t="s">
        <v>559</v>
      </c>
      <c r="C358" s="31">
        <v>4301051489</v>
      </c>
      <c r="D358" s="598">
        <v>4607091387919</v>
      </c>
      <c r="E358" s="599"/>
      <c r="F358" s="590">
        <v>1.35</v>
      </c>
      <c r="G358" s="32">
        <v>6</v>
      </c>
      <c r="H358" s="590">
        <v>8.1</v>
      </c>
      <c r="I358" s="590">
        <v>8.6189999999999998</v>
      </c>
      <c r="J358" s="32">
        <v>64</v>
      </c>
      <c r="K358" s="32" t="s">
        <v>105</v>
      </c>
      <c r="L358" s="32"/>
      <c r="M358" s="33" t="s">
        <v>138</v>
      </c>
      <c r="N358" s="33"/>
      <c r="O358" s="32">
        <v>45</v>
      </c>
      <c r="P358" s="7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596"/>
      <c r="R358" s="596"/>
      <c r="S358" s="596"/>
      <c r="T358" s="597"/>
      <c r="U358" s="34"/>
      <c r="V358" s="34"/>
      <c r="W358" s="35" t="s">
        <v>70</v>
      </c>
      <c r="X358" s="591">
        <v>40</v>
      </c>
      <c r="Y358" s="592">
        <f>IFERROR(IF(X358="",0,CEILING((X358/$H358),1)*$H358),"")</f>
        <v>40.5</v>
      </c>
      <c r="Z358" s="36">
        <f>IFERROR(IF(Y358=0,"",ROUNDUP(Y358/H358,0)*0.01898),"")</f>
        <v>9.4899999999999998E-2</v>
      </c>
      <c r="AA358" s="56"/>
      <c r="AB358" s="57"/>
      <c r="AC358" s="407" t="s">
        <v>560</v>
      </c>
      <c r="AG358" s="64"/>
      <c r="AJ358" s="68"/>
      <c r="AK358" s="68">
        <v>0</v>
      </c>
      <c r="BB358" s="408" t="s">
        <v>1</v>
      </c>
      <c r="BM358" s="64">
        <f>IFERROR(X358*I358/H358,"0")</f>
        <v>42.562962962962963</v>
      </c>
      <c r="BN358" s="64">
        <f>IFERROR(Y358*I358/H358,"0")</f>
        <v>43.095000000000006</v>
      </c>
      <c r="BO358" s="64">
        <f>IFERROR(1/J358*(X358/H358),"0")</f>
        <v>7.7160493827160503E-2</v>
      </c>
      <c r="BP358" s="64">
        <f>IFERROR(1/J358*(Y358/H358),"0")</f>
        <v>7.8125E-2</v>
      </c>
    </row>
    <row r="359" spans="1:68" ht="27" customHeight="1" x14ac:dyDescent="0.25">
      <c r="A359" s="54" t="s">
        <v>561</v>
      </c>
      <c r="B359" s="54" t="s">
        <v>562</v>
      </c>
      <c r="C359" s="31">
        <v>4301051461</v>
      </c>
      <c r="D359" s="598">
        <v>4680115883604</v>
      </c>
      <c r="E359" s="599"/>
      <c r="F359" s="590">
        <v>0.35</v>
      </c>
      <c r="G359" s="32">
        <v>6</v>
      </c>
      <c r="H359" s="590">
        <v>2.1</v>
      </c>
      <c r="I359" s="590">
        <v>2.3519999999999999</v>
      </c>
      <c r="J359" s="32">
        <v>182</v>
      </c>
      <c r="K359" s="32" t="s">
        <v>77</v>
      </c>
      <c r="L359" s="32"/>
      <c r="M359" s="33" t="s">
        <v>112</v>
      </c>
      <c r="N359" s="33"/>
      <c r="O359" s="32">
        <v>45</v>
      </c>
      <c r="P359" s="8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596"/>
      <c r="R359" s="596"/>
      <c r="S359" s="596"/>
      <c r="T359" s="597"/>
      <c r="U359" s="34"/>
      <c r="V359" s="34"/>
      <c r="W359" s="35" t="s">
        <v>70</v>
      </c>
      <c r="X359" s="591">
        <v>4.1999999999999993</v>
      </c>
      <c r="Y359" s="592">
        <f>IFERROR(IF(X359="",0,CEILING((X359/$H359),1)*$H359),"")</f>
        <v>4.2</v>
      </c>
      <c r="Z359" s="36">
        <f>IFERROR(IF(Y359=0,"",ROUNDUP(Y359/H359,0)*0.00651),"")</f>
        <v>1.302E-2</v>
      </c>
      <c r="AA359" s="56"/>
      <c r="AB359" s="57"/>
      <c r="AC359" s="409" t="s">
        <v>563</v>
      </c>
      <c r="AG359" s="64"/>
      <c r="AJ359" s="68"/>
      <c r="AK359" s="68">
        <v>0</v>
      </c>
      <c r="BB359" s="410" t="s">
        <v>1</v>
      </c>
      <c r="BM359" s="64">
        <f>IFERROR(X359*I359/H359,"0")</f>
        <v>4.7039999999999988</v>
      </c>
      <c r="BN359" s="64">
        <f>IFERROR(Y359*I359/H359,"0")</f>
        <v>4.7039999999999997</v>
      </c>
      <c r="BO359" s="64">
        <f>IFERROR(1/J359*(X359/H359),"0")</f>
        <v>1.0989010989010988E-2</v>
      </c>
      <c r="BP359" s="64">
        <f>IFERROR(1/J359*(Y359/H359),"0")</f>
        <v>1.098901098901099E-2</v>
      </c>
    </row>
    <row r="360" spans="1:68" ht="27" customHeight="1" x14ac:dyDescent="0.25">
      <c r="A360" s="54" t="s">
        <v>564</v>
      </c>
      <c r="B360" s="54" t="s">
        <v>565</v>
      </c>
      <c r="C360" s="31">
        <v>4301051864</v>
      </c>
      <c r="D360" s="598">
        <v>4680115883567</v>
      </c>
      <c r="E360" s="599"/>
      <c r="F360" s="590">
        <v>0.35</v>
      </c>
      <c r="G360" s="32">
        <v>6</v>
      </c>
      <c r="H360" s="590">
        <v>2.1</v>
      </c>
      <c r="I360" s="590">
        <v>2.34</v>
      </c>
      <c r="J360" s="32">
        <v>182</v>
      </c>
      <c r="K360" s="32" t="s">
        <v>77</v>
      </c>
      <c r="L360" s="32"/>
      <c r="M360" s="33" t="s">
        <v>138</v>
      </c>
      <c r="N360" s="33"/>
      <c r="O360" s="32">
        <v>40</v>
      </c>
      <c r="P360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596"/>
      <c r="R360" s="596"/>
      <c r="S360" s="596"/>
      <c r="T360" s="597"/>
      <c r="U360" s="34"/>
      <c r="V360" s="34"/>
      <c r="W360" s="35" t="s">
        <v>70</v>
      </c>
      <c r="X360" s="591">
        <v>4.1999999999999993</v>
      </c>
      <c r="Y360" s="592">
        <f>IFERROR(IF(X360="",0,CEILING((X360/$H360),1)*$H360),"")</f>
        <v>4.2</v>
      </c>
      <c r="Z360" s="36">
        <f>IFERROR(IF(Y360=0,"",ROUNDUP(Y360/H360,0)*0.00651),"")</f>
        <v>1.302E-2</v>
      </c>
      <c r="AA360" s="56"/>
      <c r="AB360" s="57"/>
      <c r="AC360" s="411" t="s">
        <v>566</v>
      </c>
      <c r="AG360" s="64"/>
      <c r="AJ360" s="68"/>
      <c r="AK360" s="68">
        <v>0</v>
      </c>
      <c r="BB360" s="412" t="s">
        <v>1</v>
      </c>
      <c r="BM360" s="64">
        <f>IFERROR(X360*I360/H360,"0")</f>
        <v>4.6799999999999988</v>
      </c>
      <c r="BN360" s="64">
        <f>IFERROR(Y360*I360/H360,"0")</f>
        <v>4.68</v>
      </c>
      <c r="BO360" s="64">
        <f>IFERROR(1/J360*(X360/H360),"0")</f>
        <v>1.0989010989010988E-2</v>
      </c>
      <c r="BP360" s="64">
        <f>IFERROR(1/J360*(Y360/H360),"0")</f>
        <v>1.098901098901099E-2</v>
      </c>
    </row>
    <row r="361" spans="1:68" x14ac:dyDescent="0.2">
      <c r="A361" s="601"/>
      <c r="B361" s="602"/>
      <c r="C361" s="602"/>
      <c r="D361" s="602"/>
      <c r="E361" s="602"/>
      <c r="F361" s="602"/>
      <c r="G361" s="602"/>
      <c r="H361" s="602"/>
      <c r="I361" s="602"/>
      <c r="J361" s="602"/>
      <c r="K361" s="602"/>
      <c r="L361" s="602"/>
      <c r="M361" s="602"/>
      <c r="N361" s="602"/>
      <c r="O361" s="603"/>
      <c r="P361" s="606" t="s">
        <v>72</v>
      </c>
      <c r="Q361" s="607"/>
      <c r="R361" s="607"/>
      <c r="S361" s="607"/>
      <c r="T361" s="607"/>
      <c r="U361" s="607"/>
      <c r="V361" s="608"/>
      <c r="W361" s="37" t="s">
        <v>73</v>
      </c>
      <c r="X361" s="593">
        <f>IFERROR(X358/H358,"0")+IFERROR(X359/H359,"0")+IFERROR(X360/H360,"0")</f>
        <v>8.9382716049382722</v>
      </c>
      <c r="Y361" s="593">
        <f>IFERROR(Y358/H358,"0")+IFERROR(Y359/H359,"0")+IFERROR(Y360/H360,"0")</f>
        <v>9</v>
      </c>
      <c r="Z361" s="593">
        <f>IFERROR(IF(Z358="",0,Z358),"0")+IFERROR(IF(Z359="",0,Z359),"0")+IFERROR(IF(Z360="",0,Z360),"0")</f>
        <v>0.12094000000000001</v>
      </c>
      <c r="AA361" s="594"/>
      <c r="AB361" s="594"/>
      <c r="AC361" s="594"/>
    </row>
    <row r="362" spans="1:68" x14ac:dyDescent="0.2">
      <c r="A362" s="602"/>
      <c r="B362" s="602"/>
      <c r="C362" s="602"/>
      <c r="D362" s="602"/>
      <c r="E362" s="602"/>
      <c r="F362" s="602"/>
      <c r="G362" s="602"/>
      <c r="H362" s="602"/>
      <c r="I362" s="602"/>
      <c r="J362" s="602"/>
      <c r="K362" s="602"/>
      <c r="L362" s="602"/>
      <c r="M362" s="602"/>
      <c r="N362" s="602"/>
      <c r="O362" s="603"/>
      <c r="P362" s="606" t="s">
        <v>72</v>
      </c>
      <c r="Q362" s="607"/>
      <c r="R362" s="607"/>
      <c r="S362" s="607"/>
      <c r="T362" s="607"/>
      <c r="U362" s="607"/>
      <c r="V362" s="608"/>
      <c r="W362" s="37" t="s">
        <v>70</v>
      </c>
      <c r="X362" s="593">
        <f>IFERROR(SUM(X358:X360),"0")</f>
        <v>48.400000000000006</v>
      </c>
      <c r="Y362" s="593">
        <f>IFERROR(SUM(Y358:Y360),"0")</f>
        <v>48.900000000000006</v>
      </c>
      <c r="Z362" s="37"/>
      <c r="AA362" s="594"/>
      <c r="AB362" s="594"/>
      <c r="AC362" s="594"/>
    </row>
    <row r="363" spans="1:68" ht="27.75" customHeight="1" x14ac:dyDescent="0.2">
      <c r="A363" s="614" t="s">
        <v>567</v>
      </c>
      <c r="B363" s="615"/>
      <c r="C363" s="615"/>
      <c r="D363" s="615"/>
      <c r="E363" s="615"/>
      <c r="F363" s="615"/>
      <c r="G363" s="615"/>
      <c r="H363" s="615"/>
      <c r="I363" s="615"/>
      <c r="J363" s="615"/>
      <c r="K363" s="615"/>
      <c r="L363" s="615"/>
      <c r="M363" s="615"/>
      <c r="N363" s="615"/>
      <c r="O363" s="615"/>
      <c r="P363" s="615"/>
      <c r="Q363" s="615"/>
      <c r="R363" s="615"/>
      <c r="S363" s="615"/>
      <c r="T363" s="615"/>
      <c r="U363" s="615"/>
      <c r="V363" s="615"/>
      <c r="W363" s="615"/>
      <c r="X363" s="615"/>
      <c r="Y363" s="615"/>
      <c r="Z363" s="615"/>
      <c r="AA363" s="48"/>
      <c r="AB363" s="48"/>
      <c r="AC363" s="48"/>
    </row>
    <row r="364" spans="1:68" ht="16.5" customHeight="1" x14ac:dyDescent="0.25">
      <c r="A364" s="605" t="s">
        <v>568</v>
      </c>
      <c r="B364" s="602"/>
      <c r="C364" s="602"/>
      <c r="D364" s="602"/>
      <c r="E364" s="602"/>
      <c r="F364" s="602"/>
      <c r="G364" s="602"/>
      <c r="H364" s="602"/>
      <c r="I364" s="602"/>
      <c r="J364" s="602"/>
      <c r="K364" s="602"/>
      <c r="L364" s="602"/>
      <c r="M364" s="602"/>
      <c r="N364" s="602"/>
      <c r="O364" s="602"/>
      <c r="P364" s="602"/>
      <c r="Q364" s="602"/>
      <c r="R364" s="602"/>
      <c r="S364" s="602"/>
      <c r="T364" s="602"/>
      <c r="U364" s="602"/>
      <c r="V364" s="602"/>
      <c r="W364" s="602"/>
      <c r="X364" s="602"/>
      <c r="Y364" s="602"/>
      <c r="Z364" s="602"/>
      <c r="AA364" s="586"/>
      <c r="AB364" s="586"/>
      <c r="AC364" s="586"/>
    </row>
    <row r="365" spans="1:68" ht="14.25" customHeight="1" x14ac:dyDescent="0.25">
      <c r="A365" s="609" t="s">
        <v>102</v>
      </c>
      <c r="B365" s="602"/>
      <c r="C365" s="602"/>
      <c r="D365" s="602"/>
      <c r="E365" s="602"/>
      <c r="F365" s="602"/>
      <c r="G365" s="602"/>
      <c r="H365" s="602"/>
      <c r="I365" s="602"/>
      <c r="J365" s="602"/>
      <c r="K365" s="602"/>
      <c r="L365" s="602"/>
      <c r="M365" s="602"/>
      <c r="N365" s="602"/>
      <c r="O365" s="602"/>
      <c r="P365" s="602"/>
      <c r="Q365" s="602"/>
      <c r="R365" s="602"/>
      <c r="S365" s="602"/>
      <c r="T365" s="602"/>
      <c r="U365" s="602"/>
      <c r="V365" s="602"/>
      <c r="W365" s="602"/>
      <c r="X365" s="602"/>
      <c r="Y365" s="602"/>
      <c r="Z365" s="602"/>
      <c r="AA365" s="587"/>
      <c r="AB365" s="587"/>
      <c r="AC365" s="587"/>
    </row>
    <row r="366" spans="1:68" ht="37.5" customHeight="1" x14ac:dyDescent="0.25">
      <c r="A366" s="54" t="s">
        <v>569</v>
      </c>
      <c r="B366" s="54" t="s">
        <v>570</v>
      </c>
      <c r="C366" s="31">
        <v>4301011869</v>
      </c>
      <c r="D366" s="598">
        <v>4680115884847</v>
      </c>
      <c r="E366" s="599"/>
      <c r="F366" s="590">
        <v>2.5</v>
      </c>
      <c r="G366" s="32">
        <v>6</v>
      </c>
      <c r="H366" s="590">
        <v>15</v>
      </c>
      <c r="I366" s="590">
        <v>15.48</v>
      </c>
      <c r="J366" s="32">
        <v>48</v>
      </c>
      <c r="K366" s="32" t="s">
        <v>105</v>
      </c>
      <c r="L366" s="32" t="s">
        <v>128</v>
      </c>
      <c r="M366" s="33" t="s">
        <v>68</v>
      </c>
      <c r="N366" s="33"/>
      <c r="O366" s="32">
        <v>60</v>
      </c>
      <c r="P366" s="64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596"/>
      <c r="R366" s="596"/>
      <c r="S366" s="596"/>
      <c r="T366" s="597"/>
      <c r="U366" s="34"/>
      <c r="V366" s="34"/>
      <c r="W366" s="35" t="s">
        <v>70</v>
      </c>
      <c r="X366" s="591">
        <v>64</v>
      </c>
      <c r="Y366" s="592">
        <f t="shared" ref="Y366:Y372" si="57">IFERROR(IF(X366="",0,CEILING((X366/$H366),1)*$H366),"")</f>
        <v>75</v>
      </c>
      <c r="Z366" s="36">
        <f>IFERROR(IF(Y366=0,"",ROUNDUP(Y366/H366,0)*0.02175),"")</f>
        <v>0.10874999999999999</v>
      </c>
      <c r="AA366" s="56"/>
      <c r="AB366" s="57"/>
      <c r="AC366" s="413" t="s">
        <v>571</v>
      </c>
      <c r="AG366" s="64"/>
      <c r="AJ366" s="68" t="s">
        <v>130</v>
      </c>
      <c r="AK366" s="68">
        <v>720</v>
      </c>
      <c r="BB366" s="414" t="s">
        <v>1</v>
      </c>
      <c r="BM366" s="64">
        <f t="shared" ref="BM366:BM372" si="58">IFERROR(X366*I366/H366,"0")</f>
        <v>66.048000000000002</v>
      </c>
      <c r="BN366" s="64">
        <f t="shared" ref="BN366:BN372" si="59">IFERROR(Y366*I366/H366,"0")</f>
        <v>77.400000000000006</v>
      </c>
      <c r="BO366" s="64">
        <f t="shared" ref="BO366:BO372" si="60">IFERROR(1/J366*(X366/H366),"0")</f>
        <v>8.8888888888888878E-2</v>
      </c>
      <c r="BP366" s="64">
        <f t="shared" ref="BP366:BP372" si="61">IFERROR(1/J366*(Y366/H366),"0")</f>
        <v>0.10416666666666666</v>
      </c>
    </row>
    <row r="367" spans="1:68" ht="27" customHeight="1" x14ac:dyDescent="0.25">
      <c r="A367" s="54" t="s">
        <v>572</v>
      </c>
      <c r="B367" s="54" t="s">
        <v>573</v>
      </c>
      <c r="C367" s="31">
        <v>4301011870</v>
      </c>
      <c r="D367" s="598">
        <v>4680115884854</v>
      </c>
      <c r="E367" s="599"/>
      <c r="F367" s="590">
        <v>2.5</v>
      </c>
      <c r="G367" s="32">
        <v>6</v>
      </c>
      <c r="H367" s="590">
        <v>15</v>
      </c>
      <c r="I367" s="590">
        <v>15.48</v>
      </c>
      <c r="J367" s="32">
        <v>48</v>
      </c>
      <c r="K367" s="32" t="s">
        <v>105</v>
      </c>
      <c r="L367" s="32" t="s">
        <v>128</v>
      </c>
      <c r="M367" s="33" t="s">
        <v>68</v>
      </c>
      <c r="N367" s="33"/>
      <c r="O367" s="32">
        <v>60</v>
      </c>
      <c r="P367" s="89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596"/>
      <c r="R367" s="596"/>
      <c r="S367" s="596"/>
      <c r="T367" s="597"/>
      <c r="U367" s="34"/>
      <c r="V367" s="34"/>
      <c r="W367" s="35" t="s">
        <v>70</v>
      </c>
      <c r="X367" s="591">
        <v>70</v>
      </c>
      <c r="Y367" s="592">
        <f t="shared" si="57"/>
        <v>75</v>
      </c>
      <c r="Z367" s="36">
        <f>IFERROR(IF(Y367=0,"",ROUNDUP(Y367/H367,0)*0.02175),"")</f>
        <v>0.10874999999999999</v>
      </c>
      <c r="AA367" s="56"/>
      <c r="AB367" s="57"/>
      <c r="AC367" s="415" t="s">
        <v>574</v>
      </c>
      <c r="AG367" s="64"/>
      <c r="AJ367" s="68" t="s">
        <v>130</v>
      </c>
      <c r="AK367" s="68">
        <v>720</v>
      </c>
      <c r="BB367" s="416" t="s">
        <v>1</v>
      </c>
      <c r="BM367" s="64">
        <f t="shared" si="58"/>
        <v>72.240000000000009</v>
      </c>
      <c r="BN367" s="64">
        <f t="shared" si="59"/>
        <v>77.400000000000006</v>
      </c>
      <c r="BO367" s="64">
        <f t="shared" si="60"/>
        <v>9.7222222222222224E-2</v>
      </c>
      <c r="BP367" s="64">
        <f t="shared" si="61"/>
        <v>0.10416666666666666</v>
      </c>
    </row>
    <row r="368" spans="1:68" ht="37.5" customHeight="1" x14ac:dyDescent="0.25">
      <c r="A368" s="54" t="s">
        <v>575</v>
      </c>
      <c r="B368" s="54" t="s">
        <v>576</v>
      </c>
      <c r="C368" s="31">
        <v>4301011867</v>
      </c>
      <c r="D368" s="598">
        <v>4680115884830</v>
      </c>
      <c r="E368" s="599"/>
      <c r="F368" s="590">
        <v>2.5</v>
      </c>
      <c r="G368" s="32">
        <v>6</v>
      </c>
      <c r="H368" s="590">
        <v>15</v>
      </c>
      <c r="I368" s="590">
        <v>15.48</v>
      </c>
      <c r="J368" s="32">
        <v>48</v>
      </c>
      <c r="K368" s="32" t="s">
        <v>105</v>
      </c>
      <c r="L368" s="32" t="s">
        <v>128</v>
      </c>
      <c r="M368" s="33" t="s">
        <v>68</v>
      </c>
      <c r="N368" s="33"/>
      <c r="O368" s="32">
        <v>60</v>
      </c>
      <c r="P368" s="92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596"/>
      <c r="R368" s="596"/>
      <c r="S368" s="596"/>
      <c r="T368" s="597"/>
      <c r="U368" s="34"/>
      <c r="V368" s="34"/>
      <c r="W368" s="35" t="s">
        <v>70</v>
      </c>
      <c r="X368" s="591">
        <v>0</v>
      </c>
      <c r="Y368" s="592">
        <f t="shared" si="57"/>
        <v>0</v>
      </c>
      <c r="Z368" s="36" t="str">
        <f>IFERROR(IF(Y368=0,"",ROUNDUP(Y368/H368,0)*0.02175),"")</f>
        <v/>
      </c>
      <c r="AA368" s="56"/>
      <c r="AB368" s="57"/>
      <c r="AC368" s="417" t="s">
        <v>577</v>
      </c>
      <c r="AG368" s="64"/>
      <c r="AJ368" s="68" t="s">
        <v>130</v>
      </c>
      <c r="AK368" s="68">
        <v>720</v>
      </c>
      <c r="BB368" s="418" t="s">
        <v>1</v>
      </c>
      <c r="BM368" s="64">
        <f t="shared" si="58"/>
        <v>0</v>
      </c>
      <c r="BN368" s="64">
        <f t="shared" si="59"/>
        <v>0</v>
      </c>
      <c r="BO368" s="64">
        <f t="shared" si="60"/>
        <v>0</v>
      </c>
      <c r="BP368" s="64">
        <f t="shared" si="61"/>
        <v>0</v>
      </c>
    </row>
    <row r="369" spans="1:68" ht="27" customHeight="1" x14ac:dyDescent="0.25">
      <c r="A369" s="54" t="s">
        <v>578</v>
      </c>
      <c r="B369" s="54" t="s">
        <v>579</v>
      </c>
      <c r="C369" s="31">
        <v>4301011832</v>
      </c>
      <c r="D369" s="598">
        <v>4607091383997</v>
      </c>
      <c r="E369" s="599"/>
      <c r="F369" s="590">
        <v>2.5</v>
      </c>
      <c r="G369" s="32">
        <v>6</v>
      </c>
      <c r="H369" s="590">
        <v>15</v>
      </c>
      <c r="I369" s="590">
        <v>15.48</v>
      </c>
      <c r="J369" s="32">
        <v>48</v>
      </c>
      <c r="K369" s="32" t="s">
        <v>105</v>
      </c>
      <c r="L369" s="32"/>
      <c r="M369" s="33" t="s">
        <v>138</v>
      </c>
      <c r="N369" s="33"/>
      <c r="O369" s="32">
        <v>60</v>
      </c>
      <c r="P369" s="8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596"/>
      <c r="R369" s="596"/>
      <c r="S369" s="596"/>
      <c r="T369" s="597"/>
      <c r="U369" s="34"/>
      <c r="V369" s="34"/>
      <c r="W369" s="35" t="s">
        <v>70</v>
      </c>
      <c r="X369" s="591">
        <v>430</v>
      </c>
      <c r="Y369" s="592">
        <f t="shared" si="57"/>
        <v>435</v>
      </c>
      <c r="Z369" s="36">
        <f>IFERROR(IF(Y369=0,"",ROUNDUP(Y369/H369,0)*0.02175),"")</f>
        <v>0.63074999999999992</v>
      </c>
      <c r="AA369" s="56"/>
      <c r="AB369" s="57"/>
      <c r="AC369" s="419" t="s">
        <v>580</v>
      </c>
      <c r="AG369" s="64"/>
      <c r="AJ369" s="68"/>
      <c r="AK369" s="68">
        <v>0</v>
      </c>
      <c r="BB369" s="420" t="s">
        <v>1</v>
      </c>
      <c r="BM369" s="64">
        <f t="shared" si="58"/>
        <v>443.76000000000005</v>
      </c>
      <c r="BN369" s="64">
        <f t="shared" si="59"/>
        <v>448.92</v>
      </c>
      <c r="BO369" s="64">
        <f t="shared" si="60"/>
        <v>0.59722222222222221</v>
      </c>
      <c r="BP369" s="64">
        <f t="shared" si="61"/>
        <v>0.60416666666666663</v>
      </c>
    </row>
    <row r="370" spans="1:68" ht="27" customHeight="1" x14ac:dyDescent="0.25">
      <c r="A370" s="54" t="s">
        <v>581</v>
      </c>
      <c r="B370" s="54" t="s">
        <v>582</v>
      </c>
      <c r="C370" s="31">
        <v>4301011433</v>
      </c>
      <c r="D370" s="598">
        <v>4680115882638</v>
      </c>
      <c r="E370" s="599"/>
      <c r="F370" s="590">
        <v>0.4</v>
      </c>
      <c r="G370" s="32">
        <v>10</v>
      </c>
      <c r="H370" s="590">
        <v>4</v>
      </c>
      <c r="I370" s="590">
        <v>4.21</v>
      </c>
      <c r="J370" s="32">
        <v>132</v>
      </c>
      <c r="K370" s="32" t="s">
        <v>110</v>
      </c>
      <c r="L370" s="32"/>
      <c r="M370" s="33" t="s">
        <v>106</v>
      </c>
      <c r="N370" s="33"/>
      <c r="O370" s="32">
        <v>90</v>
      </c>
      <c r="P370" s="91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596"/>
      <c r="R370" s="596"/>
      <c r="S370" s="596"/>
      <c r="T370" s="597"/>
      <c r="U370" s="34"/>
      <c r="V370" s="34"/>
      <c r="W370" s="35" t="s">
        <v>70</v>
      </c>
      <c r="X370" s="591">
        <v>0</v>
      </c>
      <c r="Y370" s="592">
        <f t="shared" si="57"/>
        <v>0</v>
      </c>
      <c r="Z370" s="36" t="str">
        <f>IFERROR(IF(Y370=0,"",ROUNDUP(Y370/H370,0)*0.00902),"")</f>
        <v/>
      </c>
      <c r="AA370" s="56"/>
      <c r="AB370" s="57"/>
      <c r="AC370" s="421" t="s">
        <v>583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customHeight="1" x14ac:dyDescent="0.25">
      <c r="A371" s="54" t="s">
        <v>584</v>
      </c>
      <c r="B371" s="54" t="s">
        <v>585</v>
      </c>
      <c r="C371" s="31">
        <v>4301011952</v>
      </c>
      <c r="D371" s="598">
        <v>4680115884922</v>
      </c>
      <c r="E371" s="599"/>
      <c r="F371" s="590">
        <v>0.5</v>
      </c>
      <c r="G371" s="32">
        <v>10</v>
      </c>
      <c r="H371" s="590">
        <v>5</v>
      </c>
      <c r="I371" s="590">
        <v>5.21</v>
      </c>
      <c r="J371" s="32">
        <v>132</v>
      </c>
      <c r="K371" s="32" t="s">
        <v>110</v>
      </c>
      <c r="L371" s="32"/>
      <c r="M371" s="33" t="s">
        <v>68</v>
      </c>
      <c r="N371" s="33"/>
      <c r="O371" s="32">
        <v>60</v>
      </c>
      <c r="P371" s="7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596"/>
      <c r="R371" s="596"/>
      <c r="S371" s="596"/>
      <c r="T371" s="597"/>
      <c r="U371" s="34"/>
      <c r="V371" s="34"/>
      <c r="W371" s="35" t="s">
        <v>70</v>
      </c>
      <c r="X371" s="591">
        <v>0</v>
      </c>
      <c r="Y371" s="59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574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37.5" customHeight="1" x14ac:dyDescent="0.25">
      <c r="A372" s="54" t="s">
        <v>586</v>
      </c>
      <c r="B372" s="54" t="s">
        <v>587</v>
      </c>
      <c r="C372" s="31">
        <v>4301011868</v>
      </c>
      <c r="D372" s="598">
        <v>4680115884861</v>
      </c>
      <c r="E372" s="599"/>
      <c r="F372" s="590">
        <v>0.5</v>
      </c>
      <c r="G372" s="32">
        <v>10</v>
      </c>
      <c r="H372" s="590">
        <v>5</v>
      </c>
      <c r="I372" s="590">
        <v>5.21</v>
      </c>
      <c r="J372" s="32">
        <v>132</v>
      </c>
      <c r="K372" s="32" t="s">
        <v>110</v>
      </c>
      <c r="L372" s="32"/>
      <c r="M372" s="33" t="s">
        <v>68</v>
      </c>
      <c r="N372" s="33"/>
      <c r="O372" s="32">
        <v>60</v>
      </c>
      <c r="P372" s="76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596"/>
      <c r="R372" s="596"/>
      <c r="S372" s="596"/>
      <c r="T372" s="597"/>
      <c r="U372" s="34"/>
      <c r="V372" s="34"/>
      <c r="W372" s="35" t="s">
        <v>70</v>
      </c>
      <c r="X372" s="591">
        <v>0</v>
      </c>
      <c r="Y372" s="59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577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x14ac:dyDescent="0.2">
      <c r="A373" s="601"/>
      <c r="B373" s="602"/>
      <c r="C373" s="602"/>
      <c r="D373" s="602"/>
      <c r="E373" s="602"/>
      <c r="F373" s="602"/>
      <c r="G373" s="602"/>
      <c r="H373" s="602"/>
      <c r="I373" s="602"/>
      <c r="J373" s="602"/>
      <c r="K373" s="602"/>
      <c r="L373" s="602"/>
      <c r="M373" s="602"/>
      <c r="N373" s="602"/>
      <c r="O373" s="603"/>
      <c r="P373" s="606" t="s">
        <v>72</v>
      </c>
      <c r="Q373" s="607"/>
      <c r="R373" s="607"/>
      <c r="S373" s="607"/>
      <c r="T373" s="607"/>
      <c r="U373" s="607"/>
      <c r="V373" s="608"/>
      <c r="W373" s="37" t="s">
        <v>73</v>
      </c>
      <c r="X373" s="593">
        <f>IFERROR(X366/H366,"0")+IFERROR(X367/H367,"0")+IFERROR(X368/H368,"0")+IFERROR(X369/H369,"0")+IFERROR(X370/H370,"0")+IFERROR(X371/H371,"0")+IFERROR(X372/H372,"0")</f>
        <v>37.6</v>
      </c>
      <c r="Y373" s="593">
        <f>IFERROR(Y366/H366,"0")+IFERROR(Y367/H367,"0")+IFERROR(Y368/H368,"0")+IFERROR(Y369/H369,"0")+IFERROR(Y370/H370,"0")+IFERROR(Y371/H371,"0")+IFERROR(Y372/H372,"0")</f>
        <v>39</v>
      </c>
      <c r="Z373" s="593">
        <f>IFERROR(IF(Z366="",0,Z366),"0")+IFERROR(IF(Z367="",0,Z367),"0")+IFERROR(IF(Z368="",0,Z368),"0")+IFERROR(IF(Z369="",0,Z369),"0")+IFERROR(IF(Z370="",0,Z370),"0")+IFERROR(IF(Z371="",0,Z371),"0")+IFERROR(IF(Z372="",0,Z372),"0")</f>
        <v>0.84824999999999995</v>
      </c>
      <c r="AA373" s="594"/>
      <c r="AB373" s="594"/>
      <c r="AC373" s="594"/>
    </row>
    <row r="374" spans="1:68" x14ac:dyDescent="0.2">
      <c r="A374" s="602"/>
      <c r="B374" s="602"/>
      <c r="C374" s="602"/>
      <c r="D374" s="602"/>
      <c r="E374" s="602"/>
      <c r="F374" s="602"/>
      <c r="G374" s="602"/>
      <c r="H374" s="602"/>
      <c r="I374" s="602"/>
      <c r="J374" s="602"/>
      <c r="K374" s="602"/>
      <c r="L374" s="602"/>
      <c r="M374" s="602"/>
      <c r="N374" s="602"/>
      <c r="O374" s="603"/>
      <c r="P374" s="606" t="s">
        <v>72</v>
      </c>
      <c r="Q374" s="607"/>
      <c r="R374" s="607"/>
      <c r="S374" s="607"/>
      <c r="T374" s="607"/>
      <c r="U374" s="607"/>
      <c r="V374" s="608"/>
      <c r="W374" s="37" t="s">
        <v>70</v>
      </c>
      <c r="X374" s="593">
        <f>IFERROR(SUM(X366:X372),"0")</f>
        <v>564</v>
      </c>
      <c r="Y374" s="593">
        <f>IFERROR(SUM(Y366:Y372),"0")</f>
        <v>585</v>
      </c>
      <c r="Z374" s="37"/>
      <c r="AA374" s="594"/>
      <c r="AB374" s="594"/>
      <c r="AC374" s="594"/>
    </row>
    <row r="375" spans="1:68" ht="14.25" customHeight="1" x14ac:dyDescent="0.25">
      <c r="A375" s="609" t="s">
        <v>143</v>
      </c>
      <c r="B375" s="602"/>
      <c r="C375" s="602"/>
      <c r="D375" s="602"/>
      <c r="E375" s="602"/>
      <c r="F375" s="602"/>
      <c r="G375" s="602"/>
      <c r="H375" s="602"/>
      <c r="I375" s="602"/>
      <c r="J375" s="602"/>
      <c r="K375" s="602"/>
      <c r="L375" s="602"/>
      <c r="M375" s="602"/>
      <c r="N375" s="602"/>
      <c r="O375" s="602"/>
      <c r="P375" s="602"/>
      <c r="Q375" s="602"/>
      <c r="R375" s="602"/>
      <c r="S375" s="602"/>
      <c r="T375" s="602"/>
      <c r="U375" s="602"/>
      <c r="V375" s="602"/>
      <c r="W375" s="602"/>
      <c r="X375" s="602"/>
      <c r="Y375" s="602"/>
      <c r="Z375" s="602"/>
      <c r="AA375" s="587"/>
      <c r="AB375" s="587"/>
      <c r="AC375" s="587"/>
    </row>
    <row r="376" spans="1:68" ht="27" customHeight="1" x14ac:dyDescent="0.25">
      <c r="A376" s="54" t="s">
        <v>588</v>
      </c>
      <c r="B376" s="54" t="s">
        <v>589</v>
      </c>
      <c r="C376" s="31">
        <v>4301020178</v>
      </c>
      <c r="D376" s="598">
        <v>4607091383980</v>
      </c>
      <c r="E376" s="599"/>
      <c r="F376" s="590">
        <v>2.5</v>
      </c>
      <c r="G376" s="32">
        <v>6</v>
      </c>
      <c r="H376" s="590">
        <v>15</v>
      </c>
      <c r="I376" s="590">
        <v>15.48</v>
      </c>
      <c r="J376" s="32">
        <v>48</v>
      </c>
      <c r="K376" s="32" t="s">
        <v>105</v>
      </c>
      <c r="L376" s="32" t="s">
        <v>128</v>
      </c>
      <c r="M376" s="33" t="s">
        <v>106</v>
      </c>
      <c r="N376" s="33"/>
      <c r="O376" s="32">
        <v>50</v>
      </c>
      <c r="P376" s="7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596"/>
      <c r="R376" s="596"/>
      <c r="S376" s="596"/>
      <c r="T376" s="597"/>
      <c r="U376" s="34"/>
      <c r="V376" s="34"/>
      <c r="W376" s="35" t="s">
        <v>70</v>
      </c>
      <c r="X376" s="591">
        <v>700</v>
      </c>
      <c r="Y376" s="592">
        <f>IFERROR(IF(X376="",0,CEILING((X376/$H376),1)*$H376),"")</f>
        <v>705</v>
      </c>
      <c r="Z376" s="36">
        <f>IFERROR(IF(Y376=0,"",ROUNDUP(Y376/H376,0)*0.02175),"")</f>
        <v>1.0222499999999999</v>
      </c>
      <c r="AA376" s="56"/>
      <c r="AB376" s="57"/>
      <c r="AC376" s="427" t="s">
        <v>590</v>
      </c>
      <c r="AG376" s="64"/>
      <c r="AJ376" s="68" t="s">
        <v>130</v>
      </c>
      <c r="AK376" s="68">
        <v>720</v>
      </c>
      <c r="BB376" s="428" t="s">
        <v>1</v>
      </c>
      <c r="BM376" s="64">
        <f>IFERROR(X376*I376/H376,"0")</f>
        <v>722.4</v>
      </c>
      <c r="BN376" s="64">
        <f>IFERROR(Y376*I376/H376,"0")</f>
        <v>727.56</v>
      </c>
      <c r="BO376" s="64">
        <f>IFERROR(1/J376*(X376/H376),"0")</f>
        <v>0.9722222222222221</v>
      </c>
      <c r="BP376" s="64">
        <f>IFERROR(1/J376*(Y376/H376),"0")</f>
        <v>0.97916666666666663</v>
      </c>
    </row>
    <row r="377" spans="1:68" ht="16.5" customHeight="1" x14ac:dyDescent="0.25">
      <c r="A377" s="54" t="s">
        <v>591</v>
      </c>
      <c r="B377" s="54" t="s">
        <v>592</v>
      </c>
      <c r="C377" s="31">
        <v>4301020179</v>
      </c>
      <c r="D377" s="598">
        <v>4607091384178</v>
      </c>
      <c r="E377" s="599"/>
      <c r="F377" s="590">
        <v>0.4</v>
      </c>
      <c r="G377" s="32">
        <v>10</v>
      </c>
      <c r="H377" s="590">
        <v>4</v>
      </c>
      <c r="I377" s="590">
        <v>4.21</v>
      </c>
      <c r="J377" s="32">
        <v>132</v>
      </c>
      <c r="K377" s="32" t="s">
        <v>110</v>
      </c>
      <c r="L377" s="32"/>
      <c r="M377" s="33" t="s">
        <v>106</v>
      </c>
      <c r="N377" s="33"/>
      <c r="O377" s="32">
        <v>50</v>
      </c>
      <c r="P377" s="7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596"/>
      <c r="R377" s="596"/>
      <c r="S377" s="596"/>
      <c r="T377" s="597"/>
      <c r="U377" s="34"/>
      <c r="V377" s="34"/>
      <c r="W377" s="35" t="s">
        <v>70</v>
      </c>
      <c r="X377" s="591">
        <v>0</v>
      </c>
      <c r="Y377" s="59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9" t="s">
        <v>590</v>
      </c>
      <c r="AG377" s="64"/>
      <c r="AJ377" s="68"/>
      <c r="AK377" s="68">
        <v>0</v>
      </c>
      <c r="BB377" s="43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601"/>
      <c r="B378" s="602"/>
      <c r="C378" s="602"/>
      <c r="D378" s="602"/>
      <c r="E378" s="602"/>
      <c r="F378" s="602"/>
      <c r="G378" s="602"/>
      <c r="H378" s="602"/>
      <c r="I378" s="602"/>
      <c r="J378" s="602"/>
      <c r="K378" s="602"/>
      <c r="L378" s="602"/>
      <c r="M378" s="602"/>
      <c r="N378" s="602"/>
      <c r="O378" s="603"/>
      <c r="P378" s="606" t="s">
        <v>72</v>
      </c>
      <c r="Q378" s="607"/>
      <c r="R378" s="607"/>
      <c r="S378" s="607"/>
      <c r="T378" s="607"/>
      <c r="U378" s="607"/>
      <c r="V378" s="608"/>
      <c r="W378" s="37" t="s">
        <v>73</v>
      </c>
      <c r="X378" s="593">
        <f>IFERROR(X376/H376,"0")+IFERROR(X377/H377,"0")</f>
        <v>46.666666666666664</v>
      </c>
      <c r="Y378" s="593">
        <f>IFERROR(Y376/H376,"0")+IFERROR(Y377/H377,"0")</f>
        <v>47</v>
      </c>
      <c r="Z378" s="593">
        <f>IFERROR(IF(Z376="",0,Z376),"0")+IFERROR(IF(Z377="",0,Z377),"0")</f>
        <v>1.0222499999999999</v>
      </c>
      <c r="AA378" s="594"/>
      <c r="AB378" s="594"/>
      <c r="AC378" s="594"/>
    </row>
    <row r="379" spans="1:68" x14ac:dyDescent="0.2">
      <c r="A379" s="602"/>
      <c r="B379" s="602"/>
      <c r="C379" s="602"/>
      <c r="D379" s="602"/>
      <c r="E379" s="602"/>
      <c r="F379" s="602"/>
      <c r="G379" s="602"/>
      <c r="H379" s="602"/>
      <c r="I379" s="602"/>
      <c r="J379" s="602"/>
      <c r="K379" s="602"/>
      <c r="L379" s="602"/>
      <c r="M379" s="602"/>
      <c r="N379" s="602"/>
      <c r="O379" s="603"/>
      <c r="P379" s="606" t="s">
        <v>72</v>
      </c>
      <c r="Q379" s="607"/>
      <c r="R379" s="607"/>
      <c r="S379" s="607"/>
      <c r="T379" s="607"/>
      <c r="U379" s="607"/>
      <c r="V379" s="608"/>
      <c r="W379" s="37" t="s">
        <v>70</v>
      </c>
      <c r="X379" s="593">
        <f>IFERROR(SUM(X376:X377),"0")</f>
        <v>700</v>
      </c>
      <c r="Y379" s="593">
        <f>IFERROR(SUM(Y376:Y377),"0")</f>
        <v>705</v>
      </c>
      <c r="Z379" s="37"/>
      <c r="AA379" s="594"/>
      <c r="AB379" s="594"/>
      <c r="AC379" s="594"/>
    </row>
    <row r="380" spans="1:68" ht="14.25" customHeight="1" x14ac:dyDescent="0.25">
      <c r="A380" s="609" t="s">
        <v>74</v>
      </c>
      <c r="B380" s="602"/>
      <c r="C380" s="602"/>
      <c r="D380" s="602"/>
      <c r="E380" s="602"/>
      <c r="F380" s="602"/>
      <c r="G380" s="602"/>
      <c r="H380" s="602"/>
      <c r="I380" s="602"/>
      <c r="J380" s="602"/>
      <c r="K380" s="602"/>
      <c r="L380" s="602"/>
      <c r="M380" s="602"/>
      <c r="N380" s="602"/>
      <c r="O380" s="602"/>
      <c r="P380" s="602"/>
      <c r="Q380" s="602"/>
      <c r="R380" s="602"/>
      <c r="S380" s="602"/>
      <c r="T380" s="602"/>
      <c r="U380" s="602"/>
      <c r="V380" s="602"/>
      <c r="W380" s="602"/>
      <c r="X380" s="602"/>
      <c r="Y380" s="602"/>
      <c r="Z380" s="602"/>
      <c r="AA380" s="587"/>
      <c r="AB380" s="587"/>
      <c r="AC380" s="587"/>
    </row>
    <row r="381" spans="1:68" ht="27" customHeight="1" x14ac:dyDescent="0.25">
      <c r="A381" s="54" t="s">
        <v>593</v>
      </c>
      <c r="B381" s="54" t="s">
        <v>594</v>
      </c>
      <c r="C381" s="31">
        <v>4301051903</v>
      </c>
      <c r="D381" s="598">
        <v>4607091383928</v>
      </c>
      <c r="E381" s="599"/>
      <c r="F381" s="590">
        <v>1.5</v>
      </c>
      <c r="G381" s="32">
        <v>6</v>
      </c>
      <c r="H381" s="590">
        <v>9</v>
      </c>
      <c r="I381" s="590">
        <v>9.5250000000000004</v>
      </c>
      <c r="J381" s="32">
        <v>64</v>
      </c>
      <c r="K381" s="32" t="s">
        <v>105</v>
      </c>
      <c r="L381" s="32"/>
      <c r="M381" s="33" t="s">
        <v>112</v>
      </c>
      <c r="N381" s="33"/>
      <c r="O381" s="32">
        <v>40</v>
      </c>
      <c r="P381" s="64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596"/>
      <c r="R381" s="596"/>
      <c r="S381" s="596"/>
      <c r="T381" s="597"/>
      <c r="U381" s="34"/>
      <c r="V381" s="34"/>
      <c r="W381" s="35" t="s">
        <v>70</v>
      </c>
      <c r="X381" s="591">
        <v>0</v>
      </c>
      <c r="Y381" s="592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595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596</v>
      </c>
      <c r="B382" s="54" t="s">
        <v>597</v>
      </c>
      <c r="C382" s="31">
        <v>4301051897</v>
      </c>
      <c r="D382" s="598">
        <v>4607091384260</v>
      </c>
      <c r="E382" s="599"/>
      <c r="F382" s="590">
        <v>1.5</v>
      </c>
      <c r="G382" s="32">
        <v>6</v>
      </c>
      <c r="H382" s="590">
        <v>9</v>
      </c>
      <c r="I382" s="590">
        <v>9.5190000000000001</v>
      </c>
      <c r="J382" s="32">
        <v>64</v>
      </c>
      <c r="K382" s="32" t="s">
        <v>105</v>
      </c>
      <c r="L382" s="32"/>
      <c r="M382" s="33" t="s">
        <v>112</v>
      </c>
      <c r="N382" s="33"/>
      <c r="O382" s="32">
        <v>40</v>
      </c>
      <c r="P382" s="68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596"/>
      <c r="R382" s="596"/>
      <c r="S382" s="596"/>
      <c r="T382" s="597"/>
      <c r="U382" s="34"/>
      <c r="V382" s="34"/>
      <c r="W382" s="35" t="s">
        <v>70</v>
      </c>
      <c r="X382" s="591">
        <v>0</v>
      </c>
      <c r="Y382" s="59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598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1"/>
      <c r="B383" s="602"/>
      <c r="C383" s="602"/>
      <c r="D383" s="602"/>
      <c r="E383" s="602"/>
      <c r="F383" s="602"/>
      <c r="G383" s="602"/>
      <c r="H383" s="602"/>
      <c r="I383" s="602"/>
      <c r="J383" s="602"/>
      <c r="K383" s="602"/>
      <c r="L383" s="602"/>
      <c r="M383" s="602"/>
      <c r="N383" s="602"/>
      <c r="O383" s="603"/>
      <c r="P383" s="606" t="s">
        <v>72</v>
      </c>
      <c r="Q383" s="607"/>
      <c r="R383" s="607"/>
      <c r="S383" s="607"/>
      <c r="T383" s="607"/>
      <c r="U383" s="607"/>
      <c r="V383" s="608"/>
      <c r="W383" s="37" t="s">
        <v>73</v>
      </c>
      <c r="X383" s="593">
        <f>IFERROR(X381/H381,"0")+IFERROR(X382/H382,"0")</f>
        <v>0</v>
      </c>
      <c r="Y383" s="593">
        <f>IFERROR(Y381/H381,"0")+IFERROR(Y382/H382,"0")</f>
        <v>0</v>
      </c>
      <c r="Z383" s="593">
        <f>IFERROR(IF(Z381="",0,Z381),"0")+IFERROR(IF(Z382="",0,Z382),"0")</f>
        <v>0</v>
      </c>
      <c r="AA383" s="594"/>
      <c r="AB383" s="594"/>
      <c r="AC383" s="594"/>
    </row>
    <row r="384" spans="1:68" x14ac:dyDescent="0.2">
      <c r="A384" s="602"/>
      <c r="B384" s="602"/>
      <c r="C384" s="602"/>
      <c r="D384" s="602"/>
      <c r="E384" s="602"/>
      <c r="F384" s="602"/>
      <c r="G384" s="602"/>
      <c r="H384" s="602"/>
      <c r="I384" s="602"/>
      <c r="J384" s="602"/>
      <c r="K384" s="602"/>
      <c r="L384" s="602"/>
      <c r="M384" s="602"/>
      <c r="N384" s="602"/>
      <c r="O384" s="603"/>
      <c r="P384" s="606" t="s">
        <v>72</v>
      </c>
      <c r="Q384" s="607"/>
      <c r="R384" s="607"/>
      <c r="S384" s="607"/>
      <c r="T384" s="607"/>
      <c r="U384" s="607"/>
      <c r="V384" s="608"/>
      <c r="W384" s="37" t="s">
        <v>70</v>
      </c>
      <c r="X384" s="593">
        <f>IFERROR(SUM(X381:X382),"0")</f>
        <v>0</v>
      </c>
      <c r="Y384" s="593">
        <f>IFERROR(SUM(Y381:Y382),"0")</f>
        <v>0</v>
      </c>
      <c r="Z384" s="37"/>
      <c r="AA384" s="594"/>
      <c r="AB384" s="594"/>
      <c r="AC384" s="594"/>
    </row>
    <row r="385" spans="1:68" ht="14.25" customHeight="1" x14ac:dyDescent="0.25">
      <c r="A385" s="609" t="s">
        <v>178</v>
      </c>
      <c r="B385" s="602"/>
      <c r="C385" s="602"/>
      <c r="D385" s="602"/>
      <c r="E385" s="602"/>
      <c r="F385" s="602"/>
      <c r="G385" s="602"/>
      <c r="H385" s="602"/>
      <c r="I385" s="602"/>
      <c r="J385" s="602"/>
      <c r="K385" s="602"/>
      <c r="L385" s="602"/>
      <c r="M385" s="602"/>
      <c r="N385" s="602"/>
      <c r="O385" s="602"/>
      <c r="P385" s="602"/>
      <c r="Q385" s="602"/>
      <c r="R385" s="602"/>
      <c r="S385" s="602"/>
      <c r="T385" s="602"/>
      <c r="U385" s="602"/>
      <c r="V385" s="602"/>
      <c r="W385" s="602"/>
      <c r="X385" s="602"/>
      <c r="Y385" s="602"/>
      <c r="Z385" s="602"/>
      <c r="AA385" s="587"/>
      <c r="AB385" s="587"/>
      <c r="AC385" s="587"/>
    </row>
    <row r="386" spans="1:68" ht="27" customHeight="1" x14ac:dyDescent="0.25">
      <c r="A386" s="54" t="s">
        <v>599</v>
      </c>
      <c r="B386" s="54" t="s">
        <v>600</v>
      </c>
      <c r="C386" s="31">
        <v>4301060439</v>
      </c>
      <c r="D386" s="598">
        <v>4607091384673</v>
      </c>
      <c r="E386" s="599"/>
      <c r="F386" s="590">
        <v>1.5</v>
      </c>
      <c r="G386" s="32">
        <v>6</v>
      </c>
      <c r="H386" s="590">
        <v>9</v>
      </c>
      <c r="I386" s="590">
        <v>9.5190000000000001</v>
      </c>
      <c r="J386" s="32">
        <v>64</v>
      </c>
      <c r="K386" s="32" t="s">
        <v>105</v>
      </c>
      <c r="L386" s="32"/>
      <c r="M386" s="33" t="s">
        <v>112</v>
      </c>
      <c r="N386" s="33"/>
      <c r="O386" s="32">
        <v>30</v>
      </c>
      <c r="P386" s="62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596"/>
      <c r="R386" s="596"/>
      <c r="S386" s="596"/>
      <c r="T386" s="597"/>
      <c r="U386" s="34"/>
      <c r="V386" s="34"/>
      <c r="W386" s="35" t="s">
        <v>70</v>
      </c>
      <c r="X386" s="591">
        <v>0</v>
      </c>
      <c r="Y386" s="59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5" t="s">
        <v>601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601"/>
      <c r="B387" s="602"/>
      <c r="C387" s="602"/>
      <c r="D387" s="602"/>
      <c r="E387" s="602"/>
      <c r="F387" s="602"/>
      <c r="G387" s="602"/>
      <c r="H387" s="602"/>
      <c r="I387" s="602"/>
      <c r="J387" s="602"/>
      <c r="K387" s="602"/>
      <c r="L387" s="602"/>
      <c r="M387" s="602"/>
      <c r="N387" s="602"/>
      <c r="O387" s="603"/>
      <c r="P387" s="606" t="s">
        <v>72</v>
      </c>
      <c r="Q387" s="607"/>
      <c r="R387" s="607"/>
      <c r="S387" s="607"/>
      <c r="T387" s="607"/>
      <c r="U387" s="607"/>
      <c r="V387" s="608"/>
      <c r="W387" s="37" t="s">
        <v>73</v>
      </c>
      <c r="X387" s="593">
        <f>IFERROR(X386/H386,"0")</f>
        <v>0</v>
      </c>
      <c r="Y387" s="593">
        <f>IFERROR(Y386/H386,"0")</f>
        <v>0</v>
      </c>
      <c r="Z387" s="593">
        <f>IFERROR(IF(Z386="",0,Z386),"0")</f>
        <v>0</v>
      </c>
      <c r="AA387" s="594"/>
      <c r="AB387" s="594"/>
      <c r="AC387" s="594"/>
    </row>
    <row r="388" spans="1:68" x14ac:dyDescent="0.2">
      <c r="A388" s="602"/>
      <c r="B388" s="602"/>
      <c r="C388" s="602"/>
      <c r="D388" s="602"/>
      <c r="E388" s="602"/>
      <c r="F388" s="602"/>
      <c r="G388" s="602"/>
      <c r="H388" s="602"/>
      <c r="I388" s="602"/>
      <c r="J388" s="602"/>
      <c r="K388" s="602"/>
      <c r="L388" s="602"/>
      <c r="M388" s="602"/>
      <c r="N388" s="602"/>
      <c r="O388" s="603"/>
      <c r="P388" s="606" t="s">
        <v>72</v>
      </c>
      <c r="Q388" s="607"/>
      <c r="R388" s="607"/>
      <c r="S388" s="607"/>
      <c r="T388" s="607"/>
      <c r="U388" s="607"/>
      <c r="V388" s="608"/>
      <c r="W388" s="37" t="s">
        <v>70</v>
      </c>
      <c r="X388" s="593">
        <f>IFERROR(SUM(X386:X386),"0")</f>
        <v>0</v>
      </c>
      <c r="Y388" s="593">
        <f>IFERROR(SUM(Y386:Y386),"0")</f>
        <v>0</v>
      </c>
      <c r="Z388" s="37"/>
      <c r="AA388" s="594"/>
      <c r="AB388" s="594"/>
      <c r="AC388" s="594"/>
    </row>
    <row r="389" spans="1:68" ht="16.5" customHeight="1" x14ac:dyDescent="0.25">
      <c r="A389" s="605" t="s">
        <v>602</v>
      </c>
      <c r="B389" s="602"/>
      <c r="C389" s="602"/>
      <c r="D389" s="602"/>
      <c r="E389" s="602"/>
      <c r="F389" s="602"/>
      <c r="G389" s="602"/>
      <c r="H389" s="602"/>
      <c r="I389" s="602"/>
      <c r="J389" s="602"/>
      <c r="K389" s="602"/>
      <c r="L389" s="602"/>
      <c r="M389" s="602"/>
      <c r="N389" s="602"/>
      <c r="O389" s="602"/>
      <c r="P389" s="602"/>
      <c r="Q389" s="602"/>
      <c r="R389" s="602"/>
      <c r="S389" s="602"/>
      <c r="T389" s="602"/>
      <c r="U389" s="602"/>
      <c r="V389" s="602"/>
      <c r="W389" s="602"/>
      <c r="X389" s="602"/>
      <c r="Y389" s="602"/>
      <c r="Z389" s="602"/>
      <c r="AA389" s="586"/>
      <c r="AB389" s="586"/>
      <c r="AC389" s="586"/>
    </row>
    <row r="390" spans="1:68" ht="14.25" customHeight="1" x14ac:dyDescent="0.25">
      <c r="A390" s="609" t="s">
        <v>102</v>
      </c>
      <c r="B390" s="602"/>
      <c r="C390" s="602"/>
      <c r="D390" s="602"/>
      <c r="E390" s="602"/>
      <c r="F390" s="602"/>
      <c r="G390" s="602"/>
      <c r="H390" s="602"/>
      <c r="I390" s="602"/>
      <c r="J390" s="602"/>
      <c r="K390" s="602"/>
      <c r="L390" s="602"/>
      <c r="M390" s="602"/>
      <c r="N390" s="602"/>
      <c r="O390" s="602"/>
      <c r="P390" s="602"/>
      <c r="Q390" s="602"/>
      <c r="R390" s="602"/>
      <c r="S390" s="602"/>
      <c r="T390" s="602"/>
      <c r="U390" s="602"/>
      <c r="V390" s="602"/>
      <c r="W390" s="602"/>
      <c r="X390" s="602"/>
      <c r="Y390" s="602"/>
      <c r="Z390" s="602"/>
      <c r="AA390" s="587"/>
      <c r="AB390" s="587"/>
      <c r="AC390" s="587"/>
    </row>
    <row r="391" spans="1:68" ht="37.5" customHeight="1" x14ac:dyDescent="0.25">
      <c r="A391" s="54" t="s">
        <v>603</v>
      </c>
      <c r="B391" s="54" t="s">
        <v>604</v>
      </c>
      <c r="C391" s="31">
        <v>4301011873</v>
      </c>
      <c r="D391" s="598">
        <v>4680115881907</v>
      </c>
      <c r="E391" s="599"/>
      <c r="F391" s="590">
        <v>1.8</v>
      </c>
      <c r="G391" s="32">
        <v>6</v>
      </c>
      <c r="H391" s="590">
        <v>10.8</v>
      </c>
      <c r="I391" s="590">
        <v>11.234999999999999</v>
      </c>
      <c r="J391" s="32">
        <v>64</v>
      </c>
      <c r="K391" s="32" t="s">
        <v>105</v>
      </c>
      <c r="L391" s="32"/>
      <c r="M391" s="33" t="s">
        <v>68</v>
      </c>
      <c r="N391" s="33"/>
      <c r="O391" s="32">
        <v>60</v>
      </c>
      <c r="P391" s="61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596"/>
      <c r="R391" s="596"/>
      <c r="S391" s="596"/>
      <c r="T391" s="597"/>
      <c r="U391" s="34"/>
      <c r="V391" s="34"/>
      <c r="W391" s="35" t="s">
        <v>70</v>
      </c>
      <c r="X391" s="591">
        <v>0</v>
      </c>
      <c r="Y391" s="592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37" t="s">
        <v>605</v>
      </c>
      <c r="AG391" s="64"/>
      <c r="AJ391" s="68"/>
      <c r="AK391" s="68">
        <v>0</v>
      </c>
      <c r="BB391" s="43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customHeight="1" x14ac:dyDescent="0.25">
      <c r="A392" s="54" t="s">
        <v>606</v>
      </c>
      <c r="B392" s="54" t="s">
        <v>607</v>
      </c>
      <c r="C392" s="31">
        <v>4301011874</v>
      </c>
      <c r="D392" s="598">
        <v>4680115884892</v>
      </c>
      <c r="E392" s="599"/>
      <c r="F392" s="590">
        <v>1.8</v>
      </c>
      <c r="G392" s="32">
        <v>6</v>
      </c>
      <c r="H392" s="590">
        <v>10.8</v>
      </c>
      <c r="I392" s="590">
        <v>11.234999999999999</v>
      </c>
      <c r="J392" s="32">
        <v>64</v>
      </c>
      <c r="K392" s="32" t="s">
        <v>105</v>
      </c>
      <c r="L392" s="32"/>
      <c r="M392" s="33" t="s">
        <v>68</v>
      </c>
      <c r="N392" s="33"/>
      <c r="O392" s="32">
        <v>60</v>
      </c>
      <c r="P392" s="62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596"/>
      <c r="R392" s="596"/>
      <c r="S392" s="596"/>
      <c r="T392" s="597"/>
      <c r="U392" s="34"/>
      <c r="V392" s="34"/>
      <c r="W392" s="35" t="s">
        <v>70</v>
      </c>
      <c r="X392" s="591">
        <v>0</v>
      </c>
      <c r="Y392" s="59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608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customHeight="1" x14ac:dyDescent="0.25">
      <c r="A393" s="54" t="s">
        <v>609</v>
      </c>
      <c r="B393" s="54" t="s">
        <v>610</v>
      </c>
      <c r="C393" s="31">
        <v>4301011875</v>
      </c>
      <c r="D393" s="598">
        <v>4680115884885</v>
      </c>
      <c r="E393" s="599"/>
      <c r="F393" s="590">
        <v>0.8</v>
      </c>
      <c r="G393" s="32">
        <v>15</v>
      </c>
      <c r="H393" s="590">
        <v>12</v>
      </c>
      <c r="I393" s="590">
        <v>12.435</v>
      </c>
      <c r="J393" s="32">
        <v>64</v>
      </c>
      <c r="K393" s="32" t="s">
        <v>105</v>
      </c>
      <c r="L393" s="32"/>
      <c r="M393" s="33" t="s">
        <v>68</v>
      </c>
      <c r="N393" s="33"/>
      <c r="O393" s="32">
        <v>60</v>
      </c>
      <c r="P393" s="80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596"/>
      <c r="R393" s="596"/>
      <c r="S393" s="596"/>
      <c r="T393" s="597"/>
      <c r="U393" s="34"/>
      <c r="V393" s="34"/>
      <c r="W393" s="35" t="s">
        <v>70</v>
      </c>
      <c r="X393" s="591">
        <v>0</v>
      </c>
      <c r="Y393" s="59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608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customHeight="1" x14ac:dyDescent="0.25">
      <c r="A394" s="54" t="s">
        <v>611</v>
      </c>
      <c r="B394" s="54" t="s">
        <v>612</v>
      </c>
      <c r="C394" s="31">
        <v>4301011871</v>
      </c>
      <c r="D394" s="598">
        <v>4680115884908</v>
      </c>
      <c r="E394" s="599"/>
      <c r="F394" s="590">
        <v>0.4</v>
      </c>
      <c r="G394" s="32">
        <v>10</v>
      </c>
      <c r="H394" s="590">
        <v>4</v>
      </c>
      <c r="I394" s="590">
        <v>4.21</v>
      </c>
      <c r="J394" s="32">
        <v>132</v>
      </c>
      <c r="K394" s="32" t="s">
        <v>110</v>
      </c>
      <c r="L394" s="32"/>
      <c r="M394" s="33" t="s">
        <v>68</v>
      </c>
      <c r="N394" s="33"/>
      <c r="O394" s="32">
        <v>60</v>
      </c>
      <c r="P394" s="65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596"/>
      <c r="R394" s="596"/>
      <c r="S394" s="596"/>
      <c r="T394" s="597"/>
      <c r="U394" s="34"/>
      <c r="V394" s="34"/>
      <c r="W394" s="35" t="s">
        <v>70</v>
      </c>
      <c r="X394" s="591">
        <v>0</v>
      </c>
      <c r="Y394" s="592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43" t="s">
        <v>608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601"/>
      <c r="B395" s="602"/>
      <c r="C395" s="602"/>
      <c r="D395" s="602"/>
      <c r="E395" s="602"/>
      <c r="F395" s="602"/>
      <c r="G395" s="602"/>
      <c r="H395" s="602"/>
      <c r="I395" s="602"/>
      <c r="J395" s="602"/>
      <c r="K395" s="602"/>
      <c r="L395" s="602"/>
      <c r="M395" s="602"/>
      <c r="N395" s="602"/>
      <c r="O395" s="603"/>
      <c r="P395" s="606" t="s">
        <v>72</v>
      </c>
      <c r="Q395" s="607"/>
      <c r="R395" s="607"/>
      <c r="S395" s="607"/>
      <c r="T395" s="607"/>
      <c r="U395" s="607"/>
      <c r="V395" s="608"/>
      <c r="W395" s="37" t="s">
        <v>73</v>
      </c>
      <c r="X395" s="593">
        <f>IFERROR(X391/H391,"0")+IFERROR(X392/H392,"0")+IFERROR(X393/H393,"0")+IFERROR(X394/H394,"0")</f>
        <v>0</v>
      </c>
      <c r="Y395" s="593">
        <f>IFERROR(Y391/H391,"0")+IFERROR(Y392/H392,"0")+IFERROR(Y393/H393,"0")+IFERROR(Y394/H394,"0")</f>
        <v>0</v>
      </c>
      <c r="Z395" s="593">
        <f>IFERROR(IF(Z391="",0,Z391),"0")+IFERROR(IF(Z392="",0,Z392),"0")+IFERROR(IF(Z393="",0,Z393),"0")+IFERROR(IF(Z394="",0,Z394),"0")</f>
        <v>0</v>
      </c>
      <c r="AA395" s="594"/>
      <c r="AB395" s="594"/>
      <c r="AC395" s="594"/>
    </row>
    <row r="396" spans="1:68" x14ac:dyDescent="0.2">
      <c r="A396" s="602"/>
      <c r="B396" s="602"/>
      <c r="C396" s="602"/>
      <c r="D396" s="602"/>
      <c r="E396" s="602"/>
      <c r="F396" s="602"/>
      <c r="G396" s="602"/>
      <c r="H396" s="602"/>
      <c r="I396" s="602"/>
      <c r="J396" s="602"/>
      <c r="K396" s="602"/>
      <c r="L396" s="602"/>
      <c r="M396" s="602"/>
      <c r="N396" s="602"/>
      <c r="O396" s="603"/>
      <c r="P396" s="606" t="s">
        <v>72</v>
      </c>
      <c r="Q396" s="607"/>
      <c r="R396" s="607"/>
      <c r="S396" s="607"/>
      <c r="T396" s="607"/>
      <c r="U396" s="607"/>
      <c r="V396" s="608"/>
      <c r="W396" s="37" t="s">
        <v>70</v>
      </c>
      <c r="X396" s="593">
        <f>IFERROR(SUM(X391:X394),"0")</f>
        <v>0</v>
      </c>
      <c r="Y396" s="593">
        <f>IFERROR(SUM(Y391:Y394),"0")</f>
        <v>0</v>
      </c>
      <c r="Z396" s="37"/>
      <c r="AA396" s="594"/>
      <c r="AB396" s="594"/>
      <c r="AC396" s="594"/>
    </row>
    <row r="397" spans="1:68" ht="14.25" customHeight="1" x14ac:dyDescent="0.25">
      <c r="A397" s="609" t="s">
        <v>64</v>
      </c>
      <c r="B397" s="602"/>
      <c r="C397" s="602"/>
      <c r="D397" s="602"/>
      <c r="E397" s="602"/>
      <c r="F397" s="602"/>
      <c r="G397" s="602"/>
      <c r="H397" s="602"/>
      <c r="I397" s="602"/>
      <c r="J397" s="602"/>
      <c r="K397" s="602"/>
      <c r="L397" s="602"/>
      <c r="M397" s="602"/>
      <c r="N397" s="602"/>
      <c r="O397" s="602"/>
      <c r="P397" s="602"/>
      <c r="Q397" s="602"/>
      <c r="R397" s="602"/>
      <c r="S397" s="602"/>
      <c r="T397" s="602"/>
      <c r="U397" s="602"/>
      <c r="V397" s="602"/>
      <c r="W397" s="602"/>
      <c r="X397" s="602"/>
      <c r="Y397" s="602"/>
      <c r="Z397" s="602"/>
      <c r="AA397" s="587"/>
      <c r="AB397" s="587"/>
      <c r="AC397" s="587"/>
    </row>
    <row r="398" spans="1:68" ht="27" customHeight="1" x14ac:dyDescent="0.25">
      <c r="A398" s="54" t="s">
        <v>613</v>
      </c>
      <c r="B398" s="54" t="s">
        <v>614</v>
      </c>
      <c r="C398" s="31">
        <v>4301031303</v>
      </c>
      <c r="D398" s="598">
        <v>4607091384802</v>
      </c>
      <c r="E398" s="599"/>
      <c r="F398" s="590">
        <v>0.73</v>
      </c>
      <c r="G398" s="32">
        <v>6</v>
      </c>
      <c r="H398" s="590">
        <v>4.38</v>
      </c>
      <c r="I398" s="590">
        <v>4.6500000000000004</v>
      </c>
      <c r="J398" s="32">
        <v>132</v>
      </c>
      <c r="K398" s="32" t="s">
        <v>110</v>
      </c>
      <c r="L398" s="32"/>
      <c r="M398" s="33" t="s">
        <v>68</v>
      </c>
      <c r="N398" s="33"/>
      <c r="O398" s="32">
        <v>35</v>
      </c>
      <c r="P398" s="84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596"/>
      <c r="R398" s="596"/>
      <c r="S398" s="596"/>
      <c r="T398" s="597"/>
      <c r="U398" s="34"/>
      <c r="V398" s="34"/>
      <c r="W398" s="35" t="s">
        <v>70</v>
      </c>
      <c r="X398" s="591">
        <v>0</v>
      </c>
      <c r="Y398" s="592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45" t="s">
        <v>615</v>
      </c>
      <c r="AG398" s="64"/>
      <c r="AJ398" s="68"/>
      <c r="AK398" s="68">
        <v>0</v>
      </c>
      <c r="BB398" s="44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601"/>
      <c r="B399" s="602"/>
      <c r="C399" s="602"/>
      <c r="D399" s="602"/>
      <c r="E399" s="602"/>
      <c r="F399" s="602"/>
      <c r="G399" s="602"/>
      <c r="H399" s="602"/>
      <c r="I399" s="602"/>
      <c r="J399" s="602"/>
      <c r="K399" s="602"/>
      <c r="L399" s="602"/>
      <c r="M399" s="602"/>
      <c r="N399" s="602"/>
      <c r="O399" s="603"/>
      <c r="P399" s="606" t="s">
        <v>72</v>
      </c>
      <c r="Q399" s="607"/>
      <c r="R399" s="607"/>
      <c r="S399" s="607"/>
      <c r="T399" s="607"/>
      <c r="U399" s="607"/>
      <c r="V399" s="608"/>
      <c r="W399" s="37" t="s">
        <v>73</v>
      </c>
      <c r="X399" s="593">
        <f>IFERROR(X398/H398,"0")</f>
        <v>0</v>
      </c>
      <c r="Y399" s="593">
        <f>IFERROR(Y398/H398,"0")</f>
        <v>0</v>
      </c>
      <c r="Z399" s="593">
        <f>IFERROR(IF(Z398="",0,Z398),"0")</f>
        <v>0</v>
      </c>
      <c r="AA399" s="594"/>
      <c r="AB399" s="594"/>
      <c r="AC399" s="594"/>
    </row>
    <row r="400" spans="1:68" x14ac:dyDescent="0.2">
      <c r="A400" s="602"/>
      <c r="B400" s="602"/>
      <c r="C400" s="602"/>
      <c r="D400" s="602"/>
      <c r="E400" s="602"/>
      <c r="F400" s="602"/>
      <c r="G400" s="602"/>
      <c r="H400" s="602"/>
      <c r="I400" s="602"/>
      <c r="J400" s="602"/>
      <c r="K400" s="602"/>
      <c r="L400" s="602"/>
      <c r="M400" s="602"/>
      <c r="N400" s="602"/>
      <c r="O400" s="603"/>
      <c r="P400" s="606" t="s">
        <v>72</v>
      </c>
      <c r="Q400" s="607"/>
      <c r="R400" s="607"/>
      <c r="S400" s="607"/>
      <c r="T400" s="607"/>
      <c r="U400" s="607"/>
      <c r="V400" s="608"/>
      <c r="W400" s="37" t="s">
        <v>70</v>
      </c>
      <c r="X400" s="593">
        <f>IFERROR(SUM(X398:X398),"0")</f>
        <v>0</v>
      </c>
      <c r="Y400" s="593">
        <f>IFERROR(SUM(Y398:Y398),"0")</f>
        <v>0</v>
      </c>
      <c r="Z400" s="37"/>
      <c r="AA400" s="594"/>
      <c r="AB400" s="594"/>
      <c r="AC400" s="594"/>
    </row>
    <row r="401" spans="1:68" ht="14.25" customHeight="1" x14ac:dyDescent="0.25">
      <c r="A401" s="609" t="s">
        <v>74</v>
      </c>
      <c r="B401" s="602"/>
      <c r="C401" s="602"/>
      <c r="D401" s="602"/>
      <c r="E401" s="602"/>
      <c r="F401" s="602"/>
      <c r="G401" s="602"/>
      <c r="H401" s="602"/>
      <c r="I401" s="602"/>
      <c r="J401" s="602"/>
      <c r="K401" s="602"/>
      <c r="L401" s="602"/>
      <c r="M401" s="602"/>
      <c r="N401" s="602"/>
      <c r="O401" s="602"/>
      <c r="P401" s="602"/>
      <c r="Q401" s="602"/>
      <c r="R401" s="602"/>
      <c r="S401" s="602"/>
      <c r="T401" s="602"/>
      <c r="U401" s="602"/>
      <c r="V401" s="602"/>
      <c r="W401" s="602"/>
      <c r="X401" s="602"/>
      <c r="Y401" s="602"/>
      <c r="Z401" s="602"/>
      <c r="AA401" s="587"/>
      <c r="AB401" s="587"/>
      <c r="AC401" s="587"/>
    </row>
    <row r="402" spans="1:68" ht="27" customHeight="1" x14ac:dyDescent="0.25">
      <c r="A402" s="54" t="s">
        <v>616</v>
      </c>
      <c r="B402" s="54" t="s">
        <v>617</v>
      </c>
      <c r="C402" s="31">
        <v>4301051899</v>
      </c>
      <c r="D402" s="598">
        <v>4607091384246</v>
      </c>
      <c r="E402" s="599"/>
      <c r="F402" s="590">
        <v>1.5</v>
      </c>
      <c r="G402" s="32">
        <v>6</v>
      </c>
      <c r="H402" s="590">
        <v>9</v>
      </c>
      <c r="I402" s="590">
        <v>9.5190000000000001</v>
      </c>
      <c r="J402" s="32">
        <v>64</v>
      </c>
      <c r="K402" s="32" t="s">
        <v>105</v>
      </c>
      <c r="L402" s="32"/>
      <c r="M402" s="33" t="s">
        <v>112</v>
      </c>
      <c r="N402" s="33"/>
      <c r="O402" s="32">
        <v>40</v>
      </c>
      <c r="P402" s="689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596"/>
      <c r="R402" s="596"/>
      <c r="S402" s="596"/>
      <c r="T402" s="597"/>
      <c r="U402" s="34"/>
      <c r="V402" s="34"/>
      <c r="W402" s="35" t="s">
        <v>70</v>
      </c>
      <c r="X402" s="591">
        <v>0</v>
      </c>
      <c r="Y402" s="592">
        <f>IFERROR(IF(X402="",0,CEILING((X402/$H402),1)*$H402),"")</f>
        <v>0</v>
      </c>
      <c r="Z402" s="36" t="str">
        <f>IFERROR(IF(Y402=0,"",ROUNDUP(Y402/H402,0)*0.01898),"")</f>
        <v/>
      </c>
      <c r="AA402" s="56"/>
      <c r="AB402" s="57"/>
      <c r="AC402" s="447" t="s">
        <v>618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619</v>
      </c>
      <c r="B403" s="54" t="s">
        <v>620</v>
      </c>
      <c r="C403" s="31">
        <v>4301051901</v>
      </c>
      <c r="D403" s="598">
        <v>4680115881976</v>
      </c>
      <c r="E403" s="599"/>
      <c r="F403" s="590">
        <v>1.5</v>
      </c>
      <c r="G403" s="32">
        <v>6</v>
      </c>
      <c r="H403" s="590">
        <v>9</v>
      </c>
      <c r="I403" s="590">
        <v>9.4350000000000005</v>
      </c>
      <c r="J403" s="32">
        <v>64</v>
      </c>
      <c r="K403" s="32" t="s">
        <v>105</v>
      </c>
      <c r="L403" s="32"/>
      <c r="M403" s="33" t="s">
        <v>112</v>
      </c>
      <c r="N403" s="33"/>
      <c r="O403" s="32">
        <v>40</v>
      </c>
      <c r="P403" s="72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596"/>
      <c r="R403" s="596"/>
      <c r="S403" s="596"/>
      <c r="T403" s="597"/>
      <c r="U403" s="34"/>
      <c r="V403" s="34"/>
      <c r="W403" s="35" t="s">
        <v>70</v>
      </c>
      <c r="X403" s="591">
        <v>0</v>
      </c>
      <c r="Y403" s="592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9" t="s">
        <v>621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622</v>
      </c>
      <c r="B404" s="54" t="s">
        <v>623</v>
      </c>
      <c r="C404" s="31">
        <v>4301051660</v>
      </c>
      <c r="D404" s="598">
        <v>4607091384253</v>
      </c>
      <c r="E404" s="599"/>
      <c r="F404" s="590">
        <v>0.4</v>
      </c>
      <c r="G404" s="32">
        <v>6</v>
      </c>
      <c r="H404" s="590">
        <v>2.4</v>
      </c>
      <c r="I404" s="590">
        <v>2.6640000000000001</v>
      </c>
      <c r="J404" s="32">
        <v>182</v>
      </c>
      <c r="K404" s="32" t="s">
        <v>77</v>
      </c>
      <c r="L404" s="32"/>
      <c r="M404" s="33" t="s">
        <v>112</v>
      </c>
      <c r="N404" s="33"/>
      <c r="O404" s="32">
        <v>40</v>
      </c>
      <c r="P404" s="63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596"/>
      <c r="R404" s="596"/>
      <c r="S404" s="596"/>
      <c r="T404" s="597"/>
      <c r="U404" s="34"/>
      <c r="V404" s="34"/>
      <c r="W404" s="35" t="s">
        <v>70</v>
      </c>
      <c r="X404" s="591">
        <v>0</v>
      </c>
      <c r="Y404" s="592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618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601"/>
      <c r="B405" s="602"/>
      <c r="C405" s="602"/>
      <c r="D405" s="602"/>
      <c r="E405" s="602"/>
      <c r="F405" s="602"/>
      <c r="G405" s="602"/>
      <c r="H405" s="602"/>
      <c r="I405" s="602"/>
      <c r="J405" s="602"/>
      <c r="K405" s="602"/>
      <c r="L405" s="602"/>
      <c r="M405" s="602"/>
      <c r="N405" s="602"/>
      <c r="O405" s="603"/>
      <c r="P405" s="606" t="s">
        <v>72</v>
      </c>
      <c r="Q405" s="607"/>
      <c r="R405" s="607"/>
      <c r="S405" s="607"/>
      <c r="T405" s="607"/>
      <c r="U405" s="607"/>
      <c r="V405" s="608"/>
      <c r="W405" s="37" t="s">
        <v>73</v>
      </c>
      <c r="X405" s="593">
        <f>IFERROR(X402/H402,"0")+IFERROR(X403/H403,"0")+IFERROR(X404/H404,"0")</f>
        <v>0</v>
      </c>
      <c r="Y405" s="593">
        <f>IFERROR(Y402/H402,"0")+IFERROR(Y403/H403,"0")+IFERROR(Y404/H404,"0")</f>
        <v>0</v>
      </c>
      <c r="Z405" s="593">
        <f>IFERROR(IF(Z402="",0,Z402),"0")+IFERROR(IF(Z403="",0,Z403),"0")+IFERROR(IF(Z404="",0,Z404),"0")</f>
        <v>0</v>
      </c>
      <c r="AA405" s="594"/>
      <c r="AB405" s="594"/>
      <c r="AC405" s="594"/>
    </row>
    <row r="406" spans="1:68" x14ac:dyDescent="0.2">
      <c r="A406" s="602"/>
      <c r="B406" s="602"/>
      <c r="C406" s="602"/>
      <c r="D406" s="602"/>
      <c r="E406" s="602"/>
      <c r="F406" s="602"/>
      <c r="G406" s="602"/>
      <c r="H406" s="602"/>
      <c r="I406" s="602"/>
      <c r="J406" s="602"/>
      <c r="K406" s="602"/>
      <c r="L406" s="602"/>
      <c r="M406" s="602"/>
      <c r="N406" s="602"/>
      <c r="O406" s="603"/>
      <c r="P406" s="606" t="s">
        <v>72</v>
      </c>
      <c r="Q406" s="607"/>
      <c r="R406" s="607"/>
      <c r="S406" s="607"/>
      <c r="T406" s="607"/>
      <c r="U406" s="607"/>
      <c r="V406" s="608"/>
      <c r="W406" s="37" t="s">
        <v>70</v>
      </c>
      <c r="X406" s="593">
        <f>IFERROR(SUM(X402:X404),"0")</f>
        <v>0</v>
      </c>
      <c r="Y406" s="593">
        <f>IFERROR(SUM(Y402:Y404),"0")</f>
        <v>0</v>
      </c>
      <c r="Z406" s="37"/>
      <c r="AA406" s="594"/>
      <c r="AB406" s="594"/>
      <c r="AC406" s="594"/>
    </row>
    <row r="407" spans="1:68" ht="14.25" customHeight="1" x14ac:dyDescent="0.25">
      <c r="A407" s="609" t="s">
        <v>178</v>
      </c>
      <c r="B407" s="602"/>
      <c r="C407" s="602"/>
      <c r="D407" s="602"/>
      <c r="E407" s="602"/>
      <c r="F407" s="602"/>
      <c r="G407" s="602"/>
      <c r="H407" s="602"/>
      <c r="I407" s="602"/>
      <c r="J407" s="602"/>
      <c r="K407" s="602"/>
      <c r="L407" s="602"/>
      <c r="M407" s="602"/>
      <c r="N407" s="602"/>
      <c r="O407" s="602"/>
      <c r="P407" s="602"/>
      <c r="Q407" s="602"/>
      <c r="R407" s="602"/>
      <c r="S407" s="602"/>
      <c r="T407" s="602"/>
      <c r="U407" s="602"/>
      <c r="V407" s="602"/>
      <c r="W407" s="602"/>
      <c r="X407" s="602"/>
      <c r="Y407" s="602"/>
      <c r="Z407" s="602"/>
      <c r="AA407" s="587"/>
      <c r="AB407" s="587"/>
      <c r="AC407" s="587"/>
    </row>
    <row r="408" spans="1:68" ht="27" customHeight="1" x14ac:dyDescent="0.25">
      <c r="A408" s="54" t="s">
        <v>624</v>
      </c>
      <c r="B408" s="54" t="s">
        <v>625</v>
      </c>
      <c r="C408" s="31">
        <v>4301060441</v>
      </c>
      <c r="D408" s="598">
        <v>4607091389357</v>
      </c>
      <c r="E408" s="599"/>
      <c r="F408" s="590">
        <v>1.5</v>
      </c>
      <c r="G408" s="32">
        <v>6</v>
      </c>
      <c r="H408" s="590">
        <v>9</v>
      </c>
      <c r="I408" s="590">
        <v>9.4350000000000005</v>
      </c>
      <c r="J408" s="32">
        <v>64</v>
      </c>
      <c r="K408" s="32" t="s">
        <v>105</v>
      </c>
      <c r="L408" s="32"/>
      <c r="M408" s="33" t="s">
        <v>112</v>
      </c>
      <c r="N408" s="33"/>
      <c r="O408" s="32">
        <v>40</v>
      </c>
      <c r="P408" s="911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596"/>
      <c r="R408" s="596"/>
      <c r="S408" s="596"/>
      <c r="T408" s="597"/>
      <c r="U408" s="34"/>
      <c r="V408" s="34"/>
      <c r="W408" s="35" t="s">
        <v>70</v>
      </c>
      <c r="X408" s="591">
        <v>0</v>
      </c>
      <c r="Y408" s="592">
        <f>IFERROR(IF(X408="",0,CEILING((X408/$H408),1)*$H408),"")</f>
        <v>0</v>
      </c>
      <c r="Z408" s="36" t="str">
        <f>IFERROR(IF(Y408=0,"",ROUNDUP(Y408/H408,0)*0.01898),"")</f>
        <v/>
      </c>
      <c r="AA408" s="56"/>
      <c r="AB408" s="57"/>
      <c r="AC408" s="453" t="s">
        <v>626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601"/>
      <c r="B409" s="602"/>
      <c r="C409" s="602"/>
      <c r="D409" s="602"/>
      <c r="E409" s="602"/>
      <c r="F409" s="602"/>
      <c r="G409" s="602"/>
      <c r="H409" s="602"/>
      <c r="I409" s="602"/>
      <c r="J409" s="602"/>
      <c r="K409" s="602"/>
      <c r="L409" s="602"/>
      <c r="M409" s="602"/>
      <c r="N409" s="602"/>
      <c r="O409" s="603"/>
      <c r="P409" s="606" t="s">
        <v>72</v>
      </c>
      <c r="Q409" s="607"/>
      <c r="R409" s="607"/>
      <c r="S409" s="607"/>
      <c r="T409" s="607"/>
      <c r="U409" s="607"/>
      <c r="V409" s="608"/>
      <c r="W409" s="37" t="s">
        <v>73</v>
      </c>
      <c r="X409" s="593">
        <f>IFERROR(X408/H408,"0")</f>
        <v>0</v>
      </c>
      <c r="Y409" s="593">
        <f>IFERROR(Y408/H408,"0")</f>
        <v>0</v>
      </c>
      <c r="Z409" s="593">
        <f>IFERROR(IF(Z408="",0,Z408),"0")</f>
        <v>0</v>
      </c>
      <c r="AA409" s="594"/>
      <c r="AB409" s="594"/>
      <c r="AC409" s="594"/>
    </row>
    <row r="410" spans="1:68" x14ac:dyDescent="0.2">
      <c r="A410" s="602"/>
      <c r="B410" s="602"/>
      <c r="C410" s="602"/>
      <c r="D410" s="602"/>
      <c r="E410" s="602"/>
      <c r="F410" s="602"/>
      <c r="G410" s="602"/>
      <c r="H410" s="602"/>
      <c r="I410" s="602"/>
      <c r="J410" s="602"/>
      <c r="K410" s="602"/>
      <c r="L410" s="602"/>
      <c r="M410" s="602"/>
      <c r="N410" s="602"/>
      <c r="O410" s="603"/>
      <c r="P410" s="606" t="s">
        <v>72</v>
      </c>
      <c r="Q410" s="607"/>
      <c r="R410" s="607"/>
      <c r="S410" s="607"/>
      <c r="T410" s="607"/>
      <c r="U410" s="607"/>
      <c r="V410" s="608"/>
      <c r="W410" s="37" t="s">
        <v>70</v>
      </c>
      <c r="X410" s="593">
        <f>IFERROR(SUM(X408:X408),"0")</f>
        <v>0</v>
      </c>
      <c r="Y410" s="593">
        <f>IFERROR(SUM(Y408:Y408),"0")</f>
        <v>0</v>
      </c>
      <c r="Z410" s="37"/>
      <c r="AA410" s="594"/>
      <c r="AB410" s="594"/>
      <c r="AC410" s="594"/>
    </row>
    <row r="411" spans="1:68" ht="27.75" customHeight="1" x14ac:dyDescent="0.2">
      <c r="A411" s="614" t="s">
        <v>627</v>
      </c>
      <c r="B411" s="615"/>
      <c r="C411" s="615"/>
      <c r="D411" s="615"/>
      <c r="E411" s="615"/>
      <c r="F411" s="615"/>
      <c r="G411" s="615"/>
      <c r="H411" s="615"/>
      <c r="I411" s="615"/>
      <c r="J411" s="615"/>
      <c r="K411" s="615"/>
      <c r="L411" s="615"/>
      <c r="M411" s="615"/>
      <c r="N411" s="615"/>
      <c r="O411" s="615"/>
      <c r="P411" s="615"/>
      <c r="Q411" s="615"/>
      <c r="R411" s="615"/>
      <c r="S411" s="615"/>
      <c r="T411" s="615"/>
      <c r="U411" s="615"/>
      <c r="V411" s="615"/>
      <c r="W411" s="615"/>
      <c r="X411" s="615"/>
      <c r="Y411" s="615"/>
      <c r="Z411" s="615"/>
      <c r="AA411" s="48"/>
      <c r="AB411" s="48"/>
      <c r="AC411" s="48"/>
    </row>
    <row r="412" spans="1:68" ht="16.5" customHeight="1" x14ac:dyDescent="0.25">
      <c r="A412" s="605" t="s">
        <v>628</v>
      </c>
      <c r="B412" s="602"/>
      <c r="C412" s="602"/>
      <c r="D412" s="602"/>
      <c r="E412" s="602"/>
      <c r="F412" s="602"/>
      <c r="G412" s="602"/>
      <c r="H412" s="602"/>
      <c r="I412" s="602"/>
      <c r="J412" s="602"/>
      <c r="K412" s="602"/>
      <c r="L412" s="602"/>
      <c r="M412" s="602"/>
      <c r="N412" s="602"/>
      <c r="O412" s="602"/>
      <c r="P412" s="602"/>
      <c r="Q412" s="602"/>
      <c r="R412" s="602"/>
      <c r="S412" s="602"/>
      <c r="T412" s="602"/>
      <c r="U412" s="602"/>
      <c r="V412" s="602"/>
      <c r="W412" s="602"/>
      <c r="X412" s="602"/>
      <c r="Y412" s="602"/>
      <c r="Z412" s="602"/>
      <c r="AA412" s="586"/>
      <c r="AB412" s="586"/>
      <c r="AC412" s="586"/>
    </row>
    <row r="413" spans="1:68" ht="14.25" customHeight="1" x14ac:dyDescent="0.25">
      <c r="A413" s="609" t="s">
        <v>64</v>
      </c>
      <c r="B413" s="602"/>
      <c r="C413" s="602"/>
      <c r="D413" s="602"/>
      <c r="E413" s="602"/>
      <c r="F413" s="602"/>
      <c r="G413" s="602"/>
      <c r="H413" s="602"/>
      <c r="I413" s="602"/>
      <c r="J413" s="602"/>
      <c r="K413" s="602"/>
      <c r="L413" s="602"/>
      <c r="M413" s="602"/>
      <c r="N413" s="602"/>
      <c r="O413" s="602"/>
      <c r="P413" s="602"/>
      <c r="Q413" s="602"/>
      <c r="R413" s="602"/>
      <c r="S413" s="602"/>
      <c r="T413" s="602"/>
      <c r="U413" s="602"/>
      <c r="V413" s="602"/>
      <c r="W413" s="602"/>
      <c r="X413" s="602"/>
      <c r="Y413" s="602"/>
      <c r="Z413" s="602"/>
      <c r="AA413" s="587"/>
      <c r="AB413" s="587"/>
      <c r="AC413" s="587"/>
    </row>
    <row r="414" spans="1:68" ht="27" customHeight="1" x14ac:dyDescent="0.25">
      <c r="A414" s="54" t="s">
        <v>629</v>
      </c>
      <c r="B414" s="54" t="s">
        <v>630</v>
      </c>
      <c r="C414" s="31">
        <v>4301031405</v>
      </c>
      <c r="D414" s="598">
        <v>4680115886100</v>
      </c>
      <c r="E414" s="599"/>
      <c r="F414" s="590">
        <v>0.9</v>
      </c>
      <c r="G414" s="32">
        <v>6</v>
      </c>
      <c r="H414" s="590">
        <v>5.4</v>
      </c>
      <c r="I414" s="590">
        <v>5.61</v>
      </c>
      <c r="J414" s="32">
        <v>132</v>
      </c>
      <c r="K414" s="32" t="s">
        <v>110</v>
      </c>
      <c r="L414" s="32"/>
      <c r="M414" s="33" t="s">
        <v>68</v>
      </c>
      <c r="N414" s="33"/>
      <c r="O414" s="32">
        <v>50</v>
      </c>
      <c r="P414" s="71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596"/>
      <c r="R414" s="596"/>
      <c r="S414" s="596"/>
      <c r="T414" s="597"/>
      <c r="U414" s="34"/>
      <c r="V414" s="34"/>
      <c r="W414" s="35" t="s">
        <v>70</v>
      </c>
      <c r="X414" s="591">
        <v>0</v>
      </c>
      <c r="Y414" s="592">
        <f t="shared" ref="Y414:Y423" si="62"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55" t="s">
        <v>631</v>
      </c>
      <c r="AG414" s="64"/>
      <c r="AJ414" s="68"/>
      <c r="AK414" s="68">
        <v>0</v>
      </c>
      <c r="BB414" s="456" t="s">
        <v>1</v>
      </c>
      <c r="BM414" s="64">
        <f t="shared" ref="BM414:BM423" si="63">IFERROR(X414*I414/H414,"0")</f>
        <v>0</v>
      </c>
      <c r="BN414" s="64">
        <f t="shared" ref="BN414:BN423" si="64">IFERROR(Y414*I414/H414,"0")</f>
        <v>0</v>
      </c>
      <c r="BO414" s="64">
        <f t="shared" ref="BO414:BO423" si="65">IFERROR(1/J414*(X414/H414),"0")</f>
        <v>0</v>
      </c>
      <c r="BP414" s="64">
        <f t="shared" ref="BP414:BP423" si="66">IFERROR(1/J414*(Y414/H414),"0")</f>
        <v>0</v>
      </c>
    </row>
    <row r="415" spans="1:68" ht="27" customHeight="1" x14ac:dyDescent="0.25">
      <c r="A415" s="54" t="s">
        <v>632</v>
      </c>
      <c r="B415" s="54" t="s">
        <v>633</v>
      </c>
      <c r="C415" s="31">
        <v>4301031382</v>
      </c>
      <c r="D415" s="598">
        <v>4680115886117</v>
      </c>
      <c r="E415" s="599"/>
      <c r="F415" s="590">
        <v>0.9</v>
      </c>
      <c r="G415" s="32">
        <v>6</v>
      </c>
      <c r="H415" s="590">
        <v>5.4</v>
      </c>
      <c r="I415" s="590">
        <v>5.61</v>
      </c>
      <c r="J415" s="32">
        <v>132</v>
      </c>
      <c r="K415" s="32" t="s">
        <v>110</v>
      </c>
      <c r="L415" s="32"/>
      <c r="M415" s="33" t="s">
        <v>68</v>
      </c>
      <c r="N415" s="33"/>
      <c r="O415" s="32">
        <v>50</v>
      </c>
      <c r="P415" s="87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596"/>
      <c r="R415" s="596"/>
      <c r="S415" s="596"/>
      <c r="T415" s="597"/>
      <c r="U415" s="34"/>
      <c r="V415" s="34"/>
      <c r="W415" s="35" t="s">
        <v>70</v>
      </c>
      <c r="X415" s="591">
        <v>0</v>
      </c>
      <c r="Y415" s="592">
        <f t="shared" si="62"/>
        <v>0</v>
      </c>
      <c r="Z415" s="36" t="str">
        <f>IFERROR(IF(Y415=0,"",ROUNDUP(Y415/H415,0)*0.00902),"")</f>
        <v/>
      </c>
      <c r="AA415" s="56"/>
      <c r="AB415" s="57"/>
      <c r="AC415" s="457" t="s">
        <v>634</v>
      </c>
      <c r="AG415" s="64"/>
      <c r="AJ415" s="68"/>
      <c r="AK415" s="68">
        <v>0</v>
      </c>
      <c r="BB415" s="458" t="s">
        <v>1</v>
      </c>
      <c r="BM415" s="64">
        <f t="shared" si="63"/>
        <v>0</v>
      </c>
      <c r="BN415" s="64">
        <f t="shared" si="64"/>
        <v>0</v>
      </c>
      <c r="BO415" s="64">
        <f t="shared" si="65"/>
        <v>0</v>
      </c>
      <c r="BP415" s="64">
        <f t="shared" si="66"/>
        <v>0</v>
      </c>
    </row>
    <row r="416" spans="1:68" ht="27" customHeight="1" x14ac:dyDescent="0.25">
      <c r="A416" s="54" t="s">
        <v>632</v>
      </c>
      <c r="B416" s="54" t="s">
        <v>635</v>
      </c>
      <c r="C416" s="31">
        <v>4301031406</v>
      </c>
      <c r="D416" s="598">
        <v>4680115886117</v>
      </c>
      <c r="E416" s="599"/>
      <c r="F416" s="590">
        <v>0.9</v>
      </c>
      <c r="G416" s="32">
        <v>6</v>
      </c>
      <c r="H416" s="590">
        <v>5.4</v>
      </c>
      <c r="I416" s="590">
        <v>5.61</v>
      </c>
      <c r="J416" s="32">
        <v>132</v>
      </c>
      <c r="K416" s="32" t="s">
        <v>110</v>
      </c>
      <c r="L416" s="32"/>
      <c r="M416" s="33" t="s">
        <v>68</v>
      </c>
      <c r="N416" s="33"/>
      <c r="O416" s="32">
        <v>50</v>
      </c>
      <c r="P416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596"/>
      <c r="R416" s="596"/>
      <c r="S416" s="596"/>
      <c r="T416" s="597"/>
      <c r="U416" s="34"/>
      <c r="V416" s="34"/>
      <c r="W416" s="35" t="s">
        <v>70</v>
      </c>
      <c r="X416" s="591">
        <v>0</v>
      </c>
      <c r="Y416" s="592">
        <f t="shared" si="62"/>
        <v>0</v>
      </c>
      <c r="Z416" s="36" t="str">
        <f>IFERROR(IF(Y416=0,"",ROUNDUP(Y416/H416,0)*0.00902),"")</f>
        <v/>
      </c>
      <c r="AA416" s="56"/>
      <c r="AB416" s="57"/>
      <c r="AC416" s="459" t="s">
        <v>634</v>
      </c>
      <c r="AG416" s="64"/>
      <c r="AJ416" s="68"/>
      <c r="AK416" s="68">
        <v>0</v>
      </c>
      <c r="BB416" s="460" t="s">
        <v>1</v>
      </c>
      <c r="BM416" s="64">
        <f t="shared" si="63"/>
        <v>0</v>
      </c>
      <c r="BN416" s="64">
        <f t="shared" si="64"/>
        <v>0</v>
      </c>
      <c r="BO416" s="64">
        <f t="shared" si="65"/>
        <v>0</v>
      </c>
      <c r="BP416" s="64">
        <f t="shared" si="66"/>
        <v>0</v>
      </c>
    </row>
    <row r="417" spans="1:68" ht="27" customHeight="1" x14ac:dyDescent="0.25">
      <c r="A417" s="54" t="s">
        <v>636</v>
      </c>
      <c r="B417" s="54" t="s">
        <v>637</v>
      </c>
      <c r="C417" s="31">
        <v>4301031402</v>
      </c>
      <c r="D417" s="598">
        <v>4680115886124</v>
      </c>
      <c r="E417" s="599"/>
      <c r="F417" s="590">
        <v>0.9</v>
      </c>
      <c r="G417" s="32">
        <v>6</v>
      </c>
      <c r="H417" s="590">
        <v>5.4</v>
      </c>
      <c r="I417" s="590">
        <v>5.61</v>
      </c>
      <c r="J417" s="32">
        <v>132</v>
      </c>
      <c r="K417" s="32" t="s">
        <v>110</v>
      </c>
      <c r="L417" s="32"/>
      <c r="M417" s="33" t="s">
        <v>68</v>
      </c>
      <c r="N417" s="33"/>
      <c r="O417" s="32">
        <v>50</v>
      </c>
      <c r="P417" s="87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596"/>
      <c r="R417" s="596"/>
      <c r="S417" s="596"/>
      <c r="T417" s="597"/>
      <c r="U417" s="34"/>
      <c r="V417" s="34"/>
      <c r="W417" s="35" t="s">
        <v>70</v>
      </c>
      <c r="X417" s="591">
        <v>0</v>
      </c>
      <c r="Y417" s="592">
        <f t="shared" si="62"/>
        <v>0</v>
      </c>
      <c r="Z417" s="36" t="str">
        <f>IFERROR(IF(Y417=0,"",ROUNDUP(Y417/H417,0)*0.00902),"")</f>
        <v/>
      </c>
      <c r="AA417" s="56"/>
      <c r="AB417" s="57"/>
      <c r="AC417" s="461" t="s">
        <v>638</v>
      </c>
      <c r="AG417" s="64"/>
      <c r="AJ417" s="68"/>
      <c r="AK417" s="68">
        <v>0</v>
      </c>
      <c r="BB417" s="462" t="s">
        <v>1</v>
      </c>
      <c r="BM417" s="64">
        <f t="shared" si="63"/>
        <v>0</v>
      </c>
      <c r="BN417" s="64">
        <f t="shared" si="64"/>
        <v>0</v>
      </c>
      <c r="BO417" s="64">
        <f t="shared" si="65"/>
        <v>0</v>
      </c>
      <c r="BP417" s="64">
        <f t="shared" si="66"/>
        <v>0</v>
      </c>
    </row>
    <row r="418" spans="1:68" ht="27" customHeight="1" x14ac:dyDescent="0.25">
      <c r="A418" s="54" t="s">
        <v>639</v>
      </c>
      <c r="B418" s="54" t="s">
        <v>640</v>
      </c>
      <c r="C418" s="31">
        <v>4301031366</v>
      </c>
      <c r="D418" s="598">
        <v>4680115883147</v>
      </c>
      <c r="E418" s="599"/>
      <c r="F418" s="590">
        <v>0.28000000000000003</v>
      </c>
      <c r="G418" s="32">
        <v>6</v>
      </c>
      <c r="H418" s="590">
        <v>1.68</v>
      </c>
      <c r="I418" s="590">
        <v>1.81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8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596"/>
      <c r="R418" s="596"/>
      <c r="S418" s="596"/>
      <c r="T418" s="597"/>
      <c r="U418" s="34"/>
      <c r="V418" s="34"/>
      <c r="W418" s="35" t="s">
        <v>70</v>
      </c>
      <c r="X418" s="591">
        <v>0</v>
      </c>
      <c r="Y418" s="592">
        <f t="shared" si="62"/>
        <v>0</v>
      </c>
      <c r="Z418" s="36" t="str">
        <f t="shared" ref="Z418:Z423" si="67">IFERROR(IF(Y418=0,"",ROUNDUP(Y418/H418,0)*0.00502),"")</f>
        <v/>
      </c>
      <c r="AA418" s="56"/>
      <c r="AB418" s="57"/>
      <c r="AC418" s="463" t="s">
        <v>631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641</v>
      </c>
      <c r="B419" s="54" t="s">
        <v>642</v>
      </c>
      <c r="C419" s="31">
        <v>4301031362</v>
      </c>
      <c r="D419" s="598">
        <v>4607091384338</v>
      </c>
      <c r="E419" s="599"/>
      <c r="F419" s="590">
        <v>0.35</v>
      </c>
      <c r="G419" s="32">
        <v>6</v>
      </c>
      <c r="H419" s="590">
        <v>2.1</v>
      </c>
      <c r="I419" s="590">
        <v>2.23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50</v>
      </c>
      <c r="P419" s="75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596"/>
      <c r="R419" s="596"/>
      <c r="S419" s="596"/>
      <c r="T419" s="597"/>
      <c r="U419" s="34"/>
      <c r="V419" s="34"/>
      <c r="W419" s="35" t="s">
        <v>70</v>
      </c>
      <c r="X419" s="591">
        <v>0</v>
      </c>
      <c r="Y419" s="592">
        <f t="shared" si="62"/>
        <v>0</v>
      </c>
      <c r="Z419" s="36" t="str">
        <f t="shared" si="67"/>
        <v/>
      </c>
      <c r="AA419" s="56"/>
      <c r="AB419" s="57"/>
      <c r="AC419" s="465" t="s">
        <v>631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37.5" customHeight="1" x14ac:dyDescent="0.25">
      <c r="A420" s="54" t="s">
        <v>643</v>
      </c>
      <c r="B420" s="54" t="s">
        <v>644</v>
      </c>
      <c r="C420" s="31">
        <v>4301031361</v>
      </c>
      <c r="D420" s="598">
        <v>4607091389524</v>
      </c>
      <c r="E420" s="599"/>
      <c r="F420" s="590">
        <v>0.35</v>
      </c>
      <c r="G420" s="32">
        <v>6</v>
      </c>
      <c r="H420" s="590">
        <v>2.1</v>
      </c>
      <c r="I420" s="590">
        <v>2.23</v>
      </c>
      <c r="J420" s="32">
        <v>234</v>
      </c>
      <c r="K420" s="32" t="s">
        <v>67</v>
      </c>
      <c r="L420" s="32"/>
      <c r="M420" s="33" t="s">
        <v>68</v>
      </c>
      <c r="N420" s="33"/>
      <c r="O420" s="32">
        <v>50</v>
      </c>
      <c r="P420" s="88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596"/>
      <c r="R420" s="596"/>
      <c r="S420" s="596"/>
      <c r="T420" s="597"/>
      <c r="U420" s="34"/>
      <c r="V420" s="34"/>
      <c r="W420" s="35" t="s">
        <v>70</v>
      </c>
      <c r="X420" s="591">
        <v>0</v>
      </c>
      <c r="Y420" s="592">
        <f t="shared" si="62"/>
        <v>0</v>
      </c>
      <c r="Z420" s="36" t="str">
        <f t="shared" si="67"/>
        <v/>
      </c>
      <c r="AA420" s="56"/>
      <c r="AB420" s="57"/>
      <c r="AC420" s="467" t="s">
        <v>645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646</v>
      </c>
      <c r="B421" s="54" t="s">
        <v>647</v>
      </c>
      <c r="C421" s="31">
        <v>4301031364</v>
      </c>
      <c r="D421" s="598">
        <v>4680115883161</v>
      </c>
      <c r="E421" s="599"/>
      <c r="F421" s="590">
        <v>0.28000000000000003</v>
      </c>
      <c r="G421" s="32">
        <v>6</v>
      </c>
      <c r="H421" s="590">
        <v>1.68</v>
      </c>
      <c r="I421" s="590">
        <v>1.81</v>
      </c>
      <c r="J421" s="32">
        <v>234</v>
      </c>
      <c r="K421" s="32" t="s">
        <v>67</v>
      </c>
      <c r="L421" s="32"/>
      <c r="M421" s="33" t="s">
        <v>68</v>
      </c>
      <c r="N421" s="33"/>
      <c r="O421" s="32">
        <v>50</v>
      </c>
      <c r="P421" s="90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596"/>
      <c r="R421" s="596"/>
      <c r="S421" s="596"/>
      <c r="T421" s="597"/>
      <c r="U421" s="34"/>
      <c r="V421" s="34"/>
      <c r="W421" s="35" t="s">
        <v>70</v>
      </c>
      <c r="X421" s="591">
        <v>0</v>
      </c>
      <c r="Y421" s="592">
        <f t="shared" si="62"/>
        <v>0</v>
      </c>
      <c r="Z421" s="36" t="str">
        <f t="shared" si="67"/>
        <v/>
      </c>
      <c r="AA421" s="56"/>
      <c r="AB421" s="57"/>
      <c r="AC421" s="469" t="s">
        <v>648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649</v>
      </c>
      <c r="B422" s="54" t="s">
        <v>650</v>
      </c>
      <c r="C422" s="31">
        <v>4301031358</v>
      </c>
      <c r="D422" s="598">
        <v>4607091389531</v>
      </c>
      <c r="E422" s="599"/>
      <c r="F422" s="590">
        <v>0.35</v>
      </c>
      <c r="G422" s="32">
        <v>6</v>
      </c>
      <c r="H422" s="590">
        <v>2.1</v>
      </c>
      <c r="I422" s="590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7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596"/>
      <c r="R422" s="596"/>
      <c r="S422" s="596"/>
      <c r="T422" s="597"/>
      <c r="U422" s="34"/>
      <c r="V422" s="34"/>
      <c r="W422" s="35" t="s">
        <v>70</v>
      </c>
      <c r="X422" s="591">
        <v>0</v>
      </c>
      <c r="Y422" s="592">
        <f t="shared" si="62"/>
        <v>0</v>
      </c>
      <c r="Z422" s="36" t="str">
        <f t="shared" si="67"/>
        <v/>
      </c>
      <c r="AA422" s="56"/>
      <c r="AB422" s="57"/>
      <c r="AC422" s="471" t="s">
        <v>651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customHeight="1" x14ac:dyDescent="0.25">
      <c r="A423" s="54" t="s">
        <v>652</v>
      </c>
      <c r="B423" s="54" t="s">
        <v>653</v>
      </c>
      <c r="C423" s="31">
        <v>4301031360</v>
      </c>
      <c r="D423" s="598">
        <v>4607091384345</v>
      </c>
      <c r="E423" s="599"/>
      <c r="F423" s="590">
        <v>0.35</v>
      </c>
      <c r="G423" s="32">
        <v>6</v>
      </c>
      <c r="H423" s="590">
        <v>2.1</v>
      </c>
      <c r="I423" s="590">
        <v>2.23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7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596"/>
      <c r="R423" s="596"/>
      <c r="S423" s="596"/>
      <c r="T423" s="597"/>
      <c r="U423" s="34"/>
      <c r="V423" s="34"/>
      <c r="W423" s="35" t="s">
        <v>70</v>
      </c>
      <c r="X423" s="591">
        <v>0</v>
      </c>
      <c r="Y423" s="592">
        <f t="shared" si="62"/>
        <v>0</v>
      </c>
      <c r="Z423" s="36" t="str">
        <f t="shared" si="67"/>
        <v/>
      </c>
      <c r="AA423" s="56"/>
      <c r="AB423" s="57"/>
      <c r="AC423" s="473" t="s">
        <v>648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x14ac:dyDescent="0.2">
      <c r="A424" s="601"/>
      <c r="B424" s="602"/>
      <c r="C424" s="602"/>
      <c r="D424" s="602"/>
      <c r="E424" s="602"/>
      <c r="F424" s="602"/>
      <c r="G424" s="602"/>
      <c r="H424" s="602"/>
      <c r="I424" s="602"/>
      <c r="J424" s="602"/>
      <c r="K424" s="602"/>
      <c r="L424" s="602"/>
      <c r="M424" s="602"/>
      <c r="N424" s="602"/>
      <c r="O424" s="603"/>
      <c r="P424" s="606" t="s">
        <v>72</v>
      </c>
      <c r="Q424" s="607"/>
      <c r="R424" s="607"/>
      <c r="S424" s="607"/>
      <c r="T424" s="607"/>
      <c r="U424" s="607"/>
      <c r="V424" s="608"/>
      <c r="W424" s="37" t="s">
        <v>73</v>
      </c>
      <c r="X424" s="593">
        <f>IFERROR(X414/H414,"0")+IFERROR(X415/H415,"0")+IFERROR(X416/H416,"0")+IFERROR(X417/H417,"0")+IFERROR(X418/H418,"0")+IFERROR(X419/H419,"0")+IFERROR(X420/H420,"0")+IFERROR(X421/H421,"0")+IFERROR(X422/H422,"0")+IFERROR(X423/H423,"0")</f>
        <v>0</v>
      </c>
      <c r="Y424" s="593">
        <f>IFERROR(Y414/H414,"0")+IFERROR(Y415/H415,"0")+IFERROR(Y416/H416,"0")+IFERROR(Y417/H417,"0")+IFERROR(Y418/H418,"0")+IFERROR(Y419/H419,"0")+IFERROR(Y420/H420,"0")+IFERROR(Y421/H421,"0")+IFERROR(Y422/H422,"0")+IFERROR(Y423/H423,"0")</f>
        <v>0</v>
      </c>
      <c r="Z424" s="59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0</v>
      </c>
      <c r="AA424" s="594"/>
      <c r="AB424" s="594"/>
      <c r="AC424" s="594"/>
    </row>
    <row r="425" spans="1:68" x14ac:dyDescent="0.2">
      <c r="A425" s="602"/>
      <c r="B425" s="602"/>
      <c r="C425" s="602"/>
      <c r="D425" s="602"/>
      <c r="E425" s="602"/>
      <c r="F425" s="602"/>
      <c r="G425" s="602"/>
      <c r="H425" s="602"/>
      <c r="I425" s="602"/>
      <c r="J425" s="602"/>
      <c r="K425" s="602"/>
      <c r="L425" s="602"/>
      <c r="M425" s="602"/>
      <c r="N425" s="602"/>
      <c r="O425" s="603"/>
      <c r="P425" s="606" t="s">
        <v>72</v>
      </c>
      <c r="Q425" s="607"/>
      <c r="R425" s="607"/>
      <c r="S425" s="607"/>
      <c r="T425" s="607"/>
      <c r="U425" s="607"/>
      <c r="V425" s="608"/>
      <c r="W425" s="37" t="s">
        <v>70</v>
      </c>
      <c r="X425" s="593">
        <f>IFERROR(SUM(X414:X423),"0")</f>
        <v>0</v>
      </c>
      <c r="Y425" s="593">
        <f>IFERROR(SUM(Y414:Y423),"0")</f>
        <v>0</v>
      </c>
      <c r="Z425" s="37"/>
      <c r="AA425" s="594"/>
      <c r="AB425" s="594"/>
      <c r="AC425" s="594"/>
    </row>
    <row r="426" spans="1:68" ht="14.25" customHeight="1" x14ac:dyDescent="0.25">
      <c r="A426" s="609" t="s">
        <v>74</v>
      </c>
      <c r="B426" s="602"/>
      <c r="C426" s="602"/>
      <c r="D426" s="602"/>
      <c r="E426" s="602"/>
      <c r="F426" s="602"/>
      <c r="G426" s="602"/>
      <c r="H426" s="602"/>
      <c r="I426" s="602"/>
      <c r="J426" s="602"/>
      <c r="K426" s="602"/>
      <c r="L426" s="602"/>
      <c r="M426" s="602"/>
      <c r="N426" s="602"/>
      <c r="O426" s="602"/>
      <c r="P426" s="602"/>
      <c r="Q426" s="602"/>
      <c r="R426" s="602"/>
      <c r="S426" s="602"/>
      <c r="T426" s="602"/>
      <c r="U426" s="602"/>
      <c r="V426" s="602"/>
      <c r="W426" s="602"/>
      <c r="X426" s="602"/>
      <c r="Y426" s="602"/>
      <c r="Z426" s="602"/>
      <c r="AA426" s="587"/>
      <c r="AB426" s="587"/>
      <c r="AC426" s="587"/>
    </row>
    <row r="427" spans="1:68" ht="27" customHeight="1" x14ac:dyDescent="0.25">
      <c r="A427" s="54" t="s">
        <v>654</v>
      </c>
      <c r="B427" s="54" t="s">
        <v>655</v>
      </c>
      <c r="C427" s="31">
        <v>4301051284</v>
      </c>
      <c r="D427" s="598">
        <v>4607091384352</v>
      </c>
      <c r="E427" s="599"/>
      <c r="F427" s="590">
        <v>0.6</v>
      </c>
      <c r="G427" s="32">
        <v>4</v>
      </c>
      <c r="H427" s="590">
        <v>2.4</v>
      </c>
      <c r="I427" s="590">
        <v>2.6459999999999999</v>
      </c>
      <c r="J427" s="32">
        <v>132</v>
      </c>
      <c r="K427" s="32" t="s">
        <v>110</v>
      </c>
      <c r="L427" s="32"/>
      <c r="M427" s="33" t="s">
        <v>112</v>
      </c>
      <c r="N427" s="33"/>
      <c r="O427" s="32">
        <v>45</v>
      </c>
      <c r="P427" s="75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596"/>
      <c r="R427" s="596"/>
      <c r="S427" s="596"/>
      <c r="T427" s="597"/>
      <c r="U427" s="34"/>
      <c r="V427" s="34"/>
      <c r="W427" s="35" t="s">
        <v>70</v>
      </c>
      <c r="X427" s="591">
        <v>0</v>
      </c>
      <c r="Y427" s="592">
        <f>IFERROR(IF(X427="",0,CEILING((X427/$H427),1)*$H427),"")</f>
        <v>0</v>
      </c>
      <c r="Z427" s="36" t="str">
        <f>IFERROR(IF(Y427=0,"",ROUNDUP(Y427/H427,0)*0.00902),"")</f>
        <v/>
      </c>
      <c r="AA427" s="56"/>
      <c r="AB427" s="57"/>
      <c r="AC427" s="475" t="s">
        <v>656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customHeight="1" x14ac:dyDescent="0.25">
      <c r="A428" s="54" t="s">
        <v>657</v>
      </c>
      <c r="B428" s="54" t="s">
        <v>658</v>
      </c>
      <c r="C428" s="31">
        <v>4301051431</v>
      </c>
      <c r="D428" s="598">
        <v>4607091389654</v>
      </c>
      <c r="E428" s="599"/>
      <c r="F428" s="590">
        <v>0.33</v>
      </c>
      <c r="G428" s="32">
        <v>6</v>
      </c>
      <c r="H428" s="590">
        <v>1.98</v>
      </c>
      <c r="I428" s="590">
        <v>2.238</v>
      </c>
      <c r="J428" s="32">
        <v>182</v>
      </c>
      <c r="K428" s="32" t="s">
        <v>77</v>
      </c>
      <c r="L428" s="32"/>
      <c r="M428" s="33" t="s">
        <v>112</v>
      </c>
      <c r="N428" s="33"/>
      <c r="O428" s="32">
        <v>45</v>
      </c>
      <c r="P428" s="6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596"/>
      <c r="R428" s="596"/>
      <c r="S428" s="596"/>
      <c r="T428" s="597"/>
      <c r="U428" s="34"/>
      <c r="V428" s="34"/>
      <c r="W428" s="35" t="s">
        <v>70</v>
      </c>
      <c r="X428" s="591">
        <v>0</v>
      </c>
      <c r="Y428" s="59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77" t="s">
        <v>659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601"/>
      <c r="B429" s="602"/>
      <c r="C429" s="602"/>
      <c r="D429" s="602"/>
      <c r="E429" s="602"/>
      <c r="F429" s="602"/>
      <c r="G429" s="602"/>
      <c r="H429" s="602"/>
      <c r="I429" s="602"/>
      <c r="J429" s="602"/>
      <c r="K429" s="602"/>
      <c r="L429" s="602"/>
      <c r="M429" s="602"/>
      <c r="N429" s="602"/>
      <c r="O429" s="603"/>
      <c r="P429" s="606" t="s">
        <v>72</v>
      </c>
      <c r="Q429" s="607"/>
      <c r="R429" s="607"/>
      <c r="S429" s="607"/>
      <c r="T429" s="607"/>
      <c r="U429" s="607"/>
      <c r="V429" s="608"/>
      <c r="W429" s="37" t="s">
        <v>73</v>
      </c>
      <c r="X429" s="593">
        <f>IFERROR(X427/H427,"0")+IFERROR(X428/H428,"0")</f>
        <v>0</v>
      </c>
      <c r="Y429" s="593">
        <f>IFERROR(Y427/H427,"0")+IFERROR(Y428/H428,"0")</f>
        <v>0</v>
      </c>
      <c r="Z429" s="593">
        <f>IFERROR(IF(Z427="",0,Z427),"0")+IFERROR(IF(Z428="",0,Z428),"0")</f>
        <v>0</v>
      </c>
      <c r="AA429" s="594"/>
      <c r="AB429" s="594"/>
      <c r="AC429" s="594"/>
    </row>
    <row r="430" spans="1:68" x14ac:dyDescent="0.2">
      <c r="A430" s="602"/>
      <c r="B430" s="602"/>
      <c r="C430" s="602"/>
      <c r="D430" s="602"/>
      <c r="E430" s="602"/>
      <c r="F430" s="602"/>
      <c r="G430" s="602"/>
      <c r="H430" s="602"/>
      <c r="I430" s="602"/>
      <c r="J430" s="602"/>
      <c r="K430" s="602"/>
      <c r="L430" s="602"/>
      <c r="M430" s="602"/>
      <c r="N430" s="602"/>
      <c r="O430" s="603"/>
      <c r="P430" s="606" t="s">
        <v>72</v>
      </c>
      <c r="Q430" s="607"/>
      <c r="R430" s="607"/>
      <c r="S430" s="607"/>
      <c r="T430" s="607"/>
      <c r="U430" s="607"/>
      <c r="V430" s="608"/>
      <c r="W430" s="37" t="s">
        <v>70</v>
      </c>
      <c r="X430" s="593">
        <f>IFERROR(SUM(X427:X428),"0")</f>
        <v>0</v>
      </c>
      <c r="Y430" s="593">
        <f>IFERROR(SUM(Y427:Y428),"0")</f>
        <v>0</v>
      </c>
      <c r="Z430" s="37"/>
      <c r="AA430" s="594"/>
      <c r="AB430" s="594"/>
      <c r="AC430" s="594"/>
    </row>
    <row r="431" spans="1:68" ht="16.5" customHeight="1" x14ac:dyDescent="0.25">
      <c r="A431" s="605" t="s">
        <v>660</v>
      </c>
      <c r="B431" s="602"/>
      <c r="C431" s="602"/>
      <c r="D431" s="602"/>
      <c r="E431" s="602"/>
      <c r="F431" s="602"/>
      <c r="G431" s="602"/>
      <c r="H431" s="602"/>
      <c r="I431" s="602"/>
      <c r="J431" s="602"/>
      <c r="K431" s="602"/>
      <c r="L431" s="602"/>
      <c r="M431" s="602"/>
      <c r="N431" s="602"/>
      <c r="O431" s="602"/>
      <c r="P431" s="602"/>
      <c r="Q431" s="602"/>
      <c r="R431" s="602"/>
      <c r="S431" s="602"/>
      <c r="T431" s="602"/>
      <c r="U431" s="602"/>
      <c r="V431" s="602"/>
      <c r="W431" s="602"/>
      <c r="X431" s="602"/>
      <c r="Y431" s="602"/>
      <c r="Z431" s="602"/>
      <c r="AA431" s="586"/>
      <c r="AB431" s="586"/>
      <c r="AC431" s="586"/>
    </row>
    <row r="432" spans="1:68" ht="14.25" customHeight="1" x14ac:dyDescent="0.25">
      <c r="A432" s="609" t="s">
        <v>143</v>
      </c>
      <c r="B432" s="602"/>
      <c r="C432" s="602"/>
      <c r="D432" s="602"/>
      <c r="E432" s="602"/>
      <c r="F432" s="602"/>
      <c r="G432" s="602"/>
      <c r="H432" s="602"/>
      <c r="I432" s="602"/>
      <c r="J432" s="602"/>
      <c r="K432" s="602"/>
      <c r="L432" s="602"/>
      <c r="M432" s="602"/>
      <c r="N432" s="602"/>
      <c r="O432" s="602"/>
      <c r="P432" s="602"/>
      <c r="Q432" s="602"/>
      <c r="R432" s="602"/>
      <c r="S432" s="602"/>
      <c r="T432" s="602"/>
      <c r="U432" s="602"/>
      <c r="V432" s="602"/>
      <c r="W432" s="602"/>
      <c r="X432" s="602"/>
      <c r="Y432" s="602"/>
      <c r="Z432" s="602"/>
      <c r="AA432" s="587"/>
      <c r="AB432" s="587"/>
      <c r="AC432" s="587"/>
    </row>
    <row r="433" spans="1:68" ht="27" customHeight="1" x14ac:dyDescent="0.25">
      <c r="A433" s="54" t="s">
        <v>661</v>
      </c>
      <c r="B433" s="54" t="s">
        <v>662</v>
      </c>
      <c r="C433" s="31">
        <v>4301020319</v>
      </c>
      <c r="D433" s="598">
        <v>4680115885240</v>
      </c>
      <c r="E433" s="599"/>
      <c r="F433" s="590">
        <v>0.35</v>
      </c>
      <c r="G433" s="32">
        <v>6</v>
      </c>
      <c r="H433" s="590">
        <v>2.1</v>
      </c>
      <c r="I433" s="590">
        <v>2.31</v>
      </c>
      <c r="J433" s="32">
        <v>182</v>
      </c>
      <c r="K433" s="32" t="s">
        <v>77</v>
      </c>
      <c r="L433" s="32"/>
      <c r="M433" s="33" t="s">
        <v>68</v>
      </c>
      <c r="N433" s="33"/>
      <c r="O433" s="32">
        <v>40</v>
      </c>
      <c r="P433" s="91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596"/>
      <c r="R433" s="596"/>
      <c r="S433" s="596"/>
      <c r="T433" s="597"/>
      <c r="U433" s="34"/>
      <c r="V433" s="34"/>
      <c r="W433" s="35" t="s">
        <v>70</v>
      </c>
      <c r="X433" s="591">
        <v>0</v>
      </c>
      <c r="Y433" s="592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663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664</v>
      </c>
      <c r="B434" s="54" t="s">
        <v>665</v>
      </c>
      <c r="C434" s="31">
        <v>4301020315</v>
      </c>
      <c r="D434" s="598">
        <v>4607091389364</v>
      </c>
      <c r="E434" s="599"/>
      <c r="F434" s="590">
        <v>0.42</v>
      </c>
      <c r="G434" s="32">
        <v>6</v>
      </c>
      <c r="H434" s="590">
        <v>2.52</v>
      </c>
      <c r="I434" s="590">
        <v>2.73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2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596"/>
      <c r="R434" s="596"/>
      <c r="S434" s="596"/>
      <c r="T434" s="597"/>
      <c r="U434" s="34"/>
      <c r="V434" s="34"/>
      <c r="W434" s="35" t="s">
        <v>70</v>
      </c>
      <c r="X434" s="591">
        <v>0</v>
      </c>
      <c r="Y434" s="592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666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1"/>
      <c r="B435" s="602"/>
      <c r="C435" s="602"/>
      <c r="D435" s="602"/>
      <c r="E435" s="602"/>
      <c r="F435" s="602"/>
      <c r="G435" s="602"/>
      <c r="H435" s="602"/>
      <c r="I435" s="602"/>
      <c r="J435" s="602"/>
      <c r="K435" s="602"/>
      <c r="L435" s="602"/>
      <c r="M435" s="602"/>
      <c r="N435" s="602"/>
      <c r="O435" s="603"/>
      <c r="P435" s="606" t="s">
        <v>72</v>
      </c>
      <c r="Q435" s="607"/>
      <c r="R435" s="607"/>
      <c r="S435" s="607"/>
      <c r="T435" s="607"/>
      <c r="U435" s="607"/>
      <c r="V435" s="608"/>
      <c r="W435" s="37" t="s">
        <v>73</v>
      </c>
      <c r="X435" s="593">
        <f>IFERROR(X433/H433,"0")+IFERROR(X434/H434,"0")</f>
        <v>0</v>
      </c>
      <c r="Y435" s="593">
        <f>IFERROR(Y433/H433,"0")+IFERROR(Y434/H434,"0")</f>
        <v>0</v>
      </c>
      <c r="Z435" s="593">
        <f>IFERROR(IF(Z433="",0,Z433),"0")+IFERROR(IF(Z434="",0,Z434),"0")</f>
        <v>0</v>
      </c>
      <c r="AA435" s="594"/>
      <c r="AB435" s="594"/>
      <c r="AC435" s="594"/>
    </row>
    <row r="436" spans="1:68" x14ac:dyDescent="0.2">
      <c r="A436" s="602"/>
      <c r="B436" s="602"/>
      <c r="C436" s="602"/>
      <c r="D436" s="602"/>
      <c r="E436" s="602"/>
      <c r="F436" s="602"/>
      <c r="G436" s="602"/>
      <c r="H436" s="602"/>
      <c r="I436" s="602"/>
      <c r="J436" s="602"/>
      <c r="K436" s="602"/>
      <c r="L436" s="602"/>
      <c r="M436" s="602"/>
      <c r="N436" s="602"/>
      <c r="O436" s="603"/>
      <c r="P436" s="606" t="s">
        <v>72</v>
      </c>
      <c r="Q436" s="607"/>
      <c r="R436" s="607"/>
      <c r="S436" s="607"/>
      <c r="T436" s="607"/>
      <c r="U436" s="607"/>
      <c r="V436" s="608"/>
      <c r="W436" s="37" t="s">
        <v>70</v>
      </c>
      <c r="X436" s="593">
        <f>IFERROR(SUM(X433:X434),"0")</f>
        <v>0</v>
      </c>
      <c r="Y436" s="593">
        <f>IFERROR(SUM(Y433:Y434),"0")</f>
        <v>0</v>
      </c>
      <c r="Z436" s="37"/>
      <c r="AA436" s="594"/>
      <c r="AB436" s="594"/>
      <c r="AC436" s="594"/>
    </row>
    <row r="437" spans="1:68" ht="14.25" customHeight="1" x14ac:dyDescent="0.25">
      <c r="A437" s="609" t="s">
        <v>64</v>
      </c>
      <c r="B437" s="602"/>
      <c r="C437" s="602"/>
      <c r="D437" s="602"/>
      <c r="E437" s="602"/>
      <c r="F437" s="602"/>
      <c r="G437" s="602"/>
      <c r="H437" s="602"/>
      <c r="I437" s="602"/>
      <c r="J437" s="602"/>
      <c r="K437" s="602"/>
      <c r="L437" s="602"/>
      <c r="M437" s="602"/>
      <c r="N437" s="602"/>
      <c r="O437" s="602"/>
      <c r="P437" s="602"/>
      <c r="Q437" s="602"/>
      <c r="R437" s="602"/>
      <c r="S437" s="602"/>
      <c r="T437" s="602"/>
      <c r="U437" s="602"/>
      <c r="V437" s="602"/>
      <c r="W437" s="602"/>
      <c r="X437" s="602"/>
      <c r="Y437" s="602"/>
      <c r="Z437" s="602"/>
      <c r="AA437" s="587"/>
      <c r="AB437" s="587"/>
      <c r="AC437" s="587"/>
    </row>
    <row r="438" spans="1:68" ht="27" customHeight="1" x14ac:dyDescent="0.25">
      <c r="A438" s="54" t="s">
        <v>667</v>
      </c>
      <c r="B438" s="54" t="s">
        <v>668</v>
      </c>
      <c r="C438" s="31">
        <v>4301031403</v>
      </c>
      <c r="D438" s="598">
        <v>4680115886094</v>
      </c>
      <c r="E438" s="599"/>
      <c r="F438" s="590">
        <v>0.9</v>
      </c>
      <c r="G438" s="32">
        <v>6</v>
      </c>
      <c r="H438" s="590">
        <v>5.4</v>
      </c>
      <c r="I438" s="590">
        <v>5.61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50</v>
      </c>
      <c r="P438" s="77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596"/>
      <c r="R438" s="596"/>
      <c r="S438" s="596"/>
      <c r="T438" s="597"/>
      <c r="U438" s="34"/>
      <c r="V438" s="34"/>
      <c r="W438" s="35" t="s">
        <v>70</v>
      </c>
      <c r="X438" s="591">
        <v>0</v>
      </c>
      <c r="Y438" s="592">
        <f>IFERROR(IF(X438="",0,CEILING((X438/$H438),1)*$H438),"")</f>
        <v>0</v>
      </c>
      <c r="Z438" s="36" t="str">
        <f>IFERROR(IF(Y438=0,"",ROUNDUP(Y438/H438,0)*0.00902),"")</f>
        <v/>
      </c>
      <c r="AA438" s="56"/>
      <c r="AB438" s="57"/>
      <c r="AC438" s="483" t="s">
        <v>669</v>
      </c>
      <c r="AG438" s="64"/>
      <c r="AJ438" s="68"/>
      <c r="AK438" s="68">
        <v>0</v>
      </c>
      <c r="BB438" s="484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670</v>
      </c>
      <c r="B439" s="54" t="s">
        <v>671</v>
      </c>
      <c r="C439" s="31">
        <v>4301031363</v>
      </c>
      <c r="D439" s="598">
        <v>4607091389425</v>
      </c>
      <c r="E439" s="599"/>
      <c r="F439" s="590">
        <v>0.35</v>
      </c>
      <c r="G439" s="32">
        <v>6</v>
      </c>
      <c r="H439" s="590">
        <v>2.1</v>
      </c>
      <c r="I439" s="590">
        <v>2.23</v>
      </c>
      <c r="J439" s="32">
        <v>234</v>
      </c>
      <c r="K439" s="32" t="s">
        <v>67</v>
      </c>
      <c r="L439" s="32"/>
      <c r="M439" s="33" t="s">
        <v>68</v>
      </c>
      <c r="N439" s="33"/>
      <c r="O439" s="32">
        <v>50</v>
      </c>
      <c r="P439" s="91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596"/>
      <c r="R439" s="596"/>
      <c r="S439" s="596"/>
      <c r="T439" s="597"/>
      <c r="U439" s="34"/>
      <c r="V439" s="34"/>
      <c r="W439" s="35" t="s">
        <v>70</v>
      </c>
      <c r="X439" s="591">
        <v>0</v>
      </c>
      <c r="Y439" s="592">
        <f>IFERROR(IF(X439="",0,CEILING((X439/$H439),1)*$H439),"")</f>
        <v>0</v>
      </c>
      <c r="Z439" s="36" t="str">
        <f>IFERROR(IF(Y439=0,"",ROUNDUP(Y439/H439,0)*0.00502),"")</f>
        <v/>
      </c>
      <c r="AA439" s="56"/>
      <c r="AB439" s="57"/>
      <c r="AC439" s="485" t="s">
        <v>672</v>
      </c>
      <c r="AG439" s="64"/>
      <c r="AJ439" s="68"/>
      <c r="AK439" s="68">
        <v>0</v>
      </c>
      <c r="BB439" s="486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customHeight="1" x14ac:dyDescent="0.25">
      <c r="A440" s="54" t="s">
        <v>673</v>
      </c>
      <c r="B440" s="54" t="s">
        <v>674</v>
      </c>
      <c r="C440" s="31">
        <v>4301031373</v>
      </c>
      <c r="D440" s="598">
        <v>4680115880771</v>
      </c>
      <c r="E440" s="599"/>
      <c r="F440" s="590">
        <v>0.28000000000000003</v>
      </c>
      <c r="G440" s="32">
        <v>6</v>
      </c>
      <c r="H440" s="590">
        <v>1.68</v>
      </c>
      <c r="I440" s="590">
        <v>1.81</v>
      </c>
      <c r="J440" s="32">
        <v>234</v>
      </c>
      <c r="K440" s="32" t="s">
        <v>67</v>
      </c>
      <c r="L440" s="32"/>
      <c r="M440" s="33" t="s">
        <v>68</v>
      </c>
      <c r="N440" s="33"/>
      <c r="O440" s="32">
        <v>50</v>
      </c>
      <c r="P440" s="790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596"/>
      <c r="R440" s="596"/>
      <c r="S440" s="596"/>
      <c r="T440" s="597"/>
      <c r="U440" s="34"/>
      <c r="V440" s="34"/>
      <c r="W440" s="35" t="s">
        <v>70</v>
      </c>
      <c r="X440" s="591">
        <v>0</v>
      </c>
      <c r="Y440" s="592">
        <f>IFERROR(IF(X440="",0,CEILING((X440/$H440),1)*$H440),"")</f>
        <v>0</v>
      </c>
      <c r="Z440" s="36" t="str">
        <f>IFERROR(IF(Y440=0,"",ROUNDUP(Y440/H440,0)*0.00502),"")</f>
        <v/>
      </c>
      <c r="AA440" s="56"/>
      <c r="AB440" s="57"/>
      <c r="AC440" s="487" t="s">
        <v>675</v>
      </c>
      <c r="AG440" s="64"/>
      <c r="AJ440" s="68"/>
      <c r="AK440" s="68">
        <v>0</v>
      </c>
      <c r="BB440" s="48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676</v>
      </c>
      <c r="B441" s="54" t="s">
        <v>677</v>
      </c>
      <c r="C441" s="31">
        <v>4301031359</v>
      </c>
      <c r="D441" s="598">
        <v>4607091389500</v>
      </c>
      <c r="E441" s="599"/>
      <c r="F441" s="590">
        <v>0.35</v>
      </c>
      <c r="G441" s="32">
        <v>6</v>
      </c>
      <c r="H441" s="590">
        <v>2.1</v>
      </c>
      <c r="I441" s="590">
        <v>2.23</v>
      </c>
      <c r="J441" s="32">
        <v>234</v>
      </c>
      <c r="K441" s="32" t="s">
        <v>67</v>
      </c>
      <c r="L441" s="32"/>
      <c r="M441" s="33" t="s">
        <v>68</v>
      </c>
      <c r="N441" s="33"/>
      <c r="O441" s="32">
        <v>50</v>
      </c>
      <c r="P441" s="79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596"/>
      <c r="R441" s="596"/>
      <c r="S441" s="596"/>
      <c r="T441" s="597"/>
      <c r="U441" s="34"/>
      <c r="V441" s="34"/>
      <c r="W441" s="35" t="s">
        <v>70</v>
      </c>
      <c r="X441" s="591">
        <v>0</v>
      </c>
      <c r="Y441" s="592">
        <f>IFERROR(IF(X441="",0,CEILING((X441/$H441),1)*$H441),"")</f>
        <v>0</v>
      </c>
      <c r="Z441" s="36" t="str">
        <f>IFERROR(IF(Y441=0,"",ROUNDUP(Y441/H441,0)*0.00502),"")</f>
        <v/>
      </c>
      <c r="AA441" s="56"/>
      <c r="AB441" s="57"/>
      <c r="AC441" s="489" t="s">
        <v>675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601"/>
      <c r="B442" s="602"/>
      <c r="C442" s="602"/>
      <c r="D442" s="602"/>
      <c r="E442" s="602"/>
      <c r="F442" s="602"/>
      <c r="G442" s="602"/>
      <c r="H442" s="602"/>
      <c r="I442" s="602"/>
      <c r="J442" s="602"/>
      <c r="K442" s="602"/>
      <c r="L442" s="602"/>
      <c r="M442" s="602"/>
      <c r="N442" s="602"/>
      <c r="O442" s="603"/>
      <c r="P442" s="606" t="s">
        <v>72</v>
      </c>
      <c r="Q442" s="607"/>
      <c r="R442" s="607"/>
      <c r="S442" s="607"/>
      <c r="T442" s="607"/>
      <c r="U442" s="607"/>
      <c r="V442" s="608"/>
      <c r="W442" s="37" t="s">
        <v>73</v>
      </c>
      <c r="X442" s="593">
        <f>IFERROR(X438/H438,"0")+IFERROR(X439/H439,"0")+IFERROR(X440/H440,"0")+IFERROR(X441/H441,"0")</f>
        <v>0</v>
      </c>
      <c r="Y442" s="593">
        <f>IFERROR(Y438/H438,"0")+IFERROR(Y439/H439,"0")+IFERROR(Y440/H440,"0")+IFERROR(Y441/H441,"0")</f>
        <v>0</v>
      </c>
      <c r="Z442" s="593">
        <f>IFERROR(IF(Z438="",0,Z438),"0")+IFERROR(IF(Z439="",0,Z439),"0")+IFERROR(IF(Z440="",0,Z440),"0")+IFERROR(IF(Z441="",0,Z441),"0")</f>
        <v>0</v>
      </c>
      <c r="AA442" s="594"/>
      <c r="AB442" s="594"/>
      <c r="AC442" s="594"/>
    </row>
    <row r="443" spans="1:68" x14ac:dyDescent="0.2">
      <c r="A443" s="602"/>
      <c r="B443" s="602"/>
      <c r="C443" s="602"/>
      <c r="D443" s="602"/>
      <c r="E443" s="602"/>
      <c r="F443" s="602"/>
      <c r="G443" s="602"/>
      <c r="H443" s="602"/>
      <c r="I443" s="602"/>
      <c r="J443" s="602"/>
      <c r="K443" s="602"/>
      <c r="L443" s="602"/>
      <c r="M443" s="602"/>
      <c r="N443" s="602"/>
      <c r="O443" s="603"/>
      <c r="P443" s="606" t="s">
        <v>72</v>
      </c>
      <c r="Q443" s="607"/>
      <c r="R443" s="607"/>
      <c r="S443" s="607"/>
      <c r="T443" s="607"/>
      <c r="U443" s="607"/>
      <c r="V443" s="608"/>
      <c r="W443" s="37" t="s">
        <v>70</v>
      </c>
      <c r="X443" s="593">
        <f>IFERROR(SUM(X438:X441),"0")</f>
        <v>0</v>
      </c>
      <c r="Y443" s="593">
        <f>IFERROR(SUM(Y438:Y441),"0")</f>
        <v>0</v>
      </c>
      <c r="Z443" s="37"/>
      <c r="AA443" s="594"/>
      <c r="AB443" s="594"/>
      <c r="AC443" s="594"/>
    </row>
    <row r="444" spans="1:68" ht="16.5" customHeight="1" x14ac:dyDescent="0.25">
      <c r="A444" s="605" t="s">
        <v>678</v>
      </c>
      <c r="B444" s="602"/>
      <c r="C444" s="602"/>
      <c r="D444" s="602"/>
      <c r="E444" s="602"/>
      <c r="F444" s="602"/>
      <c r="G444" s="602"/>
      <c r="H444" s="602"/>
      <c r="I444" s="602"/>
      <c r="J444" s="602"/>
      <c r="K444" s="602"/>
      <c r="L444" s="602"/>
      <c r="M444" s="602"/>
      <c r="N444" s="602"/>
      <c r="O444" s="602"/>
      <c r="P444" s="602"/>
      <c r="Q444" s="602"/>
      <c r="R444" s="602"/>
      <c r="S444" s="602"/>
      <c r="T444" s="602"/>
      <c r="U444" s="602"/>
      <c r="V444" s="602"/>
      <c r="W444" s="602"/>
      <c r="X444" s="602"/>
      <c r="Y444" s="602"/>
      <c r="Z444" s="602"/>
      <c r="AA444" s="586"/>
      <c r="AB444" s="586"/>
      <c r="AC444" s="586"/>
    </row>
    <row r="445" spans="1:68" ht="14.25" customHeight="1" x14ac:dyDescent="0.25">
      <c r="A445" s="609" t="s">
        <v>64</v>
      </c>
      <c r="B445" s="602"/>
      <c r="C445" s="602"/>
      <c r="D445" s="602"/>
      <c r="E445" s="602"/>
      <c r="F445" s="602"/>
      <c r="G445" s="602"/>
      <c r="H445" s="602"/>
      <c r="I445" s="602"/>
      <c r="J445" s="602"/>
      <c r="K445" s="602"/>
      <c r="L445" s="602"/>
      <c r="M445" s="602"/>
      <c r="N445" s="602"/>
      <c r="O445" s="602"/>
      <c r="P445" s="602"/>
      <c r="Q445" s="602"/>
      <c r="R445" s="602"/>
      <c r="S445" s="602"/>
      <c r="T445" s="602"/>
      <c r="U445" s="602"/>
      <c r="V445" s="602"/>
      <c r="W445" s="602"/>
      <c r="X445" s="602"/>
      <c r="Y445" s="602"/>
      <c r="Z445" s="602"/>
      <c r="AA445" s="587"/>
      <c r="AB445" s="587"/>
      <c r="AC445" s="587"/>
    </row>
    <row r="446" spans="1:68" ht="27" customHeight="1" x14ac:dyDescent="0.25">
      <c r="A446" s="54" t="s">
        <v>679</v>
      </c>
      <c r="B446" s="54" t="s">
        <v>680</v>
      </c>
      <c r="C446" s="31">
        <v>4301031347</v>
      </c>
      <c r="D446" s="598">
        <v>4680115885110</v>
      </c>
      <c r="E446" s="599"/>
      <c r="F446" s="590">
        <v>0.2</v>
      </c>
      <c r="G446" s="32">
        <v>6</v>
      </c>
      <c r="H446" s="590">
        <v>1.2</v>
      </c>
      <c r="I446" s="590">
        <v>2.1</v>
      </c>
      <c r="J446" s="32">
        <v>182</v>
      </c>
      <c r="K446" s="32" t="s">
        <v>77</v>
      </c>
      <c r="L446" s="32"/>
      <c r="M446" s="33" t="s">
        <v>68</v>
      </c>
      <c r="N446" s="33"/>
      <c r="O446" s="32">
        <v>50</v>
      </c>
      <c r="P446" s="78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596"/>
      <c r="R446" s="596"/>
      <c r="S446" s="596"/>
      <c r="T446" s="597"/>
      <c r="U446" s="34"/>
      <c r="V446" s="34"/>
      <c r="W446" s="35" t="s">
        <v>70</v>
      </c>
      <c r="X446" s="591">
        <v>0</v>
      </c>
      <c r="Y446" s="592">
        <f>IFERROR(IF(X446="",0,CEILING((X446/$H446),1)*$H446),"")</f>
        <v>0</v>
      </c>
      <c r="Z446" s="36" t="str">
        <f>IFERROR(IF(Y446=0,"",ROUNDUP(Y446/H446,0)*0.00651),"")</f>
        <v/>
      </c>
      <c r="AA446" s="56"/>
      <c r="AB446" s="57"/>
      <c r="AC446" s="491" t="s">
        <v>681</v>
      </c>
      <c r="AG446" s="64"/>
      <c r="AJ446" s="68"/>
      <c r="AK446" s="68">
        <v>0</v>
      </c>
      <c r="BB446" s="49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01"/>
      <c r="B447" s="602"/>
      <c r="C447" s="602"/>
      <c r="D447" s="602"/>
      <c r="E447" s="602"/>
      <c r="F447" s="602"/>
      <c r="G447" s="602"/>
      <c r="H447" s="602"/>
      <c r="I447" s="602"/>
      <c r="J447" s="602"/>
      <c r="K447" s="602"/>
      <c r="L447" s="602"/>
      <c r="M447" s="602"/>
      <c r="N447" s="602"/>
      <c r="O447" s="603"/>
      <c r="P447" s="606" t="s">
        <v>72</v>
      </c>
      <c r="Q447" s="607"/>
      <c r="R447" s="607"/>
      <c r="S447" s="607"/>
      <c r="T447" s="607"/>
      <c r="U447" s="607"/>
      <c r="V447" s="608"/>
      <c r="W447" s="37" t="s">
        <v>73</v>
      </c>
      <c r="X447" s="593">
        <f>IFERROR(X446/H446,"0")</f>
        <v>0</v>
      </c>
      <c r="Y447" s="593">
        <f>IFERROR(Y446/H446,"0")</f>
        <v>0</v>
      </c>
      <c r="Z447" s="593">
        <f>IFERROR(IF(Z446="",0,Z446),"0")</f>
        <v>0</v>
      </c>
      <c r="AA447" s="594"/>
      <c r="AB447" s="594"/>
      <c r="AC447" s="594"/>
    </row>
    <row r="448" spans="1:68" x14ac:dyDescent="0.2">
      <c r="A448" s="602"/>
      <c r="B448" s="602"/>
      <c r="C448" s="602"/>
      <c r="D448" s="602"/>
      <c r="E448" s="602"/>
      <c r="F448" s="602"/>
      <c r="G448" s="602"/>
      <c r="H448" s="602"/>
      <c r="I448" s="602"/>
      <c r="J448" s="602"/>
      <c r="K448" s="602"/>
      <c r="L448" s="602"/>
      <c r="M448" s="602"/>
      <c r="N448" s="602"/>
      <c r="O448" s="603"/>
      <c r="P448" s="606" t="s">
        <v>72</v>
      </c>
      <c r="Q448" s="607"/>
      <c r="R448" s="607"/>
      <c r="S448" s="607"/>
      <c r="T448" s="607"/>
      <c r="U448" s="607"/>
      <c r="V448" s="608"/>
      <c r="W448" s="37" t="s">
        <v>70</v>
      </c>
      <c r="X448" s="593">
        <f>IFERROR(SUM(X446:X446),"0")</f>
        <v>0</v>
      </c>
      <c r="Y448" s="593">
        <f>IFERROR(SUM(Y446:Y446),"0")</f>
        <v>0</v>
      </c>
      <c r="Z448" s="37"/>
      <c r="AA448" s="594"/>
      <c r="AB448" s="594"/>
      <c r="AC448" s="594"/>
    </row>
    <row r="449" spans="1:68" ht="16.5" customHeight="1" x14ac:dyDescent="0.25">
      <c r="A449" s="605" t="s">
        <v>682</v>
      </c>
      <c r="B449" s="602"/>
      <c r="C449" s="602"/>
      <c r="D449" s="602"/>
      <c r="E449" s="602"/>
      <c r="F449" s="602"/>
      <c r="G449" s="602"/>
      <c r="H449" s="602"/>
      <c r="I449" s="602"/>
      <c r="J449" s="602"/>
      <c r="K449" s="602"/>
      <c r="L449" s="602"/>
      <c r="M449" s="602"/>
      <c r="N449" s="602"/>
      <c r="O449" s="602"/>
      <c r="P449" s="602"/>
      <c r="Q449" s="602"/>
      <c r="R449" s="602"/>
      <c r="S449" s="602"/>
      <c r="T449" s="602"/>
      <c r="U449" s="602"/>
      <c r="V449" s="602"/>
      <c r="W449" s="602"/>
      <c r="X449" s="602"/>
      <c r="Y449" s="602"/>
      <c r="Z449" s="602"/>
      <c r="AA449" s="586"/>
      <c r="AB449" s="586"/>
      <c r="AC449" s="586"/>
    </row>
    <row r="450" spans="1:68" ht="14.25" customHeight="1" x14ac:dyDescent="0.25">
      <c r="A450" s="609" t="s">
        <v>64</v>
      </c>
      <c r="B450" s="602"/>
      <c r="C450" s="602"/>
      <c r="D450" s="602"/>
      <c r="E450" s="602"/>
      <c r="F450" s="602"/>
      <c r="G450" s="602"/>
      <c r="H450" s="602"/>
      <c r="I450" s="602"/>
      <c r="J450" s="602"/>
      <c r="K450" s="602"/>
      <c r="L450" s="602"/>
      <c r="M450" s="602"/>
      <c r="N450" s="602"/>
      <c r="O450" s="602"/>
      <c r="P450" s="602"/>
      <c r="Q450" s="602"/>
      <c r="R450" s="602"/>
      <c r="S450" s="602"/>
      <c r="T450" s="602"/>
      <c r="U450" s="602"/>
      <c r="V450" s="602"/>
      <c r="W450" s="602"/>
      <c r="X450" s="602"/>
      <c r="Y450" s="602"/>
      <c r="Z450" s="602"/>
      <c r="AA450" s="587"/>
      <c r="AB450" s="587"/>
      <c r="AC450" s="587"/>
    </row>
    <row r="451" spans="1:68" ht="27" customHeight="1" x14ac:dyDescent="0.25">
      <c r="A451" s="54" t="s">
        <v>683</v>
      </c>
      <c r="B451" s="54" t="s">
        <v>684</v>
      </c>
      <c r="C451" s="31">
        <v>4301031261</v>
      </c>
      <c r="D451" s="598">
        <v>4680115885103</v>
      </c>
      <c r="E451" s="599"/>
      <c r="F451" s="590">
        <v>0.27</v>
      </c>
      <c r="G451" s="32">
        <v>6</v>
      </c>
      <c r="H451" s="590">
        <v>1.62</v>
      </c>
      <c r="I451" s="590">
        <v>1.8</v>
      </c>
      <c r="J451" s="32">
        <v>182</v>
      </c>
      <c r="K451" s="32" t="s">
        <v>77</v>
      </c>
      <c r="L451" s="32"/>
      <c r="M451" s="33" t="s">
        <v>68</v>
      </c>
      <c r="N451" s="33"/>
      <c r="O451" s="32">
        <v>40</v>
      </c>
      <c r="P451" s="7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596"/>
      <c r="R451" s="596"/>
      <c r="S451" s="596"/>
      <c r="T451" s="597"/>
      <c r="U451" s="34"/>
      <c r="V451" s="34"/>
      <c r="W451" s="35" t="s">
        <v>70</v>
      </c>
      <c r="X451" s="591">
        <v>0</v>
      </c>
      <c r="Y451" s="592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3" t="s">
        <v>685</v>
      </c>
      <c r="AG451" s="64"/>
      <c r="AJ451" s="68"/>
      <c r="AK451" s="68">
        <v>0</v>
      </c>
      <c r="BB451" s="49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601"/>
      <c r="B452" s="602"/>
      <c r="C452" s="602"/>
      <c r="D452" s="602"/>
      <c r="E452" s="602"/>
      <c r="F452" s="602"/>
      <c r="G452" s="602"/>
      <c r="H452" s="602"/>
      <c r="I452" s="602"/>
      <c r="J452" s="602"/>
      <c r="K452" s="602"/>
      <c r="L452" s="602"/>
      <c r="M452" s="602"/>
      <c r="N452" s="602"/>
      <c r="O452" s="603"/>
      <c r="P452" s="606" t="s">
        <v>72</v>
      </c>
      <c r="Q452" s="607"/>
      <c r="R452" s="607"/>
      <c r="S452" s="607"/>
      <c r="T452" s="607"/>
      <c r="U452" s="607"/>
      <c r="V452" s="608"/>
      <c r="W452" s="37" t="s">
        <v>73</v>
      </c>
      <c r="X452" s="593">
        <f>IFERROR(X451/H451,"0")</f>
        <v>0</v>
      </c>
      <c r="Y452" s="593">
        <f>IFERROR(Y451/H451,"0")</f>
        <v>0</v>
      </c>
      <c r="Z452" s="593">
        <f>IFERROR(IF(Z451="",0,Z451),"0")</f>
        <v>0</v>
      </c>
      <c r="AA452" s="594"/>
      <c r="AB452" s="594"/>
      <c r="AC452" s="594"/>
    </row>
    <row r="453" spans="1:68" x14ac:dyDescent="0.2">
      <c r="A453" s="602"/>
      <c r="B453" s="602"/>
      <c r="C453" s="602"/>
      <c r="D453" s="602"/>
      <c r="E453" s="602"/>
      <c r="F453" s="602"/>
      <c r="G453" s="602"/>
      <c r="H453" s="602"/>
      <c r="I453" s="602"/>
      <c r="J453" s="602"/>
      <c r="K453" s="602"/>
      <c r="L453" s="602"/>
      <c r="M453" s="602"/>
      <c r="N453" s="602"/>
      <c r="O453" s="603"/>
      <c r="P453" s="606" t="s">
        <v>72</v>
      </c>
      <c r="Q453" s="607"/>
      <c r="R453" s="607"/>
      <c r="S453" s="607"/>
      <c r="T453" s="607"/>
      <c r="U453" s="607"/>
      <c r="V453" s="608"/>
      <c r="W453" s="37" t="s">
        <v>70</v>
      </c>
      <c r="X453" s="593">
        <f>IFERROR(SUM(X451:X451),"0")</f>
        <v>0</v>
      </c>
      <c r="Y453" s="593">
        <f>IFERROR(SUM(Y451:Y451),"0")</f>
        <v>0</v>
      </c>
      <c r="Z453" s="37"/>
      <c r="AA453" s="594"/>
      <c r="AB453" s="594"/>
      <c r="AC453" s="594"/>
    </row>
    <row r="454" spans="1:68" ht="27.75" customHeight="1" x14ac:dyDescent="0.2">
      <c r="A454" s="614" t="s">
        <v>686</v>
      </c>
      <c r="B454" s="615"/>
      <c r="C454" s="615"/>
      <c r="D454" s="615"/>
      <c r="E454" s="615"/>
      <c r="F454" s="615"/>
      <c r="G454" s="615"/>
      <c r="H454" s="615"/>
      <c r="I454" s="615"/>
      <c r="J454" s="615"/>
      <c r="K454" s="615"/>
      <c r="L454" s="615"/>
      <c r="M454" s="615"/>
      <c r="N454" s="615"/>
      <c r="O454" s="615"/>
      <c r="P454" s="615"/>
      <c r="Q454" s="615"/>
      <c r="R454" s="615"/>
      <c r="S454" s="615"/>
      <c r="T454" s="615"/>
      <c r="U454" s="615"/>
      <c r="V454" s="615"/>
      <c r="W454" s="615"/>
      <c r="X454" s="615"/>
      <c r="Y454" s="615"/>
      <c r="Z454" s="615"/>
      <c r="AA454" s="48"/>
      <c r="AB454" s="48"/>
      <c r="AC454" s="48"/>
    </row>
    <row r="455" spans="1:68" ht="16.5" customHeight="1" x14ac:dyDescent="0.25">
      <c r="A455" s="605" t="s">
        <v>686</v>
      </c>
      <c r="B455" s="602"/>
      <c r="C455" s="602"/>
      <c r="D455" s="602"/>
      <c r="E455" s="602"/>
      <c r="F455" s="602"/>
      <c r="G455" s="602"/>
      <c r="H455" s="602"/>
      <c r="I455" s="602"/>
      <c r="J455" s="602"/>
      <c r="K455" s="602"/>
      <c r="L455" s="602"/>
      <c r="M455" s="602"/>
      <c r="N455" s="602"/>
      <c r="O455" s="602"/>
      <c r="P455" s="602"/>
      <c r="Q455" s="602"/>
      <c r="R455" s="602"/>
      <c r="S455" s="602"/>
      <c r="T455" s="602"/>
      <c r="U455" s="602"/>
      <c r="V455" s="602"/>
      <c r="W455" s="602"/>
      <c r="X455" s="602"/>
      <c r="Y455" s="602"/>
      <c r="Z455" s="602"/>
      <c r="AA455" s="586"/>
      <c r="AB455" s="586"/>
      <c r="AC455" s="586"/>
    </row>
    <row r="456" spans="1:68" ht="14.25" customHeight="1" x14ac:dyDescent="0.25">
      <c r="A456" s="609" t="s">
        <v>102</v>
      </c>
      <c r="B456" s="602"/>
      <c r="C456" s="602"/>
      <c r="D456" s="602"/>
      <c r="E456" s="602"/>
      <c r="F456" s="602"/>
      <c r="G456" s="602"/>
      <c r="H456" s="602"/>
      <c r="I456" s="602"/>
      <c r="J456" s="602"/>
      <c r="K456" s="602"/>
      <c r="L456" s="602"/>
      <c r="M456" s="602"/>
      <c r="N456" s="602"/>
      <c r="O456" s="602"/>
      <c r="P456" s="602"/>
      <c r="Q456" s="602"/>
      <c r="R456" s="602"/>
      <c r="S456" s="602"/>
      <c r="T456" s="602"/>
      <c r="U456" s="602"/>
      <c r="V456" s="602"/>
      <c r="W456" s="602"/>
      <c r="X456" s="602"/>
      <c r="Y456" s="602"/>
      <c r="Z456" s="602"/>
      <c r="AA456" s="587"/>
      <c r="AB456" s="587"/>
      <c r="AC456" s="587"/>
    </row>
    <row r="457" spans="1:68" ht="27" customHeight="1" x14ac:dyDescent="0.25">
      <c r="A457" s="54" t="s">
        <v>687</v>
      </c>
      <c r="B457" s="54" t="s">
        <v>688</v>
      </c>
      <c r="C457" s="31">
        <v>4301011795</v>
      </c>
      <c r="D457" s="598">
        <v>4607091389067</v>
      </c>
      <c r="E457" s="599"/>
      <c r="F457" s="590">
        <v>0.88</v>
      </c>
      <c r="G457" s="32">
        <v>6</v>
      </c>
      <c r="H457" s="590">
        <v>5.28</v>
      </c>
      <c r="I457" s="590">
        <v>5.64</v>
      </c>
      <c r="J457" s="32">
        <v>104</v>
      </c>
      <c r="K457" s="32" t="s">
        <v>105</v>
      </c>
      <c r="L457" s="32"/>
      <c r="M457" s="33" t="s">
        <v>106</v>
      </c>
      <c r="N457" s="33"/>
      <c r="O457" s="32">
        <v>60</v>
      </c>
      <c r="P457" s="62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596"/>
      <c r="R457" s="596"/>
      <c r="S457" s="596"/>
      <c r="T457" s="597"/>
      <c r="U457" s="34"/>
      <c r="V457" s="34"/>
      <c r="W457" s="35" t="s">
        <v>70</v>
      </c>
      <c r="X457" s="591">
        <v>25</v>
      </c>
      <c r="Y457" s="592">
        <f t="shared" ref="Y457:Y469" si="68">IFERROR(IF(X457="",0,CEILING((X457/$H457),1)*$H457),"")</f>
        <v>26.400000000000002</v>
      </c>
      <c r="Z457" s="36">
        <f t="shared" ref="Z457:Z462" si="69">IFERROR(IF(Y457=0,"",ROUNDUP(Y457/H457,0)*0.01196),"")</f>
        <v>5.9799999999999999E-2</v>
      </c>
      <c r="AA457" s="56"/>
      <c r="AB457" s="57"/>
      <c r="AC457" s="495" t="s">
        <v>689</v>
      </c>
      <c r="AG457" s="64"/>
      <c r="AJ457" s="68"/>
      <c r="AK457" s="68">
        <v>0</v>
      </c>
      <c r="BB457" s="496" t="s">
        <v>1</v>
      </c>
      <c r="BM457" s="64">
        <f t="shared" ref="BM457:BM469" si="70">IFERROR(X457*I457/H457,"0")</f>
        <v>26.704545454545453</v>
      </c>
      <c r="BN457" s="64">
        <f t="shared" ref="BN457:BN469" si="71">IFERROR(Y457*I457/H457,"0")</f>
        <v>28.200000000000003</v>
      </c>
      <c r="BO457" s="64">
        <f t="shared" ref="BO457:BO469" si="72">IFERROR(1/J457*(X457/H457),"0")</f>
        <v>4.5527389277389273E-2</v>
      </c>
      <c r="BP457" s="64">
        <f t="shared" ref="BP457:BP469" si="73">IFERROR(1/J457*(Y457/H457),"0")</f>
        <v>4.807692307692308E-2</v>
      </c>
    </row>
    <row r="458" spans="1:68" ht="27" customHeight="1" x14ac:dyDescent="0.25">
      <c r="A458" s="54" t="s">
        <v>690</v>
      </c>
      <c r="B458" s="54" t="s">
        <v>691</v>
      </c>
      <c r="C458" s="31">
        <v>4301011961</v>
      </c>
      <c r="D458" s="598">
        <v>4680115885271</v>
      </c>
      <c r="E458" s="599"/>
      <c r="F458" s="590">
        <v>0.88</v>
      </c>
      <c r="G458" s="32">
        <v>6</v>
      </c>
      <c r="H458" s="590">
        <v>5.28</v>
      </c>
      <c r="I458" s="590">
        <v>5.64</v>
      </c>
      <c r="J458" s="32">
        <v>104</v>
      </c>
      <c r="K458" s="32" t="s">
        <v>105</v>
      </c>
      <c r="L458" s="32"/>
      <c r="M458" s="33" t="s">
        <v>106</v>
      </c>
      <c r="N458" s="33"/>
      <c r="O458" s="32">
        <v>60</v>
      </c>
      <c r="P458" s="6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596"/>
      <c r="R458" s="596"/>
      <c r="S458" s="596"/>
      <c r="T458" s="597"/>
      <c r="U458" s="34"/>
      <c r="V458" s="34"/>
      <c r="W458" s="35" t="s">
        <v>70</v>
      </c>
      <c r="X458" s="591">
        <v>0</v>
      </c>
      <c r="Y458" s="592">
        <f t="shared" si="68"/>
        <v>0</v>
      </c>
      <c r="Z458" s="36" t="str">
        <f t="shared" si="69"/>
        <v/>
      </c>
      <c r="AA458" s="56"/>
      <c r="AB458" s="57"/>
      <c r="AC458" s="497" t="s">
        <v>692</v>
      </c>
      <c r="AG458" s="64"/>
      <c r="AJ458" s="68"/>
      <c r="AK458" s="68">
        <v>0</v>
      </c>
      <c r="BB458" s="498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customHeight="1" x14ac:dyDescent="0.25">
      <c r="A459" s="54" t="s">
        <v>693</v>
      </c>
      <c r="B459" s="54" t="s">
        <v>694</v>
      </c>
      <c r="C459" s="31">
        <v>4301011376</v>
      </c>
      <c r="D459" s="598">
        <v>4680115885226</v>
      </c>
      <c r="E459" s="599"/>
      <c r="F459" s="590">
        <v>0.88</v>
      </c>
      <c r="G459" s="32">
        <v>6</v>
      </c>
      <c r="H459" s="590">
        <v>5.28</v>
      </c>
      <c r="I459" s="590">
        <v>5.64</v>
      </c>
      <c r="J459" s="32">
        <v>104</v>
      </c>
      <c r="K459" s="32" t="s">
        <v>105</v>
      </c>
      <c r="L459" s="32"/>
      <c r="M459" s="33" t="s">
        <v>112</v>
      </c>
      <c r="N459" s="33"/>
      <c r="O459" s="32">
        <v>60</v>
      </c>
      <c r="P459" s="8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596"/>
      <c r="R459" s="596"/>
      <c r="S459" s="596"/>
      <c r="T459" s="597"/>
      <c r="U459" s="34"/>
      <c r="V459" s="34"/>
      <c r="W459" s="35" t="s">
        <v>70</v>
      </c>
      <c r="X459" s="591">
        <v>0</v>
      </c>
      <c r="Y459" s="592">
        <f t="shared" si="68"/>
        <v>0</v>
      </c>
      <c r="Z459" s="36" t="str">
        <f t="shared" si="69"/>
        <v/>
      </c>
      <c r="AA459" s="56"/>
      <c r="AB459" s="57"/>
      <c r="AC459" s="499" t="s">
        <v>695</v>
      </c>
      <c r="AG459" s="64"/>
      <c r="AJ459" s="68"/>
      <c r="AK459" s="68">
        <v>0</v>
      </c>
      <c r="BB459" s="500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16.5" customHeight="1" x14ac:dyDescent="0.25">
      <c r="A460" s="54" t="s">
        <v>696</v>
      </c>
      <c r="B460" s="54" t="s">
        <v>697</v>
      </c>
      <c r="C460" s="31">
        <v>4301011774</v>
      </c>
      <c r="D460" s="598">
        <v>4680115884502</v>
      </c>
      <c r="E460" s="599"/>
      <c r="F460" s="590">
        <v>0.88</v>
      </c>
      <c r="G460" s="32">
        <v>6</v>
      </c>
      <c r="H460" s="590">
        <v>5.28</v>
      </c>
      <c r="I460" s="590">
        <v>5.64</v>
      </c>
      <c r="J460" s="32">
        <v>104</v>
      </c>
      <c r="K460" s="32" t="s">
        <v>105</v>
      </c>
      <c r="L460" s="32"/>
      <c r="M460" s="33" t="s">
        <v>106</v>
      </c>
      <c r="N460" s="33"/>
      <c r="O460" s="32">
        <v>60</v>
      </c>
      <c r="P460" s="84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596"/>
      <c r="R460" s="596"/>
      <c r="S460" s="596"/>
      <c r="T460" s="597"/>
      <c r="U460" s="34"/>
      <c r="V460" s="34"/>
      <c r="W460" s="35" t="s">
        <v>70</v>
      </c>
      <c r="X460" s="591">
        <v>0</v>
      </c>
      <c r="Y460" s="592">
        <f t="shared" si="68"/>
        <v>0</v>
      </c>
      <c r="Z460" s="36" t="str">
        <f t="shared" si="69"/>
        <v/>
      </c>
      <c r="AA460" s="56"/>
      <c r="AB460" s="57"/>
      <c r="AC460" s="501" t="s">
        <v>698</v>
      </c>
      <c r="AG460" s="64"/>
      <c r="AJ460" s="68"/>
      <c r="AK460" s="68">
        <v>0</v>
      </c>
      <c r="BB460" s="50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customHeight="1" x14ac:dyDescent="0.25">
      <c r="A461" s="54" t="s">
        <v>699</v>
      </c>
      <c r="B461" s="54" t="s">
        <v>700</v>
      </c>
      <c r="C461" s="31">
        <v>4301011771</v>
      </c>
      <c r="D461" s="598">
        <v>4607091389104</v>
      </c>
      <c r="E461" s="599"/>
      <c r="F461" s="590">
        <v>0.88</v>
      </c>
      <c r="G461" s="32">
        <v>6</v>
      </c>
      <c r="H461" s="590">
        <v>5.28</v>
      </c>
      <c r="I461" s="590">
        <v>5.64</v>
      </c>
      <c r="J461" s="32">
        <v>104</v>
      </c>
      <c r="K461" s="32" t="s">
        <v>105</v>
      </c>
      <c r="L461" s="32"/>
      <c r="M461" s="33" t="s">
        <v>106</v>
      </c>
      <c r="N461" s="33"/>
      <c r="O461" s="32">
        <v>60</v>
      </c>
      <c r="P461" s="83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596"/>
      <c r="R461" s="596"/>
      <c r="S461" s="596"/>
      <c r="T461" s="597"/>
      <c r="U461" s="34"/>
      <c r="V461" s="34"/>
      <c r="W461" s="35" t="s">
        <v>70</v>
      </c>
      <c r="X461" s="591">
        <v>0</v>
      </c>
      <c r="Y461" s="592">
        <f t="shared" si="68"/>
        <v>0</v>
      </c>
      <c r="Z461" s="36" t="str">
        <f t="shared" si="69"/>
        <v/>
      </c>
      <c r="AA461" s="56"/>
      <c r="AB461" s="57"/>
      <c r="AC461" s="503" t="s">
        <v>701</v>
      </c>
      <c r="AG461" s="64"/>
      <c r="AJ461" s="68"/>
      <c r="AK461" s="68">
        <v>0</v>
      </c>
      <c r="BB461" s="504" t="s">
        <v>1</v>
      </c>
      <c r="BM461" s="64">
        <f t="shared" si="70"/>
        <v>0</v>
      </c>
      <c r="BN461" s="64">
        <f t="shared" si="71"/>
        <v>0</v>
      </c>
      <c r="BO461" s="64">
        <f t="shared" si="72"/>
        <v>0</v>
      </c>
      <c r="BP461" s="64">
        <f t="shared" si="73"/>
        <v>0</v>
      </c>
    </row>
    <row r="462" spans="1:68" ht="16.5" customHeight="1" x14ac:dyDescent="0.25">
      <c r="A462" s="54" t="s">
        <v>702</v>
      </c>
      <c r="B462" s="54" t="s">
        <v>703</v>
      </c>
      <c r="C462" s="31">
        <v>4301011799</v>
      </c>
      <c r="D462" s="598">
        <v>4680115884519</v>
      </c>
      <c r="E462" s="599"/>
      <c r="F462" s="590">
        <v>0.88</v>
      </c>
      <c r="G462" s="32">
        <v>6</v>
      </c>
      <c r="H462" s="590">
        <v>5.28</v>
      </c>
      <c r="I462" s="590">
        <v>5.64</v>
      </c>
      <c r="J462" s="32">
        <v>104</v>
      </c>
      <c r="K462" s="32" t="s">
        <v>105</v>
      </c>
      <c r="L462" s="32"/>
      <c r="M462" s="33" t="s">
        <v>112</v>
      </c>
      <c r="N462" s="33"/>
      <c r="O462" s="32">
        <v>60</v>
      </c>
      <c r="P462" s="85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596"/>
      <c r="R462" s="596"/>
      <c r="S462" s="596"/>
      <c r="T462" s="597"/>
      <c r="U462" s="34"/>
      <c r="V462" s="34"/>
      <c r="W462" s="35" t="s">
        <v>70</v>
      </c>
      <c r="X462" s="591">
        <v>0</v>
      </c>
      <c r="Y462" s="592">
        <f t="shared" si="68"/>
        <v>0</v>
      </c>
      <c r="Z462" s="36" t="str">
        <f t="shared" si="69"/>
        <v/>
      </c>
      <c r="AA462" s="56"/>
      <c r="AB462" s="57"/>
      <c r="AC462" s="505" t="s">
        <v>704</v>
      </c>
      <c r="AG462" s="64"/>
      <c r="AJ462" s="68"/>
      <c r="AK462" s="68">
        <v>0</v>
      </c>
      <c r="BB462" s="50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customHeight="1" x14ac:dyDescent="0.25">
      <c r="A463" s="54" t="s">
        <v>705</v>
      </c>
      <c r="B463" s="54" t="s">
        <v>706</v>
      </c>
      <c r="C463" s="31">
        <v>4301012125</v>
      </c>
      <c r="D463" s="598">
        <v>4680115886391</v>
      </c>
      <c r="E463" s="599"/>
      <c r="F463" s="590">
        <v>0.4</v>
      </c>
      <c r="G463" s="32">
        <v>6</v>
      </c>
      <c r="H463" s="590">
        <v>2.4</v>
      </c>
      <c r="I463" s="590">
        <v>2.58</v>
      </c>
      <c r="J463" s="32">
        <v>182</v>
      </c>
      <c r="K463" s="32" t="s">
        <v>77</v>
      </c>
      <c r="L463" s="32"/>
      <c r="M463" s="33" t="s">
        <v>112</v>
      </c>
      <c r="N463" s="33"/>
      <c r="O463" s="32">
        <v>60</v>
      </c>
      <c r="P463" s="86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596"/>
      <c r="R463" s="596"/>
      <c r="S463" s="596"/>
      <c r="T463" s="597"/>
      <c r="U463" s="34"/>
      <c r="V463" s="34"/>
      <c r="W463" s="35" t="s">
        <v>70</v>
      </c>
      <c r="X463" s="591">
        <v>0</v>
      </c>
      <c r="Y463" s="592">
        <f t="shared" si="68"/>
        <v>0</v>
      </c>
      <c r="Z463" s="36" t="str">
        <f>IFERROR(IF(Y463=0,"",ROUNDUP(Y463/H463,0)*0.00651),"")</f>
        <v/>
      </c>
      <c r="AA463" s="56"/>
      <c r="AB463" s="57"/>
      <c r="AC463" s="507" t="s">
        <v>689</v>
      </c>
      <c r="AG463" s="64"/>
      <c r="AJ463" s="68"/>
      <c r="AK463" s="68">
        <v>0</v>
      </c>
      <c r="BB463" s="50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707</v>
      </c>
      <c r="B464" s="54" t="s">
        <v>708</v>
      </c>
      <c r="C464" s="31">
        <v>4301011778</v>
      </c>
      <c r="D464" s="598">
        <v>4680115880603</v>
      </c>
      <c r="E464" s="599"/>
      <c r="F464" s="590">
        <v>0.6</v>
      </c>
      <c r="G464" s="32">
        <v>6</v>
      </c>
      <c r="H464" s="590">
        <v>3.6</v>
      </c>
      <c r="I464" s="590">
        <v>3.81</v>
      </c>
      <c r="J464" s="32">
        <v>132</v>
      </c>
      <c r="K464" s="32" t="s">
        <v>110</v>
      </c>
      <c r="L464" s="32"/>
      <c r="M464" s="33" t="s">
        <v>106</v>
      </c>
      <c r="N464" s="33"/>
      <c r="O464" s="32">
        <v>60</v>
      </c>
      <c r="P464" s="68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596"/>
      <c r="R464" s="596"/>
      <c r="S464" s="596"/>
      <c r="T464" s="597"/>
      <c r="U464" s="34"/>
      <c r="V464" s="34"/>
      <c r="W464" s="35" t="s">
        <v>70</v>
      </c>
      <c r="X464" s="591">
        <v>0</v>
      </c>
      <c r="Y464" s="592">
        <f t="shared" si="68"/>
        <v>0</v>
      </c>
      <c r="Z464" s="36" t="str">
        <f>IFERROR(IF(Y464=0,"",ROUNDUP(Y464/H464,0)*0.00902),"")</f>
        <v/>
      </c>
      <c r="AA464" s="56"/>
      <c r="AB464" s="57"/>
      <c r="AC464" s="509" t="s">
        <v>689</v>
      </c>
      <c r="AG464" s="64"/>
      <c r="AJ464" s="68"/>
      <c r="AK464" s="68">
        <v>0</v>
      </c>
      <c r="BB464" s="51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customHeight="1" x14ac:dyDescent="0.25">
      <c r="A465" s="54" t="s">
        <v>707</v>
      </c>
      <c r="B465" s="54" t="s">
        <v>709</v>
      </c>
      <c r="C465" s="31">
        <v>4301012035</v>
      </c>
      <c r="D465" s="598">
        <v>4680115880603</v>
      </c>
      <c r="E465" s="599"/>
      <c r="F465" s="590">
        <v>0.6</v>
      </c>
      <c r="G465" s="32">
        <v>8</v>
      </c>
      <c r="H465" s="590">
        <v>4.8</v>
      </c>
      <c r="I465" s="590">
        <v>6.93</v>
      </c>
      <c r="J465" s="32">
        <v>132</v>
      </c>
      <c r="K465" s="32" t="s">
        <v>110</v>
      </c>
      <c r="L465" s="32"/>
      <c r="M465" s="33" t="s">
        <v>106</v>
      </c>
      <c r="N465" s="33"/>
      <c r="O465" s="32">
        <v>60</v>
      </c>
      <c r="P465" s="87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596"/>
      <c r="R465" s="596"/>
      <c r="S465" s="596"/>
      <c r="T465" s="597"/>
      <c r="U465" s="34"/>
      <c r="V465" s="34"/>
      <c r="W465" s="35" t="s">
        <v>70</v>
      </c>
      <c r="X465" s="591">
        <v>0</v>
      </c>
      <c r="Y465" s="592">
        <f t="shared" si="68"/>
        <v>0</v>
      </c>
      <c r="Z465" s="36" t="str">
        <f>IFERROR(IF(Y465=0,"",ROUNDUP(Y465/H465,0)*0.00902),"")</f>
        <v/>
      </c>
      <c r="AA465" s="56"/>
      <c r="AB465" s="57"/>
      <c r="AC465" s="511" t="s">
        <v>689</v>
      </c>
      <c r="AG465" s="64"/>
      <c r="AJ465" s="68"/>
      <c r="AK465" s="68">
        <v>0</v>
      </c>
      <c r="BB465" s="51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customHeight="1" x14ac:dyDescent="0.25">
      <c r="A466" s="54" t="s">
        <v>710</v>
      </c>
      <c r="B466" s="54" t="s">
        <v>711</v>
      </c>
      <c r="C466" s="31">
        <v>4301012036</v>
      </c>
      <c r="D466" s="598">
        <v>4680115882782</v>
      </c>
      <c r="E466" s="599"/>
      <c r="F466" s="590">
        <v>0.6</v>
      </c>
      <c r="G466" s="32">
        <v>8</v>
      </c>
      <c r="H466" s="590">
        <v>4.8</v>
      </c>
      <c r="I466" s="590">
        <v>6.96</v>
      </c>
      <c r="J466" s="32">
        <v>120</v>
      </c>
      <c r="K466" s="32" t="s">
        <v>110</v>
      </c>
      <c r="L466" s="32"/>
      <c r="M466" s="33" t="s">
        <v>106</v>
      </c>
      <c r="N466" s="33"/>
      <c r="O466" s="32">
        <v>60</v>
      </c>
      <c r="P466" s="69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596"/>
      <c r="R466" s="596"/>
      <c r="S466" s="596"/>
      <c r="T466" s="597"/>
      <c r="U466" s="34"/>
      <c r="V466" s="34"/>
      <c r="W466" s="35" t="s">
        <v>70</v>
      </c>
      <c r="X466" s="591">
        <v>0</v>
      </c>
      <c r="Y466" s="592">
        <f t="shared" si="68"/>
        <v>0</v>
      </c>
      <c r="Z466" s="36" t="str">
        <f>IFERROR(IF(Y466=0,"",ROUNDUP(Y466/H466,0)*0.00937),"")</f>
        <v/>
      </c>
      <c r="AA466" s="56"/>
      <c r="AB466" s="57"/>
      <c r="AC466" s="513" t="s">
        <v>692</v>
      </c>
      <c r="AG466" s="64"/>
      <c r="AJ466" s="68"/>
      <c r="AK466" s="68">
        <v>0</v>
      </c>
      <c r="BB466" s="51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customHeight="1" x14ac:dyDescent="0.25">
      <c r="A467" s="54" t="s">
        <v>712</v>
      </c>
      <c r="B467" s="54" t="s">
        <v>713</v>
      </c>
      <c r="C467" s="31">
        <v>4301012050</v>
      </c>
      <c r="D467" s="598">
        <v>4680115885479</v>
      </c>
      <c r="E467" s="599"/>
      <c r="F467" s="590">
        <v>0.4</v>
      </c>
      <c r="G467" s="32">
        <v>6</v>
      </c>
      <c r="H467" s="590">
        <v>2.4</v>
      </c>
      <c r="I467" s="590">
        <v>2.58</v>
      </c>
      <c r="J467" s="32">
        <v>182</v>
      </c>
      <c r="K467" s="32" t="s">
        <v>77</v>
      </c>
      <c r="L467" s="32"/>
      <c r="M467" s="33" t="s">
        <v>106</v>
      </c>
      <c r="N467" s="33"/>
      <c r="O467" s="32">
        <v>60</v>
      </c>
      <c r="P467" s="72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596"/>
      <c r="R467" s="596"/>
      <c r="S467" s="596"/>
      <c r="T467" s="597"/>
      <c r="U467" s="34"/>
      <c r="V467" s="34"/>
      <c r="W467" s="35" t="s">
        <v>70</v>
      </c>
      <c r="X467" s="591">
        <v>0</v>
      </c>
      <c r="Y467" s="592">
        <f t="shared" si="68"/>
        <v>0</v>
      </c>
      <c r="Z467" s="36" t="str">
        <f>IFERROR(IF(Y467=0,"",ROUNDUP(Y467/H467,0)*0.00651),"")</f>
        <v/>
      </c>
      <c r="AA467" s="56"/>
      <c r="AB467" s="57"/>
      <c r="AC467" s="515" t="s">
        <v>701</v>
      </c>
      <c r="AG467" s="64"/>
      <c r="AJ467" s="68"/>
      <c r="AK467" s="68">
        <v>0</v>
      </c>
      <c r="BB467" s="516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27" customHeight="1" x14ac:dyDescent="0.25">
      <c r="A468" s="54" t="s">
        <v>714</v>
      </c>
      <c r="B468" s="54" t="s">
        <v>715</v>
      </c>
      <c r="C468" s="31">
        <v>4301011784</v>
      </c>
      <c r="D468" s="598">
        <v>4607091389982</v>
      </c>
      <c r="E468" s="599"/>
      <c r="F468" s="590">
        <v>0.6</v>
      </c>
      <c r="G468" s="32">
        <v>6</v>
      </c>
      <c r="H468" s="590">
        <v>3.6</v>
      </c>
      <c r="I468" s="590">
        <v>3.81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60</v>
      </c>
      <c r="P468" s="64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596"/>
      <c r="R468" s="596"/>
      <c r="S468" s="596"/>
      <c r="T468" s="597"/>
      <c r="U468" s="34"/>
      <c r="V468" s="34"/>
      <c r="W468" s="35" t="s">
        <v>70</v>
      </c>
      <c r="X468" s="591">
        <v>0</v>
      </c>
      <c r="Y468" s="592">
        <f t="shared" si="68"/>
        <v>0</v>
      </c>
      <c r="Z468" s="36" t="str">
        <f>IFERROR(IF(Y468=0,"",ROUNDUP(Y468/H468,0)*0.00902),"")</f>
        <v/>
      </c>
      <c r="AA468" s="56"/>
      <c r="AB468" s="57"/>
      <c r="AC468" s="517" t="s">
        <v>701</v>
      </c>
      <c r="AG468" s="64"/>
      <c r="AJ468" s="68"/>
      <c r="AK468" s="68">
        <v>0</v>
      </c>
      <c r="BB468" s="518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714</v>
      </c>
      <c r="B469" s="54" t="s">
        <v>716</v>
      </c>
      <c r="C469" s="31">
        <v>4301012034</v>
      </c>
      <c r="D469" s="598">
        <v>4607091389982</v>
      </c>
      <c r="E469" s="599"/>
      <c r="F469" s="590">
        <v>0.6</v>
      </c>
      <c r="G469" s="32">
        <v>8</v>
      </c>
      <c r="H469" s="590">
        <v>4.8</v>
      </c>
      <c r="I469" s="590">
        <v>6.96</v>
      </c>
      <c r="J469" s="32">
        <v>120</v>
      </c>
      <c r="K469" s="32" t="s">
        <v>110</v>
      </c>
      <c r="L469" s="32"/>
      <c r="M469" s="33" t="s">
        <v>106</v>
      </c>
      <c r="N469" s="33"/>
      <c r="O469" s="32">
        <v>60</v>
      </c>
      <c r="P469" s="73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596"/>
      <c r="R469" s="596"/>
      <c r="S469" s="596"/>
      <c r="T469" s="597"/>
      <c r="U469" s="34"/>
      <c r="V469" s="34"/>
      <c r="W469" s="35" t="s">
        <v>70</v>
      </c>
      <c r="X469" s="591">
        <v>0</v>
      </c>
      <c r="Y469" s="592">
        <f t="shared" si="68"/>
        <v>0</v>
      </c>
      <c r="Z469" s="36" t="str">
        <f>IFERROR(IF(Y469=0,"",ROUNDUP(Y469/H469,0)*0.00937),"")</f>
        <v/>
      </c>
      <c r="AA469" s="56"/>
      <c r="AB469" s="57"/>
      <c r="AC469" s="519" t="s">
        <v>701</v>
      </c>
      <c r="AG469" s="64"/>
      <c r="AJ469" s="68"/>
      <c r="AK469" s="68">
        <v>0</v>
      </c>
      <c r="BB469" s="520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x14ac:dyDescent="0.2">
      <c r="A470" s="601"/>
      <c r="B470" s="602"/>
      <c r="C470" s="602"/>
      <c r="D470" s="602"/>
      <c r="E470" s="602"/>
      <c r="F470" s="602"/>
      <c r="G470" s="602"/>
      <c r="H470" s="602"/>
      <c r="I470" s="602"/>
      <c r="J470" s="602"/>
      <c r="K470" s="602"/>
      <c r="L470" s="602"/>
      <c r="M470" s="602"/>
      <c r="N470" s="602"/>
      <c r="O470" s="603"/>
      <c r="P470" s="606" t="s">
        <v>72</v>
      </c>
      <c r="Q470" s="607"/>
      <c r="R470" s="607"/>
      <c r="S470" s="607"/>
      <c r="T470" s="607"/>
      <c r="U470" s="607"/>
      <c r="V470" s="608"/>
      <c r="W470" s="37" t="s">
        <v>73</v>
      </c>
      <c r="X470" s="59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4.7348484848484844</v>
      </c>
      <c r="Y470" s="59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5</v>
      </c>
      <c r="Z470" s="59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5.9799999999999999E-2</v>
      </c>
      <c r="AA470" s="594"/>
      <c r="AB470" s="594"/>
      <c r="AC470" s="594"/>
    </row>
    <row r="471" spans="1:68" x14ac:dyDescent="0.2">
      <c r="A471" s="602"/>
      <c r="B471" s="602"/>
      <c r="C471" s="602"/>
      <c r="D471" s="602"/>
      <c r="E471" s="602"/>
      <c r="F471" s="602"/>
      <c r="G471" s="602"/>
      <c r="H471" s="602"/>
      <c r="I471" s="602"/>
      <c r="J471" s="602"/>
      <c r="K471" s="602"/>
      <c r="L471" s="602"/>
      <c r="M471" s="602"/>
      <c r="N471" s="602"/>
      <c r="O471" s="603"/>
      <c r="P471" s="606" t="s">
        <v>72</v>
      </c>
      <c r="Q471" s="607"/>
      <c r="R471" s="607"/>
      <c r="S471" s="607"/>
      <c r="T471" s="607"/>
      <c r="U471" s="607"/>
      <c r="V471" s="608"/>
      <c r="W471" s="37" t="s">
        <v>70</v>
      </c>
      <c r="X471" s="593">
        <f>IFERROR(SUM(X457:X469),"0")</f>
        <v>25</v>
      </c>
      <c r="Y471" s="593">
        <f>IFERROR(SUM(Y457:Y469),"0")</f>
        <v>26.400000000000002</v>
      </c>
      <c r="Z471" s="37"/>
      <c r="AA471" s="594"/>
      <c r="AB471" s="594"/>
      <c r="AC471" s="594"/>
    </row>
    <row r="472" spans="1:68" ht="14.25" customHeight="1" x14ac:dyDescent="0.25">
      <c r="A472" s="609" t="s">
        <v>143</v>
      </c>
      <c r="B472" s="602"/>
      <c r="C472" s="602"/>
      <c r="D472" s="602"/>
      <c r="E472" s="602"/>
      <c r="F472" s="602"/>
      <c r="G472" s="602"/>
      <c r="H472" s="602"/>
      <c r="I472" s="602"/>
      <c r="J472" s="602"/>
      <c r="K472" s="602"/>
      <c r="L472" s="602"/>
      <c r="M472" s="602"/>
      <c r="N472" s="602"/>
      <c r="O472" s="602"/>
      <c r="P472" s="602"/>
      <c r="Q472" s="602"/>
      <c r="R472" s="602"/>
      <c r="S472" s="602"/>
      <c r="T472" s="602"/>
      <c r="U472" s="602"/>
      <c r="V472" s="602"/>
      <c r="W472" s="602"/>
      <c r="X472" s="602"/>
      <c r="Y472" s="602"/>
      <c r="Z472" s="602"/>
      <c r="AA472" s="587"/>
      <c r="AB472" s="587"/>
      <c r="AC472" s="587"/>
    </row>
    <row r="473" spans="1:68" ht="16.5" customHeight="1" x14ac:dyDescent="0.25">
      <c r="A473" s="54" t="s">
        <v>717</v>
      </c>
      <c r="B473" s="54" t="s">
        <v>718</v>
      </c>
      <c r="C473" s="31">
        <v>4301020334</v>
      </c>
      <c r="D473" s="598">
        <v>4607091388930</v>
      </c>
      <c r="E473" s="599"/>
      <c r="F473" s="590">
        <v>0.88</v>
      </c>
      <c r="G473" s="32">
        <v>6</v>
      </c>
      <c r="H473" s="590">
        <v>5.28</v>
      </c>
      <c r="I473" s="590">
        <v>5.64</v>
      </c>
      <c r="J473" s="32">
        <v>104</v>
      </c>
      <c r="K473" s="32" t="s">
        <v>105</v>
      </c>
      <c r="L473" s="32"/>
      <c r="M473" s="33" t="s">
        <v>112</v>
      </c>
      <c r="N473" s="33"/>
      <c r="O473" s="32">
        <v>70</v>
      </c>
      <c r="P473" s="66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596"/>
      <c r="R473" s="596"/>
      <c r="S473" s="596"/>
      <c r="T473" s="597"/>
      <c r="U473" s="34"/>
      <c r="V473" s="34"/>
      <c r="W473" s="35" t="s">
        <v>70</v>
      </c>
      <c r="X473" s="591">
        <v>10</v>
      </c>
      <c r="Y473" s="592">
        <f>IFERROR(IF(X473="",0,CEILING((X473/$H473),1)*$H473),"")</f>
        <v>10.56</v>
      </c>
      <c r="Z473" s="36">
        <f>IFERROR(IF(Y473=0,"",ROUNDUP(Y473/H473,0)*0.01196),"")</f>
        <v>2.392E-2</v>
      </c>
      <c r="AA473" s="56"/>
      <c r="AB473" s="57"/>
      <c r="AC473" s="521" t="s">
        <v>719</v>
      </c>
      <c r="AG473" s="64"/>
      <c r="AJ473" s="68"/>
      <c r="AK473" s="68">
        <v>0</v>
      </c>
      <c r="BB473" s="522" t="s">
        <v>1</v>
      </c>
      <c r="BM473" s="64">
        <f>IFERROR(X473*I473/H473,"0")</f>
        <v>10.681818181818182</v>
      </c>
      <c r="BN473" s="64">
        <f>IFERROR(Y473*I473/H473,"0")</f>
        <v>11.28</v>
      </c>
      <c r="BO473" s="64">
        <f>IFERROR(1/J473*(X473/H473),"0")</f>
        <v>1.8210955710955712E-2</v>
      </c>
      <c r="BP473" s="64">
        <f>IFERROR(1/J473*(Y473/H473),"0")</f>
        <v>1.9230769230769232E-2</v>
      </c>
    </row>
    <row r="474" spans="1:68" ht="16.5" customHeight="1" x14ac:dyDescent="0.25">
      <c r="A474" s="54" t="s">
        <v>720</v>
      </c>
      <c r="B474" s="54" t="s">
        <v>721</v>
      </c>
      <c r="C474" s="31">
        <v>4301020384</v>
      </c>
      <c r="D474" s="598">
        <v>4680115886407</v>
      </c>
      <c r="E474" s="599"/>
      <c r="F474" s="590">
        <v>0.4</v>
      </c>
      <c r="G474" s="32">
        <v>6</v>
      </c>
      <c r="H474" s="590">
        <v>2.4</v>
      </c>
      <c r="I474" s="590">
        <v>2.58</v>
      </c>
      <c r="J474" s="32">
        <v>182</v>
      </c>
      <c r="K474" s="32" t="s">
        <v>77</v>
      </c>
      <c r="L474" s="32"/>
      <c r="M474" s="33" t="s">
        <v>112</v>
      </c>
      <c r="N474" s="33"/>
      <c r="O474" s="32">
        <v>70</v>
      </c>
      <c r="P474" s="69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596"/>
      <c r="R474" s="596"/>
      <c r="S474" s="596"/>
      <c r="T474" s="597"/>
      <c r="U474" s="34"/>
      <c r="V474" s="34"/>
      <c r="W474" s="35" t="s">
        <v>70</v>
      </c>
      <c r="X474" s="591">
        <v>0</v>
      </c>
      <c r="Y474" s="592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23" t="s">
        <v>719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722</v>
      </c>
      <c r="B475" s="54" t="s">
        <v>723</v>
      </c>
      <c r="C475" s="31">
        <v>4301020385</v>
      </c>
      <c r="D475" s="598">
        <v>4680115880054</v>
      </c>
      <c r="E475" s="599"/>
      <c r="F475" s="590">
        <v>0.6</v>
      </c>
      <c r="G475" s="32">
        <v>8</v>
      </c>
      <c r="H475" s="590">
        <v>4.8</v>
      </c>
      <c r="I475" s="590">
        <v>6.93</v>
      </c>
      <c r="J475" s="32">
        <v>132</v>
      </c>
      <c r="K475" s="32" t="s">
        <v>110</v>
      </c>
      <c r="L475" s="32"/>
      <c r="M475" s="33" t="s">
        <v>106</v>
      </c>
      <c r="N475" s="33"/>
      <c r="O475" s="32">
        <v>70</v>
      </c>
      <c r="P475" s="84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596"/>
      <c r="R475" s="596"/>
      <c r="S475" s="596"/>
      <c r="T475" s="597"/>
      <c r="U475" s="34"/>
      <c r="V475" s="34"/>
      <c r="W475" s="35" t="s">
        <v>70</v>
      </c>
      <c r="X475" s="591">
        <v>0</v>
      </c>
      <c r="Y475" s="59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5" t="s">
        <v>719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601"/>
      <c r="B476" s="602"/>
      <c r="C476" s="602"/>
      <c r="D476" s="602"/>
      <c r="E476" s="602"/>
      <c r="F476" s="602"/>
      <c r="G476" s="602"/>
      <c r="H476" s="602"/>
      <c r="I476" s="602"/>
      <c r="J476" s="602"/>
      <c r="K476" s="602"/>
      <c r="L476" s="602"/>
      <c r="M476" s="602"/>
      <c r="N476" s="602"/>
      <c r="O476" s="603"/>
      <c r="P476" s="606" t="s">
        <v>72</v>
      </c>
      <c r="Q476" s="607"/>
      <c r="R476" s="607"/>
      <c r="S476" s="607"/>
      <c r="T476" s="607"/>
      <c r="U476" s="607"/>
      <c r="V476" s="608"/>
      <c r="W476" s="37" t="s">
        <v>73</v>
      </c>
      <c r="X476" s="593">
        <f>IFERROR(X473/H473,"0")+IFERROR(X474/H474,"0")+IFERROR(X475/H475,"0")</f>
        <v>1.8939393939393938</v>
      </c>
      <c r="Y476" s="593">
        <f>IFERROR(Y473/H473,"0")+IFERROR(Y474/H474,"0")+IFERROR(Y475/H475,"0")</f>
        <v>2</v>
      </c>
      <c r="Z476" s="593">
        <f>IFERROR(IF(Z473="",0,Z473),"0")+IFERROR(IF(Z474="",0,Z474),"0")+IFERROR(IF(Z475="",0,Z475),"0")</f>
        <v>2.392E-2</v>
      </c>
      <c r="AA476" s="594"/>
      <c r="AB476" s="594"/>
      <c r="AC476" s="594"/>
    </row>
    <row r="477" spans="1:68" x14ac:dyDescent="0.2">
      <c r="A477" s="602"/>
      <c r="B477" s="602"/>
      <c r="C477" s="602"/>
      <c r="D477" s="602"/>
      <c r="E477" s="602"/>
      <c r="F477" s="602"/>
      <c r="G477" s="602"/>
      <c r="H477" s="602"/>
      <c r="I477" s="602"/>
      <c r="J477" s="602"/>
      <c r="K477" s="602"/>
      <c r="L477" s="602"/>
      <c r="M477" s="602"/>
      <c r="N477" s="602"/>
      <c r="O477" s="603"/>
      <c r="P477" s="606" t="s">
        <v>72</v>
      </c>
      <c r="Q477" s="607"/>
      <c r="R477" s="607"/>
      <c r="S477" s="607"/>
      <c r="T477" s="607"/>
      <c r="U477" s="607"/>
      <c r="V477" s="608"/>
      <c r="W477" s="37" t="s">
        <v>70</v>
      </c>
      <c r="X477" s="593">
        <f>IFERROR(SUM(X473:X475),"0")</f>
        <v>10</v>
      </c>
      <c r="Y477" s="593">
        <f>IFERROR(SUM(Y473:Y475),"0")</f>
        <v>10.56</v>
      </c>
      <c r="Z477" s="37"/>
      <c r="AA477" s="594"/>
      <c r="AB477" s="594"/>
      <c r="AC477" s="594"/>
    </row>
    <row r="478" spans="1:68" ht="14.25" customHeight="1" x14ac:dyDescent="0.25">
      <c r="A478" s="609" t="s">
        <v>64</v>
      </c>
      <c r="B478" s="602"/>
      <c r="C478" s="602"/>
      <c r="D478" s="602"/>
      <c r="E478" s="602"/>
      <c r="F478" s="602"/>
      <c r="G478" s="602"/>
      <c r="H478" s="602"/>
      <c r="I478" s="602"/>
      <c r="J478" s="602"/>
      <c r="K478" s="602"/>
      <c r="L478" s="602"/>
      <c r="M478" s="602"/>
      <c r="N478" s="602"/>
      <c r="O478" s="602"/>
      <c r="P478" s="602"/>
      <c r="Q478" s="602"/>
      <c r="R478" s="602"/>
      <c r="S478" s="602"/>
      <c r="T478" s="602"/>
      <c r="U478" s="602"/>
      <c r="V478" s="602"/>
      <c r="W478" s="602"/>
      <c r="X478" s="602"/>
      <c r="Y478" s="602"/>
      <c r="Z478" s="602"/>
      <c r="AA478" s="587"/>
      <c r="AB478" s="587"/>
      <c r="AC478" s="587"/>
    </row>
    <row r="479" spans="1:68" ht="27" customHeight="1" x14ac:dyDescent="0.25">
      <c r="A479" s="54" t="s">
        <v>724</v>
      </c>
      <c r="B479" s="54" t="s">
        <v>725</v>
      </c>
      <c r="C479" s="31">
        <v>4301031349</v>
      </c>
      <c r="D479" s="598">
        <v>4680115883116</v>
      </c>
      <c r="E479" s="599"/>
      <c r="F479" s="590">
        <v>0.88</v>
      </c>
      <c r="G479" s="32">
        <v>6</v>
      </c>
      <c r="H479" s="590">
        <v>5.28</v>
      </c>
      <c r="I479" s="590">
        <v>5.64</v>
      </c>
      <c r="J479" s="32">
        <v>104</v>
      </c>
      <c r="K479" s="32" t="s">
        <v>105</v>
      </c>
      <c r="L479" s="32"/>
      <c r="M479" s="33" t="s">
        <v>106</v>
      </c>
      <c r="N479" s="33"/>
      <c r="O479" s="32">
        <v>70</v>
      </c>
      <c r="P479" s="70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596"/>
      <c r="R479" s="596"/>
      <c r="S479" s="596"/>
      <c r="T479" s="597"/>
      <c r="U479" s="34"/>
      <c r="V479" s="34"/>
      <c r="W479" s="35" t="s">
        <v>70</v>
      </c>
      <c r="X479" s="591">
        <v>0</v>
      </c>
      <c r="Y479" s="592">
        <f t="shared" ref="Y479:Y486" si="74">IFERROR(IF(X479="",0,CEILING((X479/$H479),1)*$H479),"")</f>
        <v>0</v>
      </c>
      <c r="Z479" s="36" t="str">
        <f>IFERROR(IF(Y479=0,"",ROUNDUP(Y479/H479,0)*0.01196),"")</f>
        <v/>
      </c>
      <c r="AA479" s="56"/>
      <c r="AB479" s="57"/>
      <c r="AC479" s="527" t="s">
        <v>726</v>
      </c>
      <c r="AG479" s="64"/>
      <c r="AJ479" s="68"/>
      <c r="AK479" s="68">
        <v>0</v>
      </c>
      <c r="BB479" s="528" t="s">
        <v>1</v>
      </c>
      <c r="BM479" s="64">
        <f t="shared" ref="BM479:BM486" si="75">IFERROR(X479*I479/H479,"0")</f>
        <v>0</v>
      </c>
      <c r="BN479" s="64">
        <f t="shared" ref="BN479:BN486" si="76">IFERROR(Y479*I479/H479,"0")</f>
        <v>0</v>
      </c>
      <c r="BO479" s="64">
        <f t="shared" ref="BO479:BO486" si="77">IFERROR(1/J479*(X479/H479),"0")</f>
        <v>0</v>
      </c>
      <c r="BP479" s="64">
        <f t="shared" ref="BP479:BP486" si="78">IFERROR(1/J479*(Y479/H479),"0")</f>
        <v>0</v>
      </c>
    </row>
    <row r="480" spans="1:68" ht="27" customHeight="1" x14ac:dyDescent="0.25">
      <c r="A480" s="54" t="s">
        <v>727</v>
      </c>
      <c r="B480" s="54" t="s">
        <v>728</v>
      </c>
      <c r="C480" s="31">
        <v>4301031350</v>
      </c>
      <c r="D480" s="598">
        <v>4680115883093</v>
      </c>
      <c r="E480" s="599"/>
      <c r="F480" s="590">
        <v>0.88</v>
      </c>
      <c r="G480" s="32">
        <v>6</v>
      </c>
      <c r="H480" s="590">
        <v>5.28</v>
      </c>
      <c r="I480" s="590">
        <v>5.64</v>
      </c>
      <c r="J480" s="32">
        <v>104</v>
      </c>
      <c r="K480" s="32" t="s">
        <v>105</v>
      </c>
      <c r="L480" s="32"/>
      <c r="M480" s="33" t="s">
        <v>68</v>
      </c>
      <c r="N480" s="33"/>
      <c r="O480" s="32">
        <v>70</v>
      </c>
      <c r="P480" s="72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596"/>
      <c r="R480" s="596"/>
      <c r="S480" s="596"/>
      <c r="T480" s="597"/>
      <c r="U480" s="34"/>
      <c r="V480" s="34"/>
      <c r="W480" s="35" t="s">
        <v>70</v>
      </c>
      <c r="X480" s="591">
        <v>0</v>
      </c>
      <c r="Y480" s="592">
        <f t="shared" si="74"/>
        <v>0</v>
      </c>
      <c r="Z480" s="36" t="str">
        <f>IFERROR(IF(Y480=0,"",ROUNDUP(Y480/H480,0)*0.01196),"")</f>
        <v/>
      </c>
      <c r="AA480" s="56"/>
      <c r="AB480" s="57"/>
      <c r="AC480" s="529" t="s">
        <v>729</v>
      </c>
      <c r="AG480" s="64"/>
      <c r="AJ480" s="68"/>
      <c r="AK480" s="68">
        <v>0</v>
      </c>
      <c r="BB480" s="530" t="s">
        <v>1</v>
      </c>
      <c r="BM480" s="64">
        <f t="shared" si="75"/>
        <v>0</v>
      </c>
      <c r="BN480" s="64">
        <f t="shared" si="76"/>
        <v>0</v>
      </c>
      <c r="BO480" s="64">
        <f t="shared" si="77"/>
        <v>0</v>
      </c>
      <c r="BP480" s="64">
        <f t="shared" si="78"/>
        <v>0</v>
      </c>
    </row>
    <row r="481" spans="1:68" ht="27" customHeight="1" x14ac:dyDescent="0.25">
      <c r="A481" s="54" t="s">
        <v>730</v>
      </c>
      <c r="B481" s="54" t="s">
        <v>731</v>
      </c>
      <c r="C481" s="31">
        <v>4301031353</v>
      </c>
      <c r="D481" s="598">
        <v>4680115883109</v>
      </c>
      <c r="E481" s="599"/>
      <c r="F481" s="590">
        <v>0.88</v>
      </c>
      <c r="G481" s="32">
        <v>6</v>
      </c>
      <c r="H481" s="590">
        <v>5.28</v>
      </c>
      <c r="I481" s="590">
        <v>5.64</v>
      </c>
      <c r="J481" s="32">
        <v>104</v>
      </c>
      <c r="K481" s="32" t="s">
        <v>105</v>
      </c>
      <c r="L481" s="32"/>
      <c r="M481" s="33" t="s">
        <v>68</v>
      </c>
      <c r="N481" s="33"/>
      <c r="O481" s="32">
        <v>70</v>
      </c>
      <c r="P481" s="70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596"/>
      <c r="R481" s="596"/>
      <c r="S481" s="596"/>
      <c r="T481" s="597"/>
      <c r="U481" s="34"/>
      <c r="V481" s="34"/>
      <c r="W481" s="35" t="s">
        <v>70</v>
      </c>
      <c r="X481" s="591">
        <v>15</v>
      </c>
      <c r="Y481" s="592">
        <f t="shared" si="74"/>
        <v>15.84</v>
      </c>
      <c r="Z481" s="36">
        <f>IFERROR(IF(Y481=0,"",ROUNDUP(Y481/H481,0)*0.01196),"")</f>
        <v>3.5880000000000002E-2</v>
      </c>
      <c r="AA481" s="56"/>
      <c r="AB481" s="57"/>
      <c r="AC481" s="531" t="s">
        <v>732</v>
      </c>
      <c r="AG481" s="64"/>
      <c r="AJ481" s="68"/>
      <c r="AK481" s="68">
        <v>0</v>
      </c>
      <c r="BB481" s="532" t="s">
        <v>1</v>
      </c>
      <c r="BM481" s="64">
        <f t="shared" si="75"/>
        <v>16.02272727272727</v>
      </c>
      <c r="BN481" s="64">
        <f t="shared" si="76"/>
        <v>16.919999999999998</v>
      </c>
      <c r="BO481" s="64">
        <f t="shared" si="77"/>
        <v>2.7316433566433568E-2</v>
      </c>
      <c r="BP481" s="64">
        <f t="shared" si="78"/>
        <v>2.8846153846153848E-2</v>
      </c>
    </row>
    <row r="482" spans="1:68" ht="27" customHeight="1" x14ac:dyDescent="0.25">
      <c r="A482" s="54" t="s">
        <v>733</v>
      </c>
      <c r="B482" s="54" t="s">
        <v>734</v>
      </c>
      <c r="C482" s="31">
        <v>4301031351</v>
      </c>
      <c r="D482" s="598">
        <v>4680115882072</v>
      </c>
      <c r="E482" s="599"/>
      <c r="F482" s="590">
        <v>0.6</v>
      </c>
      <c r="G482" s="32">
        <v>6</v>
      </c>
      <c r="H482" s="590">
        <v>3.6</v>
      </c>
      <c r="I482" s="590">
        <v>3.81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70</v>
      </c>
      <c r="P482" s="68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596"/>
      <c r="R482" s="596"/>
      <c r="S482" s="596"/>
      <c r="T482" s="597"/>
      <c r="U482" s="34"/>
      <c r="V482" s="34"/>
      <c r="W482" s="35" t="s">
        <v>70</v>
      </c>
      <c r="X482" s="591">
        <v>0</v>
      </c>
      <c r="Y482" s="592">
        <f t="shared" si="74"/>
        <v>0</v>
      </c>
      <c r="Z482" s="36" t="str">
        <f>IFERROR(IF(Y482=0,"",ROUNDUP(Y482/H482,0)*0.00902),"")</f>
        <v/>
      </c>
      <c r="AA482" s="56"/>
      <c r="AB482" s="57"/>
      <c r="AC482" s="533" t="s">
        <v>726</v>
      </c>
      <c r="AG482" s="64"/>
      <c r="AJ482" s="68"/>
      <c r="AK482" s="68">
        <v>0</v>
      </c>
      <c r="BB482" s="534" t="s">
        <v>1</v>
      </c>
      <c r="BM482" s="64">
        <f t="shared" si="75"/>
        <v>0</v>
      </c>
      <c r="BN482" s="64">
        <f t="shared" si="76"/>
        <v>0</v>
      </c>
      <c r="BO482" s="64">
        <f t="shared" si="77"/>
        <v>0</v>
      </c>
      <c r="BP482" s="64">
        <f t="shared" si="78"/>
        <v>0</v>
      </c>
    </row>
    <row r="483" spans="1:68" ht="27" customHeight="1" x14ac:dyDescent="0.25">
      <c r="A483" s="54" t="s">
        <v>733</v>
      </c>
      <c r="B483" s="54" t="s">
        <v>735</v>
      </c>
      <c r="C483" s="31">
        <v>4301031419</v>
      </c>
      <c r="D483" s="598">
        <v>4680115882072</v>
      </c>
      <c r="E483" s="599"/>
      <c r="F483" s="590">
        <v>0.6</v>
      </c>
      <c r="G483" s="32">
        <v>8</v>
      </c>
      <c r="H483" s="590">
        <v>4.8</v>
      </c>
      <c r="I483" s="590">
        <v>6.93</v>
      </c>
      <c r="J483" s="32">
        <v>132</v>
      </c>
      <c r="K483" s="32" t="s">
        <v>110</v>
      </c>
      <c r="L483" s="32"/>
      <c r="M483" s="33" t="s">
        <v>106</v>
      </c>
      <c r="N483" s="33"/>
      <c r="O483" s="32">
        <v>70</v>
      </c>
      <c r="P483" s="86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596"/>
      <c r="R483" s="596"/>
      <c r="S483" s="596"/>
      <c r="T483" s="597"/>
      <c r="U483" s="34"/>
      <c r="V483" s="34"/>
      <c r="W483" s="35" t="s">
        <v>70</v>
      </c>
      <c r="X483" s="591">
        <v>0</v>
      </c>
      <c r="Y483" s="592">
        <f t="shared" si="74"/>
        <v>0</v>
      </c>
      <c r="Z483" s="36" t="str">
        <f>IFERROR(IF(Y483=0,"",ROUNDUP(Y483/H483,0)*0.00902),"")</f>
        <v/>
      </c>
      <c r="AA483" s="56"/>
      <c r="AB483" s="57"/>
      <c r="AC483" s="535" t="s">
        <v>726</v>
      </c>
      <c r="AG483" s="64"/>
      <c r="AJ483" s="68"/>
      <c r="AK483" s="68">
        <v>0</v>
      </c>
      <c r="BB483" s="536" t="s">
        <v>1</v>
      </c>
      <c r="BM483" s="64">
        <f t="shared" si="75"/>
        <v>0</v>
      </c>
      <c r="BN483" s="64">
        <f t="shared" si="76"/>
        <v>0</v>
      </c>
      <c r="BO483" s="64">
        <f t="shared" si="77"/>
        <v>0</v>
      </c>
      <c r="BP483" s="64">
        <f t="shared" si="78"/>
        <v>0</v>
      </c>
    </row>
    <row r="484" spans="1:68" ht="27" customHeight="1" x14ac:dyDescent="0.25">
      <c r="A484" s="54" t="s">
        <v>736</v>
      </c>
      <c r="B484" s="54" t="s">
        <v>737</v>
      </c>
      <c r="C484" s="31">
        <v>4301031418</v>
      </c>
      <c r="D484" s="598">
        <v>4680115882102</v>
      </c>
      <c r="E484" s="599"/>
      <c r="F484" s="590">
        <v>0.6</v>
      </c>
      <c r="G484" s="32">
        <v>8</v>
      </c>
      <c r="H484" s="590">
        <v>4.8</v>
      </c>
      <c r="I484" s="590">
        <v>6.69</v>
      </c>
      <c r="J484" s="32">
        <v>132</v>
      </c>
      <c r="K484" s="32" t="s">
        <v>110</v>
      </c>
      <c r="L484" s="32"/>
      <c r="M484" s="33" t="s">
        <v>68</v>
      </c>
      <c r="N484" s="33"/>
      <c r="O484" s="32">
        <v>70</v>
      </c>
      <c r="P484" s="91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596"/>
      <c r="R484" s="596"/>
      <c r="S484" s="596"/>
      <c r="T484" s="597"/>
      <c r="U484" s="34"/>
      <c r="V484" s="34"/>
      <c r="W484" s="35" t="s">
        <v>70</v>
      </c>
      <c r="X484" s="591">
        <v>0</v>
      </c>
      <c r="Y484" s="592">
        <f t="shared" si="74"/>
        <v>0</v>
      </c>
      <c r="Z484" s="36" t="str">
        <f>IFERROR(IF(Y484=0,"",ROUNDUP(Y484/H484,0)*0.00902),"")</f>
        <v/>
      </c>
      <c r="AA484" s="56"/>
      <c r="AB484" s="57"/>
      <c r="AC484" s="537" t="s">
        <v>729</v>
      </c>
      <c r="AG484" s="64"/>
      <c r="AJ484" s="68"/>
      <c r="AK484" s="68">
        <v>0</v>
      </c>
      <c r="BB484" s="538" t="s">
        <v>1</v>
      </c>
      <c r="BM484" s="64">
        <f t="shared" si="75"/>
        <v>0</v>
      </c>
      <c r="BN484" s="64">
        <f t="shared" si="76"/>
        <v>0</v>
      </c>
      <c r="BO484" s="64">
        <f t="shared" si="77"/>
        <v>0</v>
      </c>
      <c r="BP484" s="64">
        <f t="shared" si="78"/>
        <v>0</v>
      </c>
    </row>
    <row r="485" spans="1:68" ht="27" customHeight="1" x14ac:dyDescent="0.25">
      <c r="A485" s="54" t="s">
        <v>738</v>
      </c>
      <c r="B485" s="54" t="s">
        <v>739</v>
      </c>
      <c r="C485" s="31">
        <v>4301031384</v>
      </c>
      <c r="D485" s="598">
        <v>4680115882096</v>
      </c>
      <c r="E485" s="599"/>
      <c r="F485" s="590">
        <v>0.6</v>
      </c>
      <c r="G485" s="32">
        <v>8</v>
      </c>
      <c r="H485" s="590">
        <v>4.8</v>
      </c>
      <c r="I485" s="590">
        <v>6.69</v>
      </c>
      <c r="J485" s="32">
        <v>120</v>
      </c>
      <c r="K485" s="32" t="s">
        <v>110</v>
      </c>
      <c r="L485" s="32"/>
      <c r="M485" s="33" t="s">
        <v>68</v>
      </c>
      <c r="N485" s="33"/>
      <c r="O485" s="32">
        <v>60</v>
      </c>
      <c r="P485" s="81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596"/>
      <c r="R485" s="596"/>
      <c r="S485" s="596"/>
      <c r="T485" s="597"/>
      <c r="U485" s="34"/>
      <c r="V485" s="34"/>
      <c r="W485" s="35" t="s">
        <v>70</v>
      </c>
      <c r="X485" s="591">
        <v>0</v>
      </c>
      <c r="Y485" s="592">
        <f t="shared" si="74"/>
        <v>0</v>
      </c>
      <c r="Z485" s="36" t="str">
        <f>IFERROR(IF(Y485=0,"",ROUNDUP(Y485/H485,0)*0.00937),"")</f>
        <v/>
      </c>
      <c r="AA485" s="56"/>
      <c r="AB485" s="57"/>
      <c r="AC485" s="539" t="s">
        <v>732</v>
      </c>
      <c r="AG485" s="64"/>
      <c r="AJ485" s="68"/>
      <c r="AK485" s="68">
        <v>0</v>
      </c>
      <c r="BB485" s="540" t="s">
        <v>1</v>
      </c>
      <c r="BM485" s="64">
        <f t="shared" si="75"/>
        <v>0</v>
      </c>
      <c r="BN485" s="64">
        <f t="shared" si="76"/>
        <v>0</v>
      </c>
      <c r="BO485" s="64">
        <f t="shared" si="77"/>
        <v>0</v>
      </c>
      <c r="BP485" s="64">
        <f t="shared" si="78"/>
        <v>0</v>
      </c>
    </row>
    <row r="486" spans="1:68" ht="27" customHeight="1" x14ac:dyDescent="0.25">
      <c r="A486" s="54" t="s">
        <v>738</v>
      </c>
      <c r="B486" s="54" t="s">
        <v>740</v>
      </c>
      <c r="C486" s="31">
        <v>4301031417</v>
      </c>
      <c r="D486" s="598">
        <v>4680115882096</v>
      </c>
      <c r="E486" s="599"/>
      <c r="F486" s="590">
        <v>0.6</v>
      </c>
      <c r="G486" s="32">
        <v>8</v>
      </c>
      <c r="H486" s="590">
        <v>4.8</v>
      </c>
      <c r="I486" s="590">
        <v>6.69</v>
      </c>
      <c r="J486" s="32">
        <v>132</v>
      </c>
      <c r="K486" s="32" t="s">
        <v>110</v>
      </c>
      <c r="L486" s="32"/>
      <c r="M486" s="33" t="s">
        <v>68</v>
      </c>
      <c r="N486" s="33"/>
      <c r="O486" s="32">
        <v>70</v>
      </c>
      <c r="P486" s="90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596"/>
      <c r="R486" s="596"/>
      <c r="S486" s="596"/>
      <c r="T486" s="597"/>
      <c r="U486" s="34"/>
      <c r="V486" s="34"/>
      <c r="W486" s="35" t="s">
        <v>70</v>
      </c>
      <c r="X486" s="591">
        <v>0</v>
      </c>
      <c r="Y486" s="592">
        <f t="shared" si="74"/>
        <v>0</v>
      </c>
      <c r="Z486" s="36" t="str">
        <f>IFERROR(IF(Y486=0,"",ROUNDUP(Y486/H486,0)*0.00902),"")</f>
        <v/>
      </c>
      <c r="AA486" s="56"/>
      <c r="AB486" s="57"/>
      <c r="AC486" s="541" t="s">
        <v>732</v>
      </c>
      <c r="AG486" s="64"/>
      <c r="AJ486" s="68"/>
      <c r="AK486" s="68">
        <v>0</v>
      </c>
      <c r="BB486" s="542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x14ac:dyDescent="0.2">
      <c r="A487" s="601"/>
      <c r="B487" s="602"/>
      <c r="C487" s="602"/>
      <c r="D487" s="602"/>
      <c r="E487" s="602"/>
      <c r="F487" s="602"/>
      <c r="G487" s="602"/>
      <c r="H487" s="602"/>
      <c r="I487" s="602"/>
      <c r="J487" s="602"/>
      <c r="K487" s="602"/>
      <c r="L487" s="602"/>
      <c r="M487" s="602"/>
      <c r="N487" s="602"/>
      <c r="O487" s="603"/>
      <c r="P487" s="606" t="s">
        <v>72</v>
      </c>
      <c r="Q487" s="607"/>
      <c r="R487" s="607"/>
      <c r="S487" s="607"/>
      <c r="T487" s="607"/>
      <c r="U487" s="607"/>
      <c r="V487" s="608"/>
      <c r="W487" s="37" t="s">
        <v>73</v>
      </c>
      <c r="X487" s="593">
        <f>IFERROR(X479/H479,"0")+IFERROR(X480/H480,"0")+IFERROR(X481/H481,"0")+IFERROR(X482/H482,"0")+IFERROR(X483/H483,"0")+IFERROR(X484/H484,"0")+IFERROR(X485/H485,"0")+IFERROR(X486/H486,"0")</f>
        <v>2.8409090909090908</v>
      </c>
      <c r="Y487" s="593">
        <f>IFERROR(Y479/H479,"0")+IFERROR(Y480/H480,"0")+IFERROR(Y481/H481,"0")+IFERROR(Y482/H482,"0")+IFERROR(Y483/H483,"0")+IFERROR(Y484/H484,"0")+IFERROR(Y485/H485,"0")+IFERROR(Y486/H486,"0")</f>
        <v>3</v>
      </c>
      <c r="Z487" s="59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3.5880000000000002E-2</v>
      </c>
      <c r="AA487" s="594"/>
      <c r="AB487" s="594"/>
      <c r="AC487" s="594"/>
    </row>
    <row r="488" spans="1:68" x14ac:dyDescent="0.2">
      <c r="A488" s="602"/>
      <c r="B488" s="602"/>
      <c r="C488" s="602"/>
      <c r="D488" s="602"/>
      <c r="E488" s="602"/>
      <c r="F488" s="602"/>
      <c r="G488" s="602"/>
      <c r="H488" s="602"/>
      <c r="I488" s="602"/>
      <c r="J488" s="602"/>
      <c r="K488" s="602"/>
      <c r="L488" s="602"/>
      <c r="M488" s="602"/>
      <c r="N488" s="602"/>
      <c r="O488" s="603"/>
      <c r="P488" s="606" t="s">
        <v>72</v>
      </c>
      <c r="Q488" s="607"/>
      <c r="R488" s="607"/>
      <c r="S488" s="607"/>
      <c r="T488" s="607"/>
      <c r="U488" s="607"/>
      <c r="V488" s="608"/>
      <c r="W488" s="37" t="s">
        <v>70</v>
      </c>
      <c r="X488" s="593">
        <f>IFERROR(SUM(X479:X486),"0")</f>
        <v>15</v>
      </c>
      <c r="Y488" s="593">
        <f>IFERROR(SUM(Y479:Y486),"0")</f>
        <v>15.84</v>
      </c>
      <c r="Z488" s="37"/>
      <c r="AA488" s="594"/>
      <c r="AB488" s="594"/>
      <c r="AC488" s="594"/>
    </row>
    <row r="489" spans="1:68" ht="14.25" customHeight="1" x14ac:dyDescent="0.25">
      <c r="A489" s="609" t="s">
        <v>74</v>
      </c>
      <c r="B489" s="602"/>
      <c r="C489" s="602"/>
      <c r="D489" s="602"/>
      <c r="E489" s="602"/>
      <c r="F489" s="602"/>
      <c r="G489" s="602"/>
      <c r="H489" s="602"/>
      <c r="I489" s="602"/>
      <c r="J489" s="602"/>
      <c r="K489" s="602"/>
      <c r="L489" s="602"/>
      <c r="M489" s="602"/>
      <c r="N489" s="602"/>
      <c r="O489" s="602"/>
      <c r="P489" s="602"/>
      <c r="Q489" s="602"/>
      <c r="R489" s="602"/>
      <c r="S489" s="602"/>
      <c r="T489" s="602"/>
      <c r="U489" s="602"/>
      <c r="V489" s="602"/>
      <c r="W489" s="602"/>
      <c r="X489" s="602"/>
      <c r="Y489" s="602"/>
      <c r="Z489" s="602"/>
      <c r="AA489" s="587"/>
      <c r="AB489" s="587"/>
      <c r="AC489" s="587"/>
    </row>
    <row r="490" spans="1:68" ht="16.5" customHeight="1" x14ac:dyDescent="0.25">
      <c r="A490" s="54" t="s">
        <v>741</v>
      </c>
      <c r="B490" s="54" t="s">
        <v>742</v>
      </c>
      <c r="C490" s="31">
        <v>4301051232</v>
      </c>
      <c r="D490" s="598">
        <v>4607091383409</v>
      </c>
      <c r="E490" s="599"/>
      <c r="F490" s="590">
        <v>1.3</v>
      </c>
      <c r="G490" s="32">
        <v>6</v>
      </c>
      <c r="H490" s="590">
        <v>7.8</v>
      </c>
      <c r="I490" s="590">
        <v>8.3010000000000002</v>
      </c>
      <c r="J490" s="32">
        <v>64</v>
      </c>
      <c r="K490" s="32" t="s">
        <v>105</v>
      </c>
      <c r="L490" s="32"/>
      <c r="M490" s="33" t="s">
        <v>112</v>
      </c>
      <c r="N490" s="33"/>
      <c r="O490" s="32">
        <v>45</v>
      </c>
      <c r="P490" s="85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596"/>
      <c r="R490" s="596"/>
      <c r="S490" s="596"/>
      <c r="T490" s="597"/>
      <c r="U490" s="34"/>
      <c r="V490" s="34"/>
      <c r="W490" s="35" t="s">
        <v>70</v>
      </c>
      <c r="X490" s="591">
        <v>0</v>
      </c>
      <c r="Y490" s="592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3" t="s">
        <v>743</v>
      </c>
      <c r="AG490" s="64"/>
      <c r="AJ490" s="68"/>
      <c r="AK490" s="68">
        <v>0</v>
      </c>
      <c r="BB490" s="544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16.5" customHeight="1" x14ac:dyDescent="0.25">
      <c r="A491" s="54" t="s">
        <v>744</v>
      </c>
      <c r="B491" s="54" t="s">
        <v>745</v>
      </c>
      <c r="C491" s="31">
        <v>4301051233</v>
      </c>
      <c r="D491" s="598">
        <v>4607091383416</v>
      </c>
      <c r="E491" s="599"/>
      <c r="F491" s="590">
        <v>1.3</v>
      </c>
      <c r="G491" s="32">
        <v>6</v>
      </c>
      <c r="H491" s="590">
        <v>7.8</v>
      </c>
      <c r="I491" s="590">
        <v>8.3010000000000002</v>
      </c>
      <c r="J491" s="32">
        <v>64</v>
      </c>
      <c r="K491" s="32" t="s">
        <v>105</v>
      </c>
      <c r="L491" s="32"/>
      <c r="M491" s="33" t="s">
        <v>112</v>
      </c>
      <c r="N491" s="33"/>
      <c r="O491" s="32">
        <v>45</v>
      </c>
      <c r="P491" s="77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596"/>
      <c r="R491" s="596"/>
      <c r="S491" s="596"/>
      <c r="T491" s="597"/>
      <c r="U491" s="34"/>
      <c r="V491" s="34"/>
      <c r="W491" s="35" t="s">
        <v>70</v>
      </c>
      <c r="X491" s="591">
        <v>0</v>
      </c>
      <c r="Y491" s="592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746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747</v>
      </c>
      <c r="B492" s="54" t="s">
        <v>748</v>
      </c>
      <c r="C492" s="31">
        <v>4301051064</v>
      </c>
      <c r="D492" s="598">
        <v>4680115883536</v>
      </c>
      <c r="E492" s="599"/>
      <c r="F492" s="590">
        <v>0.3</v>
      </c>
      <c r="G492" s="32">
        <v>6</v>
      </c>
      <c r="H492" s="590">
        <v>1.8</v>
      </c>
      <c r="I492" s="590">
        <v>2.0459999999999998</v>
      </c>
      <c r="J492" s="32">
        <v>182</v>
      </c>
      <c r="K492" s="32" t="s">
        <v>77</v>
      </c>
      <c r="L492" s="32"/>
      <c r="M492" s="33" t="s">
        <v>112</v>
      </c>
      <c r="N492" s="33"/>
      <c r="O492" s="32">
        <v>45</v>
      </c>
      <c r="P492" s="70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596"/>
      <c r="R492" s="596"/>
      <c r="S492" s="596"/>
      <c r="T492" s="597"/>
      <c r="U492" s="34"/>
      <c r="V492" s="34"/>
      <c r="W492" s="35" t="s">
        <v>70</v>
      </c>
      <c r="X492" s="591">
        <v>0</v>
      </c>
      <c r="Y492" s="592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749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1"/>
      <c r="B493" s="602"/>
      <c r="C493" s="602"/>
      <c r="D493" s="602"/>
      <c r="E493" s="602"/>
      <c r="F493" s="602"/>
      <c r="G493" s="602"/>
      <c r="H493" s="602"/>
      <c r="I493" s="602"/>
      <c r="J493" s="602"/>
      <c r="K493" s="602"/>
      <c r="L493" s="602"/>
      <c r="M493" s="602"/>
      <c r="N493" s="602"/>
      <c r="O493" s="603"/>
      <c r="P493" s="606" t="s">
        <v>72</v>
      </c>
      <c r="Q493" s="607"/>
      <c r="R493" s="607"/>
      <c r="S493" s="607"/>
      <c r="T493" s="607"/>
      <c r="U493" s="607"/>
      <c r="V493" s="608"/>
      <c r="W493" s="37" t="s">
        <v>73</v>
      </c>
      <c r="X493" s="593">
        <f>IFERROR(X490/H490,"0")+IFERROR(X491/H491,"0")+IFERROR(X492/H492,"0")</f>
        <v>0</v>
      </c>
      <c r="Y493" s="593">
        <f>IFERROR(Y490/H490,"0")+IFERROR(Y491/H491,"0")+IFERROR(Y492/H492,"0")</f>
        <v>0</v>
      </c>
      <c r="Z493" s="593">
        <f>IFERROR(IF(Z490="",0,Z490),"0")+IFERROR(IF(Z491="",0,Z491),"0")+IFERROR(IF(Z492="",0,Z492),"0")</f>
        <v>0</v>
      </c>
      <c r="AA493" s="594"/>
      <c r="AB493" s="594"/>
      <c r="AC493" s="594"/>
    </row>
    <row r="494" spans="1:68" x14ac:dyDescent="0.2">
      <c r="A494" s="602"/>
      <c r="B494" s="602"/>
      <c r="C494" s="602"/>
      <c r="D494" s="602"/>
      <c r="E494" s="602"/>
      <c r="F494" s="602"/>
      <c r="G494" s="602"/>
      <c r="H494" s="602"/>
      <c r="I494" s="602"/>
      <c r="J494" s="602"/>
      <c r="K494" s="602"/>
      <c r="L494" s="602"/>
      <c r="M494" s="602"/>
      <c r="N494" s="602"/>
      <c r="O494" s="603"/>
      <c r="P494" s="606" t="s">
        <v>72</v>
      </c>
      <c r="Q494" s="607"/>
      <c r="R494" s="607"/>
      <c r="S494" s="607"/>
      <c r="T494" s="607"/>
      <c r="U494" s="607"/>
      <c r="V494" s="608"/>
      <c r="W494" s="37" t="s">
        <v>70</v>
      </c>
      <c r="X494" s="593">
        <f>IFERROR(SUM(X490:X492),"0")</f>
        <v>0</v>
      </c>
      <c r="Y494" s="593">
        <f>IFERROR(SUM(Y490:Y492),"0")</f>
        <v>0</v>
      </c>
      <c r="Z494" s="37"/>
      <c r="AA494" s="594"/>
      <c r="AB494" s="594"/>
      <c r="AC494" s="594"/>
    </row>
    <row r="495" spans="1:68" ht="14.25" customHeight="1" x14ac:dyDescent="0.25">
      <c r="A495" s="609" t="s">
        <v>178</v>
      </c>
      <c r="B495" s="602"/>
      <c r="C495" s="602"/>
      <c r="D495" s="602"/>
      <c r="E495" s="602"/>
      <c r="F495" s="602"/>
      <c r="G495" s="602"/>
      <c r="H495" s="602"/>
      <c r="I495" s="602"/>
      <c r="J495" s="602"/>
      <c r="K495" s="602"/>
      <c r="L495" s="602"/>
      <c r="M495" s="602"/>
      <c r="N495" s="602"/>
      <c r="O495" s="602"/>
      <c r="P495" s="602"/>
      <c r="Q495" s="602"/>
      <c r="R495" s="602"/>
      <c r="S495" s="602"/>
      <c r="T495" s="602"/>
      <c r="U495" s="602"/>
      <c r="V495" s="602"/>
      <c r="W495" s="602"/>
      <c r="X495" s="602"/>
      <c r="Y495" s="602"/>
      <c r="Z495" s="602"/>
      <c r="AA495" s="587"/>
      <c r="AB495" s="587"/>
      <c r="AC495" s="587"/>
    </row>
    <row r="496" spans="1:68" ht="27" customHeight="1" x14ac:dyDescent="0.25">
      <c r="A496" s="54" t="s">
        <v>750</v>
      </c>
      <c r="B496" s="54" t="s">
        <v>751</v>
      </c>
      <c r="C496" s="31">
        <v>4301060450</v>
      </c>
      <c r="D496" s="598">
        <v>4680115885035</v>
      </c>
      <c r="E496" s="599"/>
      <c r="F496" s="590">
        <v>1</v>
      </c>
      <c r="G496" s="32">
        <v>4</v>
      </c>
      <c r="H496" s="590">
        <v>4</v>
      </c>
      <c r="I496" s="590">
        <v>4.4160000000000004</v>
      </c>
      <c r="J496" s="32">
        <v>104</v>
      </c>
      <c r="K496" s="32" t="s">
        <v>105</v>
      </c>
      <c r="L496" s="32"/>
      <c r="M496" s="33" t="s">
        <v>112</v>
      </c>
      <c r="N496" s="33"/>
      <c r="O496" s="32">
        <v>35</v>
      </c>
      <c r="P496" s="76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596"/>
      <c r="R496" s="596"/>
      <c r="S496" s="596"/>
      <c r="T496" s="597"/>
      <c r="U496" s="34"/>
      <c r="V496" s="34"/>
      <c r="W496" s="35" t="s">
        <v>70</v>
      </c>
      <c r="X496" s="591">
        <v>0</v>
      </c>
      <c r="Y496" s="592">
        <f>IFERROR(IF(X496="",0,CEILING((X496/$H496),1)*$H496),"")</f>
        <v>0</v>
      </c>
      <c r="Z496" s="36" t="str">
        <f>IFERROR(IF(Y496=0,"",ROUNDUP(Y496/H496,0)*0.01196),"")</f>
        <v/>
      </c>
      <c r="AA496" s="56"/>
      <c r="AB496" s="57"/>
      <c r="AC496" s="549" t="s">
        <v>752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601"/>
      <c r="B497" s="602"/>
      <c r="C497" s="602"/>
      <c r="D497" s="602"/>
      <c r="E497" s="602"/>
      <c r="F497" s="602"/>
      <c r="G497" s="602"/>
      <c r="H497" s="602"/>
      <c r="I497" s="602"/>
      <c r="J497" s="602"/>
      <c r="K497" s="602"/>
      <c r="L497" s="602"/>
      <c r="M497" s="602"/>
      <c r="N497" s="602"/>
      <c r="O497" s="603"/>
      <c r="P497" s="606" t="s">
        <v>72</v>
      </c>
      <c r="Q497" s="607"/>
      <c r="R497" s="607"/>
      <c r="S497" s="607"/>
      <c r="T497" s="607"/>
      <c r="U497" s="607"/>
      <c r="V497" s="608"/>
      <c r="W497" s="37" t="s">
        <v>73</v>
      </c>
      <c r="X497" s="593">
        <f>IFERROR(X496/H496,"0")</f>
        <v>0</v>
      </c>
      <c r="Y497" s="593">
        <f>IFERROR(Y496/H496,"0")</f>
        <v>0</v>
      </c>
      <c r="Z497" s="593">
        <f>IFERROR(IF(Z496="",0,Z496),"0")</f>
        <v>0</v>
      </c>
      <c r="AA497" s="594"/>
      <c r="AB497" s="594"/>
      <c r="AC497" s="594"/>
    </row>
    <row r="498" spans="1:68" x14ac:dyDescent="0.2">
      <c r="A498" s="602"/>
      <c r="B498" s="602"/>
      <c r="C498" s="602"/>
      <c r="D498" s="602"/>
      <c r="E498" s="602"/>
      <c r="F498" s="602"/>
      <c r="G498" s="602"/>
      <c r="H498" s="602"/>
      <c r="I498" s="602"/>
      <c r="J498" s="602"/>
      <c r="K498" s="602"/>
      <c r="L498" s="602"/>
      <c r="M498" s="602"/>
      <c r="N498" s="602"/>
      <c r="O498" s="603"/>
      <c r="P498" s="606" t="s">
        <v>72</v>
      </c>
      <c r="Q498" s="607"/>
      <c r="R498" s="607"/>
      <c r="S498" s="607"/>
      <c r="T498" s="607"/>
      <c r="U498" s="607"/>
      <c r="V498" s="608"/>
      <c r="W498" s="37" t="s">
        <v>70</v>
      </c>
      <c r="X498" s="593">
        <f>IFERROR(SUM(X496:X496),"0")</f>
        <v>0</v>
      </c>
      <c r="Y498" s="593">
        <f>IFERROR(SUM(Y496:Y496),"0")</f>
        <v>0</v>
      </c>
      <c r="Z498" s="37"/>
      <c r="AA498" s="594"/>
      <c r="AB498" s="594"/>
      <c r="AC498" s="594"/>
    </row>
    <row r="499" spans="1:68" ht="27.75" customHeight="1" x14ac:dyDescent="0.2">
      <c r="A499" s="614" t="s">
        <v>753</v>
      </c>
      <c r="B499" s="615"/>
      <c r="C499" s="615"/>
      <c r="D499" s="615"/>
      <c r="E499" s="615"/>
      <c r="F499" s="615"/>
      <c r="G499" s="615"/>
      <c r="H499" s="615"/>
      <c r="I499" s="615"/>
      <c r="J499" s="615"/>
      <c r="K499" s="615"/>
      <c r="L499" s="615"/>
      <c r="M499" s="615"/>
      <c r="N499" s="615"/>
      <c r="O499" s="615"/>
      <c r="P499" s="615"/>
      <c r="Q499" s="615"/>
      <c r="R499" s="615"/>
      <c r="S499" s="615"/>
      <c r="T499" s="615"/>
      <c r="U499" s="615"/>
      <c r="V499" s="615"/>
      <c r="W499" s="615"/>
      <c r="X499" s="615"/>
      <c r="Y499" s="615"/>
      <c r="Z499" s="615"/>
      <c r="AA499" s="48"/>
      <c r="AB499" s="48"/>
      <c r="AC499" s="48"/>
    </row>
    <row r="500" spans="1:68" ht="16.5" customHeight="1" x14ac:dyDescent="0.25">
      <c r="A500" s="605" t="s">
        <v>753</v>
      </c>
      <c r="B500" s="602"/>
      <c r="C500" s="602"/>
      <c r="D500" s="602"/>
      <c r="E500" s="602"/>
      <c r="F500" s="602"/>
      <c r="G500" s="602"/>
      <c r="H500" s="602"/>
      <c r="I500" s="602"/>
      <c r="J500" s="602"/>
      <c r="K500" s="602"/>
      <c r="L500" s="602"/>
      <c r="M500" s="602"/>
      <c r="N500" s="602"/>
      <c r="O500" s="602"/>
      <c r="P500" s="602"/>
      <c r="Q500" s="602"/>
      <c r="R500" s="602"/>
      <c r="S500" s="602"/>
      <c r="T500" s="602"/>
      <c r="U500" s="602"/>
      <c r="V500" s="602"/>
      <c r="W500" s="602"/>
      <c r="X500" s="602"/>
      <c r="Y500" s="602"/>
      <c r="Z500" s="602"/>
      <c r="AA500" s="586"/>
      <c r="AB500" s="586"/>
      <c r="AC500" s="586"/>
    </row>
    <row r="501" spans="1:68" ht="14.25" customHeight="1" x14ac:dyDescent="0.25">
      <c r="A501" s="609" t="s">
        <v>102</v>
      </c>
      <c r="B501" s="602"/>
      <c r="C501" s="602"/>
      <c r="D501" s="602"/>
      <c r="E501" s="602"/>
      <c r="F501" s="602"/>
      <c r="G501" s="602"/>
      <c r="H501" s="602"/>
      <c r="I501" s="602"/>
      <c r="J501" s="602"/>
      <c r="K501" s="602"/>
      <c r="L501" s="602"/>
      <c r="M501" s="602"/>
      <c r="N501" s="602"/>
      <c r="O501" s="602"/>
      <c r="P501" s="602"/>
      <c r="Q501" s="602"/>
      <c r="R501" s="602"/>
      <c r="S501" s="602"/>
      <c r="T501" s="602"/>
      <c r="U501" s="602"/>
      <c r="V501" s="602"/>
      <c r="W501" s="602"/>
      <c r="X501" s="602"/>
      <c r="Y501" s="602"/>
      <c r="Z501" s="602"/>
      <c r="AA501" s="587"/>
      <c r="AB501" s="587"/>
      <c r="AC501" s="587"/>
    </row>
    <row r="502" spans="1:68" ht="27" customHeight="1" x14ac:dyDescent="0.25">
      <c r="A502" s="54" t="s">
        <v>754</v>
      </c>
      <c r="B502" s="54" t="s">
        <v>755</v>
      </c>
      <c r="C502" s="31">
        <v>4301011763</v>
      </c>
      <c r="D502" s="598">
        <v>4640242181011</v>
      </c>
      <c r="E502" s="599"/>
      <c r="F502" s="590">
        <v>1.35</v>
      </c>
      <c r="G502" s="32">
        <v>8</v>
      </c>
      <c r="H502" s="590">
        <v>10.8</v>
      </c>
      <c r="I502" s="590">
        <v>11.234999999999999</v>
      </c>
      <c r="J502" s="32">
        <v>64</v>
      </c>
      <c r="K502" s="32" t="s">
        <v>105</v>
      </c>
      <c r="L502" s="32"/>
      <c r="M502" s="33" t="s">
        <v>112</v>
      </c>
      <c r="N502" s="33"/>
      <c r="O502" s="32">
        <v>55</v>
      </c>
      <c r="P502" s="673" t="s">
        <v>756</v>
      </c>
      <c r="Q502" s="596"/>
      <c r="R502" s="596"/>
      <c r="S502" s="596"/>
      <c r="T502" s="597"/>
      <c r="U502" s="34"/>
      <c r="V502" s="34"/>
      <c r="W502" s="35" t="s">
        <v>70</v>
      </c>
      <c r="X502" s="591">
        <v>0</v>
      </c>
      <c r="Y502" s="59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1" t="s">
        <v>757</v>
      </c>
      <c r="AG502" s="64"/>
      <c r="AJ502" s="68"/>
      <c r="AK502" s="68">
        <v>0</v>
      </c>
      <c r="BB502" s="55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758</v>
      </c>
      <c r="B503" s="54" t="s">
        <v>759</v>
      </c>
      <c r="C503" s="31">
        <v>4301011585</v>
      </c>
      <c r="D503" s="598">
        <v>4640242180441</v>
      </c>
      <c r="E503" s="599"/>
      <c r="F503" s="590">
        <v>1.5</v>
      </c>
      <c r="G503" s="32">
        <v>8</v>
      </c>
      <c r="H503" s="590">
        <v>12</v>
      </c>
      <c r="I503" s="590">
        <v>12.435</v>
      </c>
      <c r="J503" s="32">
        <v>64</v>
      </c>
      <c r="K503" s="32" t="s">
        <v>105</v>
      </c>
      <c r="L503" s="32"/>
      <c r="M503" s="33" t="s">
        <v>106</v>
      </c>
      <c r="N503" s="33"/>
      <c r="O503" s="32">
        <v>50</v>
      </c>
      <c r="P503" s="807" t="s">
        <v>760</v>
      </c>
      <c r="Q503" s="596"/>
      <c r="R503" s="596"/>
      <c r="S503" s="596"/>
      <c r="T503" s="597"/>
      <c r="U503" s="34"/>
      <c r="V503" s="34"/>
      <c r="W503" s="35" t="s">
        <v>70</v>
      </c>
      <c r="X503" s="591">
        <v>0</v>
      </c>
      <c r="Y503" s="59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3" t="s">
        <v>761</v>
      </c>
      <c r="AG503" s="64"/>
      <c r="AJ503" s="68"/>
      <c r="AK503" s="68">
        <v>0</v>
      </c>
      <c r="BB503" s="55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762</v>
      </c>
      <c r="B504" s="54" t="s">
        <v>763</v>
      </c>
      <c r="C504" s="31">
        <v>4301011584</v>
      </c>
      <c r="D504" s="598">
        <v>4640242180564</v>
      </c>
      <c r="E504" s="599"/>
      <c r="F504" s="590">
        <v>1.5</v>
      </c>
      <c r="G504" s="32">
        <v>8</v>
      </c>
      <c r="H504" s="590">
        <v>12</v>
      </c>
      <c r="I504" s="590">
        <v>12.435</v>
      </c>
      <c r="J504" s="32">
        <v>64</v>
      </c>
      <c r="K504" s="32" t="s">
        <v>105</v>
      </c>
      <c r="L504" s="32"/>
      <c r="M504" s="33" t="s">
        <v>106</v>
      </c>
      <c r="N504" s="33"/>
      <c r="O504" s="32">
        <v>50</v>
      </c>
      <c r="P504" s="793" t="s">
        <v>764</v>
      </c>
      <c r="Q504" s="596"/>
      <c r="R504" s="596"/>
      <c r="S504" s="596"/>
      <c r="T504" s="597"/>
      <c r="U504" s="34"/>
      <c r="V504" s="34"/>
      <c r="W504" s="35" t="s">
        <v>70</v>
      </c>
      <c r="X504" s="591">
        <v>130</v>
      </c>
      <c r="Y504" s="592">
        <f>IFERROR(IF(X504="",0,CEILING((X504/$H504),1)*$H504),"")</f>
        <v>132</v>
      </c>
      <c r="Z504" s="36">
        <f>IFERROR(IF(Y504=0,"",ROUNDUP(Y504/H504,0)*0.01898),"")</f>
        <v>0.20877999999999999</v>
      </c>
      <c r="AA504" s="56"/>
      <c r="AB504" s="57"/>
      <c r="AC504" s="555" t="s">
        <v>765</v>
      </c>
      <c r="AG504" s="64"/>
      <c r="AJ504" s="68"/>
      <c r="AK504" s="68">
        <v>0</v>
      </c>
      <c r="BB504" s="556" t="s">
        <v>1</v>
      </c>
      <c r="BM504" s="64">
        <f>IFERROR(X504*I504/H504,"0")</f>
        <v>134.71250000000001</v>
      </c>
      <c r="BN504" s="64">
        <f>IFERROR(Y504*I504/H504,"0")</f>
        <v>136.785</v>
      </c>
      <c r="BO504" s="64">
        <f>IFERROR(1/J504*(X504/H504),"0")</f>
        <v>0.16927083333333334</v>
      </c>
      <c r="BP504" s="64">
        <f>IFERROR(1/J504*(Y504/H504),"0")</f>
        <v>0.171875</v>
      </c>
    </row>
    <row r="505" spans="1:68" x14ac:dyDescent="0.2">
      <c r="A505" s="601"/>
      <c r="B505" s="602"/>
      <c r="C505" s="602"/>
      <c r="D505" s="602"/>
      <c r="E505" s="602"/>
      <c r="F505" s="602"/>
      <c r="G505" s="602"/>
      <c r="H505" s="602"/>
      <c r="I505" s="602"/>
      <c r="J505" s="602"/>
      <c r="K505" s="602"/>
      <c r="L505" s="602"/>
      <c r="M505" s="602"/>
      <c r="N505" s="602"/>
      <c r="O505" s="603"/>
      <c r="P505" s="606" t="s">
        <v>72</v>
      </c>
      <c r="Q505" s="607"/>
      <c r="R505" s="607"/>
      <c r="S505" s="607"/>
      <c r="T505" s="607"/>
      <c r="U505" s="607"/>
      <c r="V505" s="608"/>
      <c r="W505" s="37" t="s">
        <v>73</v>
      </c>
      <c r="X505" s="593">
        <f>IFERROR(X502/H502,"0")+IFERROR(X503/H503,"0")+IFERROR(X504/H504,"0")</f>
        <v>10.833333333333334</v>
      </c>
      <c r="Y505" s="593">
        <f>IFERROR(Y502/H502,"0")+IFERROR(Y503/H503,"0")+IFERROR(Y504/H504,"0")</f>
        <v>11</v>
      </c>
      <c r="Z505" s="593">
        <f>IFERROR(IF(Z502="",0,Z502),"0")+IFERROR(IF(Z503="",0,Z503),"0")+IFERROR(IF(Z504="",0,Z504),"0")</f>
        <v>0.20877999999999999</v>
      </c>
      <c r="AA505" s="594"/>
      <c r="AB505" s="594"/>
      <c r="AC505" s="594"/>
    </row>
    <row r="506" spans="1:68" x14ac:dyDescent="0.2">
      <c r="A506" s="602"/>
      <c r="B506" s="602"/>
      <c r="C506" s="602"/>
      <c r="D506" s="602"/>
      <c r="E506" s="602"/>
      <c r="F506" s="602"/>
      <c r="G506" s="602"/>
      <c r="H506" s="602"/>
      <c r="I506" s="602"/>
      <c r="J506" s="602"/>
      <c r="K506" s="602"/>
      <c r="L506" s="602"/>
      <c r="M506" s="602"/>
      <c r="N506" s="602"/>
      <c r="O506" s="603"/>
      <c r="P506" s="606" t="s">
        <v>72</v>
      </c>
      <c r="Q506" s="607"/>
      <c r="R506" s="607"/>
      <c r="S506" s="607"/>
      <c r="T506" s="607"/>
      <c r="U506" s="607"/>
      <c r="V506" s="608"/>
      <c r="W506" s="37" t="s">
        <v>70</v>
      </c>
      <c r="X506" s="593">
        <f>IFERROR(SUM(X502:X504),"0")</f>
        <v>130</v>
      </c>
      <c r="Y506" s="593">
        <f>IFERROR(SUM(Y502:Y504),"0")</f>
        <v>132</v>
      </c>
      <c r="Z506" s="37"/>
      <c r="AA506" s="594"/>
      <c r="AB506" s="594"/>
      <c r="AC506" s="594"/>
    </row>
    <row r="507" spans="1:68" ht="14.25" customHeight="1" x14ac:dyDescent="0.25">
      <c r="A507" s="609" t="s">
        <v>143</v>
      </c>
      <c r="B507" s="602"/>
      <c r="C507" s="602"/>
      <c r="D507" s="602"/>
      <c r="E507" s="602"/>
      <c r="F507" s="602"/>
      <c r="G507" s="602"/>
      <c r="H507" s="602"/>
      <c r="I507" s="602"/>
      <c r="J507" s="602"/>
      <c r="K507" s="602"/>
      <c r="L507" s="602"/>
      <c r="M507" s="602"/>
      <c r="N507" s="602"/>
      <c r="O507" s="602"/>
      <c r="P507" s="602"/>
      <c r="Q507" s="602"/>
      <c r="R507" s="602"/>
      <c r="S507" s="602"/>
      <c r="T507" s="602"/>
      <c r="U507" s="602"/>
      <c r="V507" s="602"/>
      <c r="W507" s="602"/>
      <c r="X507" s="602"/>
      <c r="Y507" s="602"/>
      <c r="Z507" s="602"/>
      <c r="AA507" s="587"/>
      <c r="AB507" s="587"/>
      <c r="AC507" s="587"/>
    </row>
    <row r="508" spans="1:68" ht="27" customHeight="1" x14ac:dyDescent="0.25">
      <c r="A508" s="54" t="s">
        <v>766</v>
      </c>
      <c r="B508" s="54" t="s">
        <v>767</v>
      </c>
      <c r="C508" s="31">
        <v>4301020400</v>
      </c>
      <c r="D508" s="598">
        <v>4640242180519</v>
      </c>
      <c r="E508" s="599"/>
      <c r="F508" s="590">
        <v>1.5</v>
      </c>
      <c r="G508" s="32">
        <v>8</v>
      </c>
      <c r="H508" s="590">
        <v>12</v>
      </c>
      <c r="I508" s="590">
        <v>12.435</v>
      </c>
      <c r="J508" s="32">
        <v>64</v>
      </c>
      <c r="K508" s="32" t="s">
        <v>105</v>
      </c>
      <c r="L508" s="32"/>
      <c r="M508" s="33" t="s">
        <v>106</v>
      </c>
      <c r="N508" s="33"/>
      <c r="O508" s="32">
        <v>50</v>
      </c>
      <c r="P508" s="687" t="s">
        <v>768</v>
      </c>
      <c r="Q508" s="596"/>
      <c r="R508" s="596"/>
      <c r="S508" s="596"/>
      <c r="T508" s="597"/>
      <c r="U508" s="34"/>
      <c r="V508" s="34"/>
      <c r="W508" s="35" t="s">
        <v>70</v>
      </c>
      <c r="X508" s="591">
        <v>0</v>
      </c>
      <c r="Y508" s="592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7" t="s">
        <v>769</v>
      </c>
      <c r="AG508" s="64"/>
      <c r="AJ508" s="68"/>
      <c r="AK508" s="68">
        <v>0</v>
      </c>
      <c r="BB508" s="55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766</v>
      </c>
      <c r="B509" s="54" t="s">
        <v>770</v>
      </c>
      <c r="C509" s="31">
        <v>4301020269</v>
      </c>
      <c r="D509" s="598">
        <v>4640242180519</v>
      </c>
      <c r="E509" s="599"/>
      <c r="F509" s="590">
        <v>1.35</v>
      </c>
      <c r="G509" s="32">
        <v>8</v>
      </c>
      <c r="H509" s="590">
        <v>10.8</v>
      </c>
      <c r="I509" s="590">
        <v>11.234999999999999</v>
      </c>
      <c r="J509" s="32">
        <v>64</v>
      </c>
      <c r="K509" s="32" t="s">
        <v>105</v>
      </c>
      <c r="L509" s="32"/>
      <c r="M509" s="33" t="s">
        <v>112</v>
      </c>
      <c r="N509" s="33"/>
      <c r="O509" s="32">
        <v>50</v>
      </c>
      <c r="P509" s="896" t="s">
        <v>771</v>
      </c>
      <c r="Q509" s="596"/>
      <c r="R509" s="596"/>
      <c r="S509" s="596"/>
      <c r="T509" s="597"/>
      <c r="U509" s="34"/>
      <c r="V509" s="34"/>
      <c r="W509" s="35" t="s">
        <v>70</v>
      </c>
      <c r="X509" s="591">
        <v>0</v>
      </c>
      <c r="Y509" s="59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59" t="s">
        <v>772</v>
      </c>
      <c r="AG509" s="64"/>
      <c r="AJ509" s="68"/>
      <c r="AK509" s="68">
        <v>0</v>
      </c>
      <c r="BB509" s="56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773</v>
      </c>
      <c r="B510" s="54" t="s">
        <v>774</v>
      </c>
      <c r="C510" s="31">
        <v>4301020260</v>
      </c>
      <c r="D510" s="598">
        <v>4640242180526</v>
      </c>
      <c r="E510" s="599"/>
      <c r="F510" s="590">
        <v>1.8</v>
      </c>
      <c r="G510" s="32">
        <v>6</v>
      </c>
      <c r="H510" s="590">
        <v>10.8</v>
      </c>
      <c r="I510" s="590">
        <v>11.234999999999999</v>
      </c>
      <c r="J510" s="32">
        <v>64</v>
      </c>
      <c r="K510" s="32" t="s">
        <v>105</v>
      </c>
      <c r="L510" s="32"/>
      <c r="M510" s="33" t="s">
        <v>106</v>
      </c>
      <c r="N510" s="33"/>
      <c r="O510" s="32">
        <v>50</v>
      </c>
      <c r="P510" s="927" t="s">
        <v>775</v>
      </c>
      <c r="Q510" s="596"/>
      <c r="R510" s="596"/>
      <c r="S510" s="596"/>
      <c r="T510" s="597"/>
      <c r="U510" s="34"/>
      <c r="V510" s="34"/>
      <c r="W510" s="35" t="s">
        <v>70</v>
      </c>
      <c r="X510" s="591">
        <v>0</v>
      </c>
      <c r="Y510" s="592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1" t="s">
        <v>772</v>
      </c>
      <c r="AG510" s="64"/>
      <c r="AJ510" s="68"/>
      <c r="AK510" s="68">
        <v>0</v>
      </c>
      <c r="BB510" s="56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776</v>
      </c>
      <c r="B511" s="54" t="s">
        <v>777</v>
      </c>
      <c r="C511" s="31">
        <v>4301020295</v>
      </c>
      <c r="D511" s="598">
        <v>4640242181363</v>
      </c>
      <c r="E511" s="599"/>
      <c r="F511" s="590">
        <v>0.4</v>
      </c>
      <c r="G511" s="32">
        <v>10</v>
      </c>
      <c r="H511" s="590">
        <v>4</v>
      </c>
      <c r="I511" s="590">
        <v>4.21</v>
      </c>
      <c r="J511" s="32">
        <v>132</v>
      </c>
      <c r="K511" s="32" t="s">
        <v>110</v>
      </c>
      <c r="L511" s="32"/>
      <c r="M511" s="33" t="s">
        <v>106</v>
      </c>
      <c r="N511" s="33"/>
      <c r="O511" s="32">
        <v>50</v>
      </c>
      <c r="P511" s="783" t="s">
        <v>778</v>
      </c>
      <c r="Q511" s="596"/>
      <c r="R511" s="596"/>
      <c r="S511" s="596"/>
      <c r="T511" s="597"/>
      <c r="U511" s="34"/>
      <c r="V511" s="34"/>
      <c r="W511" s="35" t="s">
        <v>70</v>
      </c>
      <c r="X511" s="591">
        <v>0</v>
      </c>
      <c r="Y511" s="592">
        <f>IFERROR(IF(X511="",0,CEILING((X511/$H511),1)*$H511),"")</f>
        <v>0</v>
      </c>
      <c r="Z511" s="36" t="str">
        <f>IFERROR(IF(Y511=0,"",ROUNDUP(Y511/H511,0)*0.00902),"")</f>
        <v/>
      </c>
      <c r="AA511" s="56"/>
      <c r="AB511" s="57"/>
      <c r="AC511" s="563" t="s">
        <v>779</v>
      </c>
      <c r="AG511" s="64"/>
      <c r="AJ511" s="68"/>
      <c r="AK511" s="68">
        <v>0</v>
      </c>
      <c r="BB511" s="564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601"/>
      <c r="B512" s="602"/>
      <c r="C512" s="602"/>
      <c r="D512" s="602"/>
      <c r="E512" s="602"/>
      <c r="F512" s="602"/>
      <c r="G512" s="602"/>
      <c r="H512" s="602"/>
      <c r="I512" s="602"/>
      <c r="J512" s="602"/>
      <c r="K512" s="602"/>
      <c r="L512" s="602"/>
      <c r="M512" s="602"/>
      <c r="N512" s="602"/>
      <c r="O512" s="603"/>
      <c r="P512" s="606" t="s">
        <v>72</v>
      </c>
      <c r="Q512" s="607"/>
      <c r="R512" s="607"/>
      <c r="S512" s="607"/>
      <c r="T512" s="607"/>
      <c r="U512" s="607"/>
      <c r="V512" s="608"/>
      <c r="W512" s="37" t="s">
        <v>73</v>
      </c>
      <c r="X512" s="593">
        <f>IFERROR(X508/H508,"0")+IFERROR(X509/H509,"0")+IFERROR(X510/H510,"0")+IFERROR(X511/H511,"0")</f>
        <v>0</v>
      </c>
      <c r="Y512" s="593">
        <f>IFERROR(Y508/H508,"0")+IFERROR(Y509/H509,"0")+IFERROR(Y510/H510,"0")+IFERROR(Y511/H511,"0")</f>
        <v>0</v>
      </c>
      <c r="Z512" s="593">
        <f>IFERROR(IF(Z508="",0,Z508),"0")+IFERROR(IF(Z509="",0,Z509),"0")+IFERROR(IF(Z510="",0,Z510),"0")+IFERROR(IF(Z511="",0,Z511),"0")</f>
        <v>0</v>
      </c>
      <c r="AA512" s="594"/>
      <c r="AB512" s="594"/>
      <c r="AC512" s="594"/>
    </row>
    <row r="513" spans="1:68" x14ac:dyDescent="0.2">
      <c r="A513" s="602"/>
      <c r="B513" s="602"/>
      <c r="C513" s="602"/>
      <c r="D513" s="602"/>
      <c r="E513" s="602"/>
      <c r="F513" s="602"/>
      <c r="G513" s="602"/>
      <c r="H513" s="602"/>
      <c r="I513" s="602"/>
      <c r="J513" s="602"/>
      <c r="K513" s="602"/>
      <c r="L513" s="602"/>
      <c r="M513" s="602"/>
      <c r="N513" s="602"/>
      <c r="O513" s="603"/>
      <c r="P513" s="606" t="s">
        <v>72</v>
      </c>
      <c r="Q513" s="607"/>
      <c r="R513" s="607"/>
      <c r="S513" s="607"/>
      <c r="T513" s="607"/>
      <c r="U513" s="607"/>
      <c r="V513" s="608"/>
      <c r="W513" s="37" t="s">
        <v>70</v>
      </c>
      <c r="X513" s="593">
        <f>IFERROR(SUM(X508:X511),"0")</f>
        <v>0</v>
      </c>
      <c r="Y513" s="593">
        <f>IFERROR(SUM(Y508:Y511),"0")</f>
        <v>0</v>
      </c>
      <c r="Z513" s="37"/>
      <c r="AA513" s="594"/>
      <c r="AB513" s="594"/>
      <c r="AC513" s="594"/>
    </row>
    <row r="514" spans="1:68" ht="14.25" customHeight="1" x14ac:dyDescent="0.25">
      <c r="A514" s="609" t="s">
        <v>64</v>
      </c>
      <c r="B514" s="602"/>
      <c r="C514" s="602"/>
      <c r="D514" s="602"/>
      <c r="E514" s="602"/>
      <c r="F514" s="602"/>
      <c r="G514" s="602"/>
      <c r="H514" s="602"/>
      <c r="I514" s="602"/>
      <c r="J514" s="602"/>
      <c r="K514" s="602"/>
      <c r="L514" s="602"/>
      <c r="M514" s="602"/>
      <c r="N514" s="602"/>
      <c r="O514" s="602"/>
      <c r="P514" s="602"/>
      <c r="Q514" s="602"/>
      <c r="R514" s="602"/>
      <c r="S514" s="602"/>
      <c r="T514" s="602"/>
      <c r="U514" s="602"/>
      <c r="V514" s="602"/>
      <c r="W514" s="602"/>
      <c r="X514" s="602"/>
      <c r="Y514" s="602"/>
      <c r="Z514" s="602"/>
      <c r="AA514" s="587"/>
      <c r="AB514" s="587"/>
      <c r="AC514" s="587"/>
    </row>
    <row r="515" spans="1:68" ht="27" customHeight="1" x14ac:dyDescent="0.25">
      <c r="A515" s="54" t="s">
        <v>780</v>
      </c>
      <c r="B515" s="54" t="s">
        <v>781</v>
      </c>
      <c r="C515" s="31">
        <v>4301031280</v>
      </c>
      <c r="D515" s="598">
        <v>4640242180816</v>
      </c>
      <c r="E515" s="599"/>
      <c r="F515" s="590">
        <v>0.7</v>
      </c>
      <c r="G515" s="32">
        <v>6</v>
      </c>
      <c r="H515" s="590">
        <v>4.2</v>
      </c>
      <c r="I515" s="590">
        <v>4.47</v>
      </c>
      <c r="J515" s="32">
        <v>132</v>
      </c>
      <c r="K515" s="32" t="s">
        <v>110</v>
      </c>
      <c r="L515" s="32"/>
      <c r="M515" s="33" t="s">
        <v>68</v>
      </c>
      <c r="N515" s="33"/>
      <c r="O515" s="32">
        <v>40</v>
      </c>
      <c r="P515" s="907" t="s">
        <v>782</v>
      </c>
      <c r="Q515" s="596"/>
      <c r="R515" s="596"/>
      <c r="S515" s="596"/>
      <c r="T515" s="597"/>
      <c r="U515" s="34"/>
      <c r="V515" s="34"/>
      <c r="W515" s="35" t="s">
        <v>70</v>
      </c>
      <c r="X515" s="591">
        <v>95</v>
      </c>
      <c r="Y515" s="592">
        <f>IFERROR(IF(X515="",0,CEILING((X515/$H515),1)*$H515),"")</f>
        <v>96.600000000000009</v>
      </c>
      <c r="Z515" s="36">
        <f>IFERROR(IF(Y515=0,"",ROUNDUP(Y515/H515,0)*0.00902),"")</f>
        <v>0.20746000000000001</v>
      </c>
      <c r="AA515" s="56"/>
      <c r="AB515" s="57"/>
      <c r="AC515" s="565" t="s">
        <v>783</v>
      </c>
      <c r="AG515" s="64"/>
      <c r="AJ515" s="68"/>
      <c r="AK515" s="68">
        <v>0</v>
      </c>
      <c r="BB515" s="566" t="s">
        <v>1</v>
      </c>
      <c r="BM515" s="64">
        <f>IFERROR(X515*I515/H515,"0")</f>
        <v>101.10714285714285</v>
      </c>
      <c r="BN515" s="64">
        <f>IFERROR(Y515*I515/H515,"0")</f>
        <v>102.81</v>
      </c>
      <c r="BO515" s="64">
        <f>IFERROR(1/J515*(X515/H515),"0")</f>
        <v>0.17135642135642135</v>
      </c>
      <c r="BP515" s="64">
        <f>IFERROR(1/J515*(Y515/H515),"0")</f>
        <v>0.17424242424242425</v>
      </c>
    </row>
    <row r="516" spans="1:68" ht="27" customHeight="1" x14ac:dyDescent="0.25">
      <c r="A516" s="54" t="s">
        <v>784</v>
      </c>
      <c r="B516" s="54" t="s">
        <v>785</v>
      </c>
      <c r="C516" s="31">
        <v>4301031244</v>
      </c>
      <c r="D516" s="598">
        <v>4640242180595</v>
      </c>
      <c r="E516" s="599"/>
      <c r="F516" s="590">
        <v>0.7</v>
      </c>
      <c r="G516" s="32">
        <v>6</v>
      </c>
      <c r="H516" s="590">
        <v>4.2</v>
      </c>
      <c r="I516" s="590">
        <v>4.47</v>
      </c>
      <c r="J516" s="32">
        <v>132</v>
      </c>
      <c r="K516" s="32" t="s">
        <v>110</v>
      </c>
      <c r="L516" s="32"/>
      <c r="M516" s="33" t="s">
        <v>68</v>
      </c>
      <c r="N516" s="33"/>
      <c r="O516" s="32">
        <v>40</v>
      </c>
      <c r="P516" s="777" t="s">
        <v>786</v>
      </c>
      <c r="Q516" s="596"/>
      <c r="R516" s="596"/>
      <c r="S516" s="596"/>
      <c r="T516" s="597"/>
      <c r="U516" s="34"/>
      <c r="V516" s="34"/>
      <c r="W516" s="35" t="s">
        <v>70</v>
      </c>
      <c r="X516" s="591">
        <v>95</v>
      </c>
      <c r="Y516" s="592">
        <f>IFERROR(IF(X516="",0,CEILING((X516/$H516),1)*$H516),"")</f>
        <v>96.600000000000009</v>
      </c>
      <c r="Z516" s="36">
        <f>IFERROR(IF(Y516=0,"",ROUNDUP(Y516/H516,0)*0.00902),"")</f>
        <v>0.20746000000000001</v>
      </c>
      <c r="AA516" s="56"/>
      <c r="AB516" s="57"/>
      <c r="AC516" s="567" t="s">
        <v>787</v>
      </c>
      <c r="AG516" s="64"/>
      <c r="AJ516" s="68"/>
      <c r="AK516" s="68">
        <v>0</v>
      </c>
      <c r="BB516" s="568" t="s">
        <v>1</v>
      </c>
      <c r="BM516" s="64">
        <f>IFERROR(X516*I516/H516,"0")</f>
        <v>101.10714285714285</v>
      </c>
      <c r="BN516" s="64">
        <f>IFERROR(Y516*I516/H516,"0")</f>
        <v>102.81</v>
      </c>
      <c r="BO516" s="64">
        <f>IFERROR(1/J516*(X516/H516),"0")</f>
        <v>0.17135642135642135</v>
      </c>
      <c r="BP516" s="64">
        <f>IFERROR(1/J516*(Y516/H516),"0")</f>
        <v>0.17424242424242425</v>
      </c>
    </row>
    <row r="517" spans="1:68" x14ac:dyDescent="0.2">
      <c r="A517" s="601"/>
      <c r="B517" s="602"/>
      <c r="C517" s="602"/>
      <c r="D517" s="602"/>
      <c r="E517" s="602"/>
      <c r="F517" s="602"/>
      <c r="G517" s="602"/>
      <c r="H517" s="602"/>
      <c r="I517" s="602"/>
      <c r="J517" s="602"/>
      <c r="K517" s="602"/>
      <c r="L517" s="602"/>
      <c r="M517" s="602"/>
      <c r="N517" s="602"/>
      <c r="O517" s="603"/>
      <c r="P517" s="606" t="s">
        <v>72</v>
      </c>
      <c r="Q517" s="607"/>
      <c r="R517" s="607"/>
      <c r="S517" s="607"/>
      <c r="T517" s="607"/>
      <c r="U517" s="607"/>
      <c r="V517" s="608"/>
      <c r="W517" s="37" t="s">
        <v>73</v>
      </c>
      <c r="X517" s="593">
        <f>IFERROR(X515/H515,"0")+IFERROR(X516/H516,"0")</f>
        <v>45.238095238095234</v>
      </c>
      <c r="Y517" s="593">
        <f>IFERROR(Y515/H515,"0")+IFERROR(Y516/H516,"0")</f>
        <v>46</v>
      </c>
      <c r="Z517" s="593">
        <f>IFERROR(IF(Z515="",0,Z515),"0")+IFERROR(IF(Z516="",0,Z516),"0")</f>
        <v>0.41492000000000001</v>
      </c>
      <c r="AA517" s="594"/>
      <c r="AB517" s="594"/>
      <c r="AC517" s="594"/>
    </row>
    <row r="518" spans="1:68" x14ac:dyDescent="0.2">
      <c r="A518" s="602"/>
      <c r="B518" s="602"/>
      <c r="C518" s="602"/>
      <c r="D518" s="602"/>
      <c r="E518" s="602"/>
      <c r="F518" s="602"/>
      <c r="G518" s="602"/>
      <c r="H518" s="602"/>
      <c r="I518" s="602"/>
      <c r="J518" s="602"/>
      <c r="K518" s="602"/>
      <c r="L518" s="602"/>
      <c r="M518" s="602"/>
      <c r="N518" s="602"/>
      <c r="O518" s="603"/>
      <c r="P518" s="606" t="s">
        <v>72</v>
      </c>
      <c r="Q518" s="607"/>
      <c r="R518" s="607"/>
      <c r="S518" s="607"/>
      <c r="T518" s="607"/>
      <c r="U518" s="607"/>
      <c r="V518" s="608"/>
      <c r="W518" s="37" t="s">
        <v>70</v>
      </c>
      <c r="X518" s="593">
        <f>IFERROR(SUM(X515:X516),"0")</f>
        <v>190</v>
      </c>
      <c r="Y518" s="593">
        <f>IFERROR(SUM(Y515:Y516),"0")</f>
        <v>193.20000000000002</v>
      </c>
      <c r="Z518" s="37"/>
      <c r="AA518" s="594"/>
      <c r="AB518" s="594"/>
      <c r="AC518" s="594"/>
    </row>
    <row r="519" spans="1:68" ht="14.25" customHeight="1" x14ac:dyDescent="0.25">
      <c r="A519" s="609" t="s">
        <v>74</v>
      </c>
      <c r="B519" s="602"/>
      <c r="C519" s="602"/>
      <c r="D519" s="602"/>
      <c r="E519" s="602"/>
      <c r="F519" s="602"/>
      <c r="G519" s="602"/>
      <c r="H519" s="602"/>
      <c r="I519" s="602"/>
      <c r="J519" s="602"/>
      <c r="K519" s="602"/>
      <c r="L519" s="602"/>
      <c r="M519" s="602"/>
      <c r="N519" s="602"/>
      <c r="O519" s="602"/>
      <c r="P519" s="602"/>
      <c r="Q519" s="602"/>
      <c r="R519" s="602"/>
      <c r="S519" s="602"/>
      <c r="T519" s="602"/>
      <c r="U519" s="602"/>
      <c r="V519" s="602"/>
      <c r="W519" s="602"/>
      <c r="X519" s="602"/>
      <c r="Y519" s="602"/>
      <c r="Z519" s="602"/>
      <c r="AA519" s="587"/>
      <c r="AB519" s="587"/>
      <c r="AC519" s="587"/>
    </row>
    <row r="520" spans="1:68" ht="27" customHeight="1" x14ac:dyDescent="0.25">
      <c r="A520" s="54" t="s">
        <v>788</v>
      </c>
      <c r="B520" s="54" t="s">
        <v>789</v>
      </c>
      <c r="C520" s="31">
        <v>4301052046</v>
      </c>
      <c r="D520" s="598">
        <v>4640242180533</v>
      </c>
      <c r="E520" s="599"/>
      <c r="F520" s="590">
        <v>1.5</v>
      </c>
      <c r="G520" s="32">
        <v>6</v>
      </c>
      <c r="H520" s="590">
        <v>9</v>
      </c>
      <c r="I520" s="590">
        <v>9.5190000000000001</v>
      </c>
      <c r="J520" s="32">
        <v>64</v>
      </c>
      <c r="K520" s="32" t="s">
        <v>105</v>
      </c>
      <c r="L520" s="32"/>
      <c r="M520" s="33" t="s">
        <v>138</v>
      </c>
      <c r="N520" s="33"/>
      <c r="O520" s="32">
        <v>45</v>
      </c>
      <c r="P520" s="619" t="s">
        <v>790</v>
      </c>
      <c r="Q520" s="596"/>
      <c r="R520" s="596"/>
      <c r="S520" s="596"/>
      <c r="T520" s="597"/>
      <c r="U520" s="34"/>
      <c r="V520" s="34"/>
      <c r="W520" s="35" t="s">
        <v>70</v>
      </c>
      <c r="X520" s="591">
        <v>15</v>
      </c>
      <c r="Y520" s="592">
        <f>IFERROR(IF(X520="",0,CEILING((X520/$H520),1)*$H520),"")</f>
        <v>18</v>
      </c>
      <c r="Z520" s="36">
        <f>IFERROR(IF(Y520=0,"",ROUNDUP(Y520/H520,0)*0.01898),"")</f>
        <v>3.7960000000000001E-2</v>
      </c>
      <c r="AA520" s="56"/>
      <c r="AB520" s="57"/>
      <c r="AC520" s="569" t="s">
        <v>791</v>
      </c>
      <c r="AG520" s="64"/>
      <c r="AJ520" s="68"/>
      <c r="AK520" s="68">
        <v>0</v>
      </c>
      <c r="BB520" s="570" t="s">
        <v>1</v>
      </c>
      <c r="BM520" s="64">
        <f>IFERROR(X520*I520/H520,"0")</f>
        <v>15.865</v>
      </c>
      <c r="BN520" s="64">
        <f>IFERROR(Y520*I520/H520,"0")</f>
        <v>19.038</v>
      </c>
      <c r="BO520" s="64">
        <f>IFERROR(1/J520*(X520/H520),"0")</f>
        <v>2.6041666666666668E-2</v>
      </c>
      <c r="BP520" s="64">
        <f>IFERROR(1/J520*(Y520/H520),"0")</f>
        <v>3.125E-2</v>
      </c>
    </row>
    <row r="521" spans="1:68" ht="27" customHeight="1" x14ac:dyDescent="0.25">
      <c r="A521" s="54" t="s">
        <v>788</v>
      </c>
      <c r="B521" s="54" t="s">
        <v>792</v>
      </c>
      <c r="C521" s="31">
        <v>4301051887</v>
      </c>
      <c r="D521" s="598">
        <v>4640242180533</v>
      </c>
      <c r="E521" s="599"/>
      <c r="F521" s="590">
        <v>1.3</v>
      </c>
      <c r="G521" s="32">
        <v>6</v>
      </c>
      <c r="H521" s="590">
        <v>7.8</v>
      </c>
      <c r="I521" s="590">
        <v>8.3190000000000008</v>
      </c>
      <c r="J521" s="32">
        <v>64</v>
      </c>
      <c r="K521" s="32" t="s">
        <v>105</v>
      </c>
      <c r="L521" s="32"/>
      <c r="M521" s="33" t="s">
        <v>112</v>
      </c>
      <c r="N521" s="33"/>
      <c r="O521" s="32">
        <v>45</v>
      </c>
      <c r="P521" s="656" t="s">
        <v>790</v>
      </c>
      <c r="Q521" s="596"/>
      <c r="R521" s="596"/>
      <c r="S521" s="596"/>
      <c r="T521" s="597"/>
      <c r="U521" s="34"/>
      <c r="V521" s="34"/>
      <c r="W521" s="35" t="s">
        <v>70</v>
      </c>
      <c r="X521" s="591">
        <v>0</v>
      </c>
      <c r="Y521" s="592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1" t="s">
        <v>791</v>
      </c>
      <c r="AG521" s="64"/>
      <c r="AJ521" s="68"/>
      <c r="AK521" s="68">
        <v>0</v>
      </c>
      <c r="BB521" s="57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601"/>
      <c r="B522" s="602"/>
      <c r="C522" s="602"/>
      <c r="D522" s="602"/>
      <c r="E522" s="602"/>
      <c r="F522" s="602"/>
      <c r="G522" s="602"/>
      <c r="H522" s="602"/>
      <c r="I522" s="602"/>
      <c r="J522" s="602"/>
      <c r="K522" s="602"/>
      <c r="L522" s="602"/>
      <c r="M522" s="602"/>
      <c r="N522" s="602"/>
      <c r="O522" s="603"/>
      <c r="P522" s="606" t="s">
        <v>72</v>
      </c>
      <c r="Q522" s="607"/>
      <c r="R522" s="607"/>
      <c r="S522" s="607"/>
      <c r="T522" s="607"/>
      <c r="U522" s="607"/>
      <c r="V522" s="608"/>
      <c r="W522" s="37" t="s">
        <v>73</v>
      </c>
      <c r="X522" s="593">
        <f>IFERROR(X520/H520,"0")+IFERROR(X521/H521,"0")</f>
        <v>1.6666666666666667</v>
      </c>
      <c r="Y522" s="593">
        <f>IFERROR(Y520/H520,"0")+IFERROR(Y521/H521,"0")</f>
        <v>2</v>
      </c>
      <c r="Z522" s="593">
        <f>IFERROR(IF(Z520="",0,Z520),"0")+IFERROR(IF(Z521="",0,Z521),"0")</f>
        <v>3.7960000000000001E-2</v>
      </c>
      <c r="AA522" s="594"/>
      <c r="AB522" s="594"/>
      <c r="AC522" s="594"/>
    </row>
    <row r="523" spans="1:68" x14ac:dyDescent="0.2">
      <c r="A523" s="602"/>
      <c r="B523" s="602"/>
      <c r="C523" s="602"/>
      <c r="D523" s="602"/>
      <c r="E523" s="602"/>
      <c r="F523" s="602"/>
      <c r="G523" s="602"/>
      <c r="H523" s="602"/>
      <c r="I523" s="602"/>
      <c r="J523" s="602"/>
      <c r="K523" s="602"/>
      <c r="L523" s="602"/>
      <c r="M523" s="602"/>
      <c r="N523" s="602"/>
      <c r="O523" s="603"/>
      <c r="P523" s="606" t="s">
        <v>72</v>
      </c>
      <c r="Q523" s="607"/>
      <c r="R523" s="607"/>
      <c r="S523" s="607"/>
      <c r="T523" s="607"/>
      <c r="U523" s="607"/>
      <c r="V523" s="608"/>
      <c r="W523" s="37" t="s">
        <v>70</v>
      </c>
      <c r="X523" s="593">
        <f>IFERROR(SUM(X520:X521),"0")</f>
        <v>15</v>
      </c>
      <c r="Y523" s="593">
        <f>IFERROR(SUM(Y520:Y521),"0")</f>
        <v>18</v>
      </c>
      <c r="Z523" s="37"/>
      <c r="AA523" s="594"/>
      <c r="AB523" s="594"/>
      <c r="AC523" s="594"/>
    </row>
    <row r="524" spans="1:68" ht="14.25" customHeight="1" x14ac:dyDescent="0.25">
      <c r="A524" s="609" t="s">
        <v>178</v>
      </c>
      <c r="B524" s="602"/>
      <c r="C524" s="602"/>
      <c r="D524" s="602"/>
      <c r="E524" s="602"/>
      <c r="F524" s="602"/>
      <c r="G524" s="602"/>
      <c r="H524" s="602"/>
      <c r="I524" s="602"/>
      <c r="J524" s="602"/>
      <c r="K524" s="602"/>
      <c r="L524" s="602"/>
      <c r="M524" s="602"/>
      <c r="N524" s="602"/>
      <c r="O524" s="602"/>
      <c r="P524" s="602"/>
      <c r="Q524" s="602"/>
      <c r="R524" s="602"/>
      <c r="S524" s="602"/>
      <c r="T524" s="602"/>
      <c r="U524" s="602"/>
      <c r="V524" s="602"/>
      <c r="W524" s="602"/>
      <c r="X524" s="602"/>
      <c r="Y524" s="602"/>
      <c r="Z524" s="602"/>
      <c r="AA524" s="587"/>
      <c r="AB524" s="587"/>
      <c r="AC524" s="587"/>
    </row>
    <row r="525" spans="1:68" ht="27" customHeight="1" x14ac:dyDescent="0.25">
      <c r="A525" s="54" t="s">
        <v>793</v>
      </c>
      <c r="B525" s="54" t="s">
        <v>794</v>
      </c>
      <c r="C525" s="31">
        <v>4301060485</v>
      </c>
      <c r="D525" s="598">
        <v>4640242180120</v>
      </c>
      <c r="E525" s="599"/>
      <c r="F525" s="590">
        <v>1.3</v>
      </c>
      <c r="G525" s="32">
        <v>6</v>
      </c>
      <c r="H525" s="590">
        <v>7.8</v>
      </c>
      <c r="I525" s="590">
        <v>8.2349999999999994</v>
      </c>
      <c r="J525" s="32">
        <v>64</v>
      </c>
      <c r="K525" s="32" t="s">
        <v>105</v>
      </c>
      <c r="L525" s="32"/>
      <c r="M525" s="33" t="s">
        <v>112</v>
      </c>
      <c r="N525" s="33"/>
      <c r="O525" s="32">
        <v>40</v>
      </c>
      <c r="P525" s="845" t="s">
        <v>795</v>
      </c>
      <c r="Q525" s="596"/>
      <c r="R525" s="596"/>
      <c r="S525" s="596"/>
      <c r="T525" s="597"/>
      <c r="U525" s="34"/>
      <c r="V525" s="34"/>
      <c r="W525" s="35" t="s">
        <v>70</v>
      </c>
      <c r="X525" s="591">
        <v>0</v>
      </c>
      <c r="Y525" s="59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73" t="s">
        <v>796</v>
      </c>
      <c r="AG525" s="64"/>
      <c r="AJ525" s="68"/>
      <c r="AK525" s="68">
        <v>0</v>
      </c>
      <c r="BB525" s="574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793</v>
      </c>
      <c r="B526" s="54" t="s">
        <v>797</v>
      </c>
      <c r="C526" s="31">
        <v>4301060496</v>
      </c>
      <c r="D526" s="598">
        <v>4640242180120</v>
      </c>
      <c r="E526" s="599"/>
      <c r="F526" s="590">
        <v>1.5</v>
      </c>
      <c r="G526" s="32">
        <v>6</v>
      </c>
      <c r="H526" s="590">
        <v>9</v>
      </c>
      <c r="I526" s="590">
        <v>9.4350000000000005</v>
      </c>
      <c r="J526" s="32">
        <v>64</v>
      </c>
      <c r="K526" s="32" t="s">
        <v>105</v>
      </c>
      <c r="L526" s="32"/>
      <c r="M526" s="33" t="s">
        <v>138</v>
      </c>
      <c r="N526" s="33"/>
      <c r="O526" s="32">
        <v>40</v>
      </c>
      <c r="P526" s="852" t="s">
        <v>798</v>
      </c>
      <c r="Q526" s="596"/>
      <c r="R526" s="596"/>
      <c r="S526" s="596"/>
      <c r="T526" s="597"/>
      <c r="U526" s="34"/>
      <c r="V526" s="34"/>
      <c r="W526" s="35" t="s">
        <v>70</v>
      </c>
      <c r="X526" s="591">
        <v>0</v>
      </c>
      <c r="Y526" s="59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75" t="s">
        <v>796</v>
      </c>
      <c r="AG526" s="64"/>
      <c r="AJ526" s="68"/>
      <c r="AK526" s="68">
        <v>0</v>
      </c>
      <c r="BB526" s="57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799</v>
      </c>
      <c r="B527" s="54" t="s">
        <v>800</v>
      </c>
      <c r="C527" s="31">
        <v>4301060486</v>
      </c>
      <c r="D527" s="598">
        <v>4640242180137</v>
      </c>
      <c r="E527" s="599"/>
      <c r="F527" s="590">
        <v>1.3</v>
      </c>
      <c r="G527" s="32">
        <v>6</v>
      </c>
      <c r="H527" s="590">
        <v>7.8</v>
      </c>
      <c r="I527" s="590">
        <v>8.2349999999999994</v>
      </c>
      <c r="J527" s="32">
        <v>64</v>
      </c>
      <c r="K527" s="32" t="s">
        <v>105</v>
      </c>
      <c r="L527" s="32"/>
      <c r="M527" s="33" t="s">
        <v>112</v>
      </c>
      <c r="N527" s="33"/>
      <c r="O527" s="32">
        <v>40</v>
      </c>
      <c r="P527" s="672" t="s">
        <v>801</v>
      </c>
      <c r="Q527" s="596"/>
      <c r="R527" s="596"/>
      <c r="S527" s="596"/>
      <c r="T527" s="597"/>
      <c r="U527" s="34"/>
      <c r="V527" s="34"/>
      <c r="W527" s="35" t="s">
        <v>70</v>
      </c>
      <c r="X527" s="591">
        <v>0</v>
      </c>
      <c r="Y527" s="59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77" t="s">
        <v>802</v>
      </c>
      <c r="AG527" s="64"/>
      <c r="AJ527" s="68"/>
      <c r="AK527" s="68">
        <v>0</v>
      </c>
      <c r="BB527" s="57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799</v>
      </c>
      <c r="B528" s="54" t="s">
        <v>803</v>
      </c>
      <c r="C528" s="31">
        <v>4301060498</v>
      </c>
      <c r="D528" s="598">
        <v>4640242180137</v>
      </c>
      <c r="E528" s="599"/>
      <c r="F528" s="590">
        <v>1.5</v>
      </c>
      <c r="G528" s="32">
        <v>6</v>
      </c>
      <c r="H528" s="590">
        <v>9</v>
      </c>
      <c r="I528" s="590">
        <v>9.4350000000000005</v>
      </c>
      <c r="J528" s="32">
        <v>64</v>
      </c>
      <c r="K528" s="32" t="s">
        <v>105</v>
      </c>
      <c r="L528" s="32"/>
      <c r="M528" s="33" t="s">
        <v>138</v>
      </c>
      <c r="N528" s="33"/>
      <c r="O528" s="32">
        <v>40</v>
      </c>
      <c r="P528" s="925" t="s">
        <v>804</v>
      </c>
      <c r="Q528" s="596"/>
      <c r="R528" s="596"/>
      <c r="S528" s="596"/>
      <c r="T528" s="597"/>
      <c r="U528" s="34"/>
      <c r="V528" s="34"/>
      <c r="W528" s="35" t="s">
        <v>70</v>
      </c>
      <c r="X528" s="591">
        <v>0</v>
      </c>
      <c r="Y528" s="592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79" t="s">
        <v>802</v>
      </c>
      <c r="AG528" s="64"/>
      <c r="AJ528" s="68"/>
      <c r="AK528" s="68">
        <v>0</v>
      </c>
      <c r="BB528" s="580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601"/>
      <c r="B529" s="602"/>
      <c r="C529" s="602"/>
      <c r="D529" s="602"/>
      <c r="E529" s="602"/>
      <c r="F529" s="602"/>
      <c r="G529" s="602"/>
      <c r="H529" s="602"/>
      <c r="I529" s="602"/>
      <c r="J529" s="602"/>
      <c r="K529" s="602"/>
      <c r="L529" s="602"/>
      <c r="M529" s="602"/>
      <c r="N529" s="602"/>
      <c r="O529" s="603"/>
      <c r="P529" s="606" t="s">
        <v>72</v>
      </c>
      <c r="Q529" s="607"/>
      <c r="R529" s="607"/>
      <c r="S529" s="607"/>
      <c r="T529" s="607"/>
      <c r="U529" s="607"/>
      <c r="V529" s="608"/>
      <c r="W529" s="37" t="s">
        <v>73</v>
      </c>
      <c r="X529" s="593">
        <f>IFERROR(X525/H525,"0")+IFERROR(X526/H526,"0")+IFERROR(X527/H527,"0")+IFERROR(X528/H528,"0")</f>
        <v>0</v>
      </c>
      <c r="Y529" s="593">
        <f>IFERROR(Y525/H525,"0")+IFERROR(Y526/H526,"0")+IFERROR(Y527/H527,"0")+IFERROR(Y528/H528,"0")</f>
        <v>0</v>
      </c>
      <c r="Z529" s="593">
        <f>IFERROR(IF(Z525="",0,Z525),"0")+IFERROR(IF(Z526="",0,Z526),"0")+IFERROR(IF(Z527="",0,Z527),"0")+IFERROR(IF(Z528="",0,Z528),"0")</f>
        <v>0</v>
      </c>
      <c r="AA529" s="594"/>
      <c r="AB529" s="594"/>
      <c r="AC529" s="594"/>
    </row>
    <row r="530" spans="1:68" x14ac:dyDescent="0.2">
      <c r="A530" s="602"/>
      <c r="B530" s="602"/>
      <c r="C530" s="602"/>
      <c r="D530" s="602"/>
      <c r="E530" s="602"/>
      <c r="F530" s="602"/>
      <c r="G530" s="602"/>
      <c r="H530" s="602"/>
      <c r="I530" s="602"/>
      <c r="J530" s="602"/>
      <c r="K530" s="602"/>
      <c r="L530" s="602"/>
      <c r="M530" s="602"/>
      <c r="N530" s="602"/>
      <c r="O530" s="603"/>
      <c r="P530" s="606" t="s">
        <v>72</v>
      </c>
      <c r="Q530" s="607"/>
      <c r="R530" s="607"/>
      <c r="S530" s="607"/>
      <c r="T530" s="607"/>
      <c r="U530" s="607"/>
      <c r="V530" s="608"/>
      <c r="W530" s="37" t="s">
        <v>70</v>
      </c>
      <c r="X530" s="593">
        <f>IFERROR(SUM(X525:X528),"0")</f>
        <v>0</v>
      </c>
      <c r="Y530" s="593">
        <f>IFERROR(SUM(Y525:Y528),"0")</f>
        <v>0</v>
      </c>
      <c r="Z530" s="37"/>
      <c r="AA530" s="594"/>
      <c r="AB530" s="594"/>
      <c r="AC530" s="594"/>
    </row>
    <row r="531" spans="1:68" ht="16.5" customHeight="1" x14ac:dyDescent="0.25">
      <c r="A531" s="605" t="s">
        <v>805</v>
      </c>
      <c r="B531" s="602"/>
      <c r="C531" s="602"/>
      <c r="D531" s="602"/>
      <c r="E531" s="602"/>
      <c r="F531" s="602"/>
      <c r="G531" s="602"/>
      <c r="H531" s="602"/>
      <c r="I531" s="602"/>
      <c r="J531" s="602"/>
      <c r="K531" s="602"/>
      <c r="L531" s="602"/>
      <c r="M531" s="602"/>
      <c r="N531" s="602"/>
      <c r="O531" s="602"/>
      <c r="P531" s="602"/>
      <c r="Q531" s="602"/>
      <c r="R531" s="602"/>
      <c r="S531" s="602"/>
      <c r="T531" s="602"/>
      <c r="U531" s="602"/>
      <c r="V531" s="602"/>
      <c r="W531" s="602"/>
      <c r="X531" s="602"/>
      <c r="Y531" s="602"/>
      <c r="Z531" s="602"/>
      <c r="AA531" s="586"/>
      <c r="AB531" s="586"/>
      <c r="AC531" s="586"/>
    </row>
    <row r="532" spans="1:68" ht="14.25" customHeight="1" x14ac:dyDescent="0.25">
      <c r="A532" s="609" t="s">
        <v>143</v>
      </c>
      <c r="B532" s="602"/>
      <c r="C532" s="602"/>
      <c r="D532" s="602"/>
      <c r="E532" s="602"/>
      <c r="F532" s="602"/>
      <c r="G532" s="602"/>
      <c r="H532" s="602"/>
      <c r="I532" s="602"/>
      <c r="J532" s="602"/>
      <c r="K532" s="602"/>
      <c r="L532" s="602"/>
      <c r="M532" s="602"/>
      <c r="N532" s="602"/>
      <c r="O532" s="602"/>
      <c r="P532" s="602"/>
      <c r="Q532" s="602"/>
      <c r="R532" s="602"/>
      <c r="S532" s="602"/>
      <c r="T532" s="602"/>
      <c r="U532" s="602"/>
      <c r="V532" s="602"/>
      <c r="W532" s="602"/>
      <c r="X532" s="602"/>
      <c r="Y532" s="602"/>
      <c r="Z532" s="602"/>
      <c r="AA532" s="587"/>
      <c r="AB532" s="587"/>
      <c r="AC532" s="587"/>
    </row>
    <row r="533" spans="1:68" ht="27" customHeight="1" x14ac:dyDescent="0.25">
      <c r="A533" s="54" t="s">
        <v>806</v>
      </c>
      <c r="B533" s="54" t="s">
        <v>807</v>
      </c>
      <c r="C533" s="31">
        <v>4301020314</v>
      </c>
      <c r="D533" s="598">
        <v>4640242180090</v>
      </c>
      <c r="E533" s="599"/>
      <c r="F533" s="590">
        <v>1.5</v>
      </c>
      <c r="G533" s="32">
        <v>8</v>
      </c>
      <c r="H533" s="590">
        <v>12</v>
      </c>
      <c r="I533" s="590">
        <v>12.435</v>
      </c>
      <c r="J533" s="32">
        <v>64</v>
      </c>
      <c r="K533" s="32" t="s">
        <v>105</v>
      </c>
      <c r="L533" s="32"/>
      <c r="M533" s="33" t="s">
        <v>106</v>
      </c>
      <c r="N533" s="33"/>
      <c r="O533" s="32">
        <v>50</v>
      </c>
      <c r="P533" s="798" t="s">
        <v>808</v>
      </c>
      <c r="Q533" s="596"/>
      <c r="R533" s="596"/>
      <c r="S533" s="596"/>
      <c r="T533" s="597"/>
      <c r="U533" s="34"/>
      <c r="V533" s="34"/>
      <c r="W533" s="35" t="s">
        <v>70</v>
      </c>
      <c r="X533" s="591">
        <v>0</v>
      </c>
      <c r="Y533" s="592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1" t="s">
        <v>809</v>
      </c>
      <c r="AG533" s="64"/>
      <c r="AJ533" s="68"/>
      <c r="AK533" s="68">
        <v>0</v>
      </c>
      <c r="BB533" s="58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01"/>
      <c r="B534" s="602"/>
      <c r="C534" s="602"/>
      <c r="D534" s="602"/>
      <c r="E534" s="602"/>
      <c r="F534" s="602"/>
      <c r="G534" s="602"/>
      <c r="H534" s="602"/>
      <c r="I534" s="602"/>
      <c r="J534" s="602"/>
      <c r="K534" s="602"/>
      <c r="L534" s="602"/>
      <c r="M534" s="602"/>
      <c r="N534" s="602"/>
      <c r="O534" s="603"/>
      <c r="P534" s="606" t="s">
        <v>72</v>
      </c>
      <c r="Q534" s="607"/>
      <c r="R534" s="607"/>
      <c r="S534" s="607"/>
      <c r="T534" s="607"/>
      <c r="U534" s="607"/>
      <c r="V534" s="608"/>
      <c r="W534" s="37" t="s">
        <v>73</v>
      </c>
      <c r="X534" s="593">
        <f>IFERROR(X533/H533,"0")</f>
        <v>0</v>
      </c>
      <c r="Y534" s="593">
        <f>IFERROR(Y533/H533,"0")</f>
        <v>0</v>
      </c>
      <c r="Z534" s="593">
        <f>IFERROR(IF(Z533="",0,Z533),"0")</f>
        <v>0</v>
      </c>
      <c r="AA534" s="594"/>
      <c r="AB534" s="594"/>
      <c r="AC534" s="594"/>
    </row>
    <row r="535" spans="1:68" x14ac:dyDescent="0.2">
      <c r="A535" s="602"/>
      <c r="B535" s="602"/>
      <c r="C535" s="602"/>
      <c r="D535" s="602"/>
      <c r="E535" s="602"/>
      <c r="F535" s="602"/>
      <c r="G535" s="602"/>
      <c r="H535" s="602"/>
      <c r="I535" s="602"/>
      <c r="J535" s="602"/>
      <c r="K535" s="602"/>
      <c r="L535" s="602"/>
      <c r="M535" s="602"/>
      <c r="N535" s="602"/>
      <c r="O535" s="603"/>
      <c r="P535" s="606" t="s">
        <v>72</v>
      </c>
      <c r="Q535" s="607"/>
      <c r="R535" s="607"/>
      <c r="S535" s="607"/>
      <c r="T535" s="607"/>
      <c r="U535" s="607"/>
      <c r="V535" s="608"/>
      <c r="W535" s="37" t="s">
        <v>70</v>
      </c>
      <c r="X535" s="593">
        <f>IFERROR(SUM(X533:X533),"0")</f>
        <v>0</v>
      </c>
      <c r="Y535" s="593">
        <f>IFERROR(SUM(Y533:Y533),"0")</f>
        <v>0</v>
      </c>
      <c r="Z535" s="37"/>
      <c r="AA535" s="594"/>
      <c r="AB535" s="594"/>
      <c r="AC535" s="594"/>
    </row>
    <row r="536" spans="1:68" ht="15" customHeight="1" x14ac:dyDescent="0.2">
      <c r="A536" s="923"/>
      <c r="B536" s="602"/>
      <c r="C536" s="602"/>
      <c r="D536" s="602"/>
      <c r="E536" s="602"/>
      <c r="F536" s="602"/>
      <c r="G536" s="602"/>
      <c r="H536" s="602"/>
      <c r="I536" s="602"/>
      <c r="J536" s="602"/>
      <c r="K536" s="602"/>
      <c r="L536" s="602"/>
      <c r="M536" s="602"/>
      <c r="N536" s="602"/>
      <c r="O536" s="764"/>
      <c r="P536" s="675" t="s">
        <v>810</v>
      </c>
      <c r="Q536" s="676"/>
      <c r="R536" s="676"/>
      <c r="S536" s="676"/>
      <c r="T536" s="676"/>
      <c r="U536" s="676"/>
      <c r="V536" s="677"/>
      <c r="W536" s="37" t="s">
        <v>70</v>
      </c>
      <c r="X536" s="59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3966.5</v>
      </c>
      <c r="Y536" s="59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4063.2000000000003</v>
      </c>
      <c r="Z536" s="37"/>
      <c r="AA536" s="594"/>
      <c r="AB536" s="594"/>
      <c r="AC536" s="594"/>
    </row>
    <row r="537" spans="1:68" x14ac:dyDescent="0.2">
      <c r="A537" s="602"/>
      <c r="B537" s="602"/>
      <c r="C537" s="602"/>
      <c r="D537" s="602"/>
      <c r="E537" s="602"/>
      <c r="F537" s="602"/>
      <c r="G537" s="602"/>
      <c r="H537" s="602"/>
      <c r="I537" s="602"/>
      <c r="J537" s="602"/>
      <c r="K537" s="602"/>
      <c r="L537" s="602"/>
      <c r="M537" s="602"/>
      <c r="N537" s="602"/>
      <c r="O537" s="764"/>
      <c r="P537" s="675" t="s">
        <v>811</v>
      </c>
      <c r="Q537" s="676"/>
      <c r="R537" s="676"/>
      <c r="S537" s="676"/>
      <c r="T537" s="676"/>
      <c r="U537" s="676"/>
      <c r="V537" s="677"/>
      <c r="W537" s="37" t="s">
        <v>70</v>
      </c>
      <c r="X537" s="593">
        <f>IFERROR(SUM(BM22:BM533),"0")</f>
        <v>4158.6370233470234</v>
      </c>
      <c r="Y537" s="593">
        <f>IFERROR(SUM(BN22:BN533),"0")</f>
        <v>4260.116</v>
      </c>
      <c r="Z537" s="37"/>
      <c r="AA537" s="594"/>
      <c r="AB537" s="594"/>
      <c r="AC537" s="594"/>
    </row>
    <row r="538" spans="1:68" x14ac:dyDescent="0.2">
      <c r="A538" s="602"/>
      <c r="B538" s="602"/>
      <c r="C538" s="602"/>
      <c r="D538" s="602"/>
      <c r="E538" s="602"/>
      <c r="F538" s="602"/>
      <c r="G538" s="602"/>
      <c r="H538" s="602"/>
      <c r="I538" s="602"/>
      <c r="J538" s="602"/>
      <c r="K538" s="602"/>
      <c r="L538" s="602"/>
      <c r="M538" s="602"/>
      <c r="N538" s="602"/>
      <c r="O538" s="764"/>
      <c r="P538" s="675" t="s">
        <v>812</v>
      </c>
      <c r="Q538" s="676"/>
      <c r="R538" s="676"/>
      <c r="S538" s="676"/>
      <c r="T538" s="676"/>
      <c r="U538" s="676"/>
      <c r="V538" s="677"/>
      <c r="W538" s="37" t="s">
        <v>813</v>
      </c>
      <c r="X538" s="38">
        <f>ROUNDUP(SUM(BO22:BO533),0)</f>
        <v>7</v>
      </c>
      <c r="Y538" s="38">
        <f>ROUNDUP(SUM(BP22:BP533),0)</f>
        <v>7</v>
      </c>
      <c r="Z538" s="37"/>
      <c r="AA538" s="594"/>
      <c r="AB538" s="594"/>
      <c r="AC538" s="594"/>
    </row>
    <row r="539" spans="1:68" x14ac:dyDescent="0.2">
      <c r="A539" s="602"/>
      <c r="B539" s="602"/>
      <c r="C539" s="602"/>
      <c r="D539" s="602"/>
      <c r="E539" s="602"/>
      <c r="F539" s="602"/>
      <c r="G539" s="602"/>
      <c r="H539" s="602"/>
      <c r="I539" s="602"/>
      <c r="J539" s="602"/>
      <c r="K539" s="602"/>
      <c r="L539" s="602"/>
      <c r="M539" s="602"/>
      <c r="N539" s="602"/>
      <c r="O539" s="764"/>
      <c r="P539" s="675" t="s">
        <v>814</v>
      </c>
      <c r="Q539" s="676"/>
      <c r="R539" s="676"/>
      <c r="S539" s="676"/>
      <c r="T539" s="676"/>
      <c r="U539" s="676"/>
      <c r="V539" s="677"/>
      <c r="W539" s="37" t="s">
        <v>70</v>
      </c>
      <c r="X539" s="593">
        <f>GrossWeightTotal+PalletQtyTotal*25</f>
        <v>4333.6370233470234</v>
      </c>
      <c r="Y539" s="593">
        <f>GrossWeightTotalR+PalletQtyTotalR*25</f>
        <v>4435.116</v>
      </c>
      <c r="Z539" s="37"/>
      <c r="AA539" s="594"/>
      <c r="AB539" s="594"/>
      <c r="AC539" s="594"/>
    </row>
    <row r="540" spans="1:68" x14ac:dyDescent="0.2">
      <c r="A540" s="602"/>
      <c r="B540" s="602"/>
      <c r="C540" s="602"/>
      <c r="D540" s="602"/>
      <c r="E540" s="602"/>
      <c r="F540" s="602"/>
      <c r="G540" s="602"/>
      <c r="H540" s="602"/>
      <c r="I540" s="602"/>
      <c r="J540" s="602"/>
      <c r="K540" s="602"/>
      <c r="L540" s="602"/>
      <c r="M540" s="602"/>
      <c r="N540" s="602"/>
      <c r="O540" s="764"/>
      <c r="P540" s="675" t="s">
        <v>815</v>
      </c>
      <c r="Q540" s="676"/>
      <c r="R540" s="676"/>
      <c r="S540" s="676"/>
      <c r="T540" s="676"/>
      <c r="U540" s="676"/>
      <c r="V540" s="677"/>
      <c r="W540" s="37" t="s">
        <v>813</v>
      </c>
      <c r="X540" s="59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489.2552721969389</v>
      </c>
      <c r="Y540" s="59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501</v>
      </c>
      <c r="Z540" s="37"/>
      <c r="AA540" s="594"/>
      <c r="AB540" s="594"/>
      <c r="AC540" s="594"/>
    </row>
    <row r="541" spans="1:68" ht="14.25" customHeight="1" x14ac:dyDescent="0.2">
      <c r="A541" s="602"/>
      <c r="B541" s="602"/>
      <c r="C541" s="602"/>
      <c r="D541" s="602"/>
      <c r="E541" s="602"/>
      <c r="F541" s="602"/>
      <c r="G541" s="602"/>
      <c r="H541" s="602"/>
      <c r="I541" s="602"/>
      <c r="J541" s="602"/>
      <c r="K541" s="602"/>
      <c r="L541" s="602"/>
      <c r="M541" s="602"/>
      <c r="N541" s="602"/>
      <c r="O541" s="764"/>
      <c r="P541" s="675" t="s">
        <v>816</v>
      </c>
      <c r="Q541" s="676"/>
      <c r="R541" s="676"/>
      <c r="S541" s="676"/>
      <c r="T541" s="676"/>
      <c r="U541" s="676"/>
      <c r="V541" s="677"/>
      <c r="W541" s="39" t="s">
        <v>817</v>
      </c>
      <c r="X541" s="37"/>
      <c r="Y541" s="37"/>
      <c r="Z541" s="37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7.7888200000000012</v>
      </c>
      <c r="AA541" s="594"/>
      <c r="AB541" s="594"/>
      <c r="AC541" s="594"/>
    </row>
    <row r="542" spans="1:68" ht="13.5" customHeight="1" thickBot="1" x14ac:dyDescent="0.25"/>
    <row r="543" spans="1:68" ht="27" customHeight="1" thickTop="1" thickBot="1" x14ac:dyDescent="0.25">
      <c r="A543" s="40" t="s">
        <v>818</v>
      </c>
      <c r="B543" s="588" t="s">
        <v>63</v>
      </c>
      <c r="C543" s="632" t="s">
        <v>100</v>
      </c>
      <c r="D543" s="745"/>
      <c r="E543" s="745"/>
      <c r="F543" s="745"/>
      <c r="G543" s="745"/>
      <c r="H543" s="746"/>
      <c r="I543" s="632" t="s">
        <v>275</v>
      </c>
      <c r="J543" s="745"/>
      <c r="K543" s="745"/>
      <c r="L543" s="745"/>
      <c r="M543" s="745"/>
      <c r="N543" s="745"/>
      <c r="O543" s="745"/>
      <c r="P543" s="745"/>
      <c r="Q543" s="745"/>
      <c r="R543" s="745"/>
      <c r="S543" s="745"/>
      <c r="T543" s="745"/>
      <c r="U543" s="746"/>
      <c r="V543" s="632" t="s">
        <v>567</v>
      </c>
      <c r="W543" s="746"/>
      <c r="X543" s="632" t="s">
        <v>627</v>
      </c>
      <c r="Y543" s="745"/>
      <c r="Z543" s="745"/>
      <c r="AA543" s="746"/>
      <c r="AB543" s="588" t="s">
        <v>686</v>
      </c>
      <c r="AC543" s="632" t="s">
        <v>753</v>
      </c>
      <c r="AD543" s="746"/>
      <c r="AF543" s="589"/>
    </row>
    <row r="544" spans="1:68" ht="14.25" customHeight="1" thickTop="1" x14ac:dyDescent="0.2">
      <c r="A544" s="903" t="s">
        <v>819</v>
      </c>
      <c r="B544" s="632" t="s">
        <v>63</v>
      </c>
      <c r="C544" s="632" t="s">
        <v>101</v>
      </c>
      <c r="D544" s="632" t="s">
        <v>122</v>
      </c>
      <c r="E544" s="632" t="s">
        <v>185</v>
      </c>
      <c r="F544" s="632" t="s">
        <v>212</v>
      </c>
      <c r="G544" s="632" t="s">
        <v>251</v>
      </c>
      <c r="H544" s="632" t="s">
        <v>100</v>
      </c>
      <c r="I544" s="632" t="s">
        <v>276</v>
      </c>
      <c r="J544" s="632" t="s">
        <v>316</v>
      </c>
      <c r="K544" s="632" t="s">
        <v>377</v>
      </c>
      <c r="L544" s="632" t="s">
        <v>417</v>
      </c>
      <c r="M544" s="632" t="s">
        <v>435</v>
      </c>
      <c r="N544" s="589"/>
      <c r="O544" s="632" t="s">
        <v>448</v>
      </c>
      <c r="P544" s="632" t="s">
        <v>458</v>
      </c>
      <c r="Q544" s="632" t="s">
        <v>465</v>
      </c>
      <c r="R544" s="632" t="s">
        <v>469</v>
      </c>
      <c r="S544" s="632" t="s">
        <v>475</v>
      </c>
      <c r="T544" s="632" t="s">
        <v>480</v>
      </c>
      <c r="U544" s="632" t="s">
        <v>554</v>
      </c>
      <c r="V544" s="632" t="s">
        <v>568</v>
      </c>
      <c r="W544" s="632" t="s">
        <v>602</v>
      </c>
      <c r="X544" s="632" t="s">
        <v>628</v>
      </c>
      <c r="Y544" s="632" t="s">
        <v>660</v>
      </c>
      <c r="Z544" s="632" t="s">
        <v>678</v>
      </c>
      <c r="AA544" s="632" t="s">
        <v>682</v>
      </c>
      <c r="AB544" s="632" t="s">
        <v>686</v>
      </c>
      <c r="AC544" s="632" t="s">
        <v>753</v>
      </c>
      <c r="AD544" s="632" t="s">
        <v>805</v>
      </c>
      <c r="AF544" s="589"/>
    </row>
    <row r="545" spans="1:32" ht="13.5" customHeight="1" thickBot="1" x14ac:dyDescent="0.25">
      <c r="A545" s="904"/>
      <c r="B545" s="633"/>
      <c r="C545" s="633"/>
      <c r="D545" s="633"/>
      <c r="E545" s="633"/>
      <c r="F545" s="633"/>
      <c r="G545" s="633"/>
      <c r="H545" s="633"/>
      <c r="I545" s="633"/>
      <c r="J545" s="633"/>
      <c r="K545" s="633"/>
      <c r="L545" s="633"/>
      <c r="M545" s="633"/>
      <c r="N545" s="589"/>
      <c r="O545" s="633"/>
      <c r="P545" s="633"/>
      <c r="Q545" s="633"/>
      <c r="R545" s="633"/>
      <c r="S545" s="633"/>
      <c r="T545" s="633"/>
      <c r="U545" s="633"/>
      <c r="V545" s="633"/>
      <c r="W545" s="633"/>
      <c r="X545" s="633"/>
      <c r="Y545" s="633"/>
      <c r="Z545" s="633"/>
      <c r="AA545" s="633"/>
      <c r="AB545" s="633"/>
      <c r="AC545" s="633"/>
      <c r="AD545" s="633"/>
      <c r="AF545" s="589"/>
    </row>
    <row r="546" spans="1:32" ht="18" customHeight="1" thickTop="1" thickBot="1" x14ac:dyDescent="0.25">
      <c r="A546" s="40" t="s">
        <v>820</v>
      </c>
      <c r="B546" s="46">
        <f>IFERROR(Y22*1,"0")+IFERROR(Y26*1,"0")+IFERROR(Y27*1,"0")+IFERROR(Y28*1,"0")+IFERROR(Y29*1,"0")+IFERROR(Y30*1,"0")+IFERROR(Y31*1,"0")+IFERROR(Y35*1,"0")</f>
        <v>0</v>
      </c>
      <c r="C546" s="46">
        <f>IFERROR(Y41*1,"0")+IFERROR(Y42*1,"0")+IFERROR(Y43*1,"0")+IFERROR(Y44*1,"0")+IFERROR(Y48*1,"0")</f>
        <v>21.6</v>
      </c>
      <c r="D546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561.90000000000009</v>
      </c>
      <c r="E546" s="46">
        <f>IFERROR(Y90*1,"0")+IFERROR(Y91*1,"0")+IFERROR(Y92*1,"0")+IFERROR(Y96*1,"0")+IFERROR(Y97*1,"0")+IFERROR(Y98*1,"0")+IFERROR(Y99*1,"0")+IFERROR(Y100*1,"0")+IFERROR(Y101*1,"0")+IFERROR(Y102*1,"0")+IFERROR(Y103*1,"0")</f>
        <v>41.1</v>
      </c>
      <c r="F546" s="46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25.200000000000003</v>
      </c>
      <c r="G546" s="46">
        <f>IFERROR(Y137*1,"0")+IFERROR(Y138*1,"0")+IFERROR(Y142*1,"0")+IFERROR(Y143*1,"0")+IFERROR(Y147*1,"0")+IFERROR(Y148*1,"0")</f>
        <v>12.8</v>
      </c>
      <c r="H546" s="46">
        <f>IFERROR(Y153*1,"0")+IFERROR(Y157*1,"0")+IFERROR(Y158*1,"0")+IFERROR(Y159*1,"0")</f>
        <v>27</v>
      </c>
      <c r="I546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8.4</v>
      </c>
      <c r="J546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9.6</v>
      </c>
      <c r="K546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46" s="46">
        <f>IFERROR(Y260*1,"0")+IFERROR(Y261*1,"0")+IFERROR(Y262*1,"0")+IFERROR(Y263*1,"0")+IFERROR(Y264*1,"0")+IFERROR(Y265*1,"0")</f>
        <v>70</v>
      </c>
      <c r="M546" s="46">
        <f>IFERROR(Y270*1,"0")+IFERROR(Y271*1,"0")+IFERROR(Y272*1,"0")+IFERROR(Y273*1,"0")</f>
        <v>0</v>
      </c>
      <c r="N546" s="589"/>
      <c r="O546" s="46">
        <f>IFERROR(Y278*1,"0")+IFERROR(Y279*1,"0")+IFERROR(Y280*1,"0")</f>
        <v>0</v>
      </c>
      <c r="P546" s="46">
        <f>IFERROR(Y285*1,"0")+IFERROR(Y289*1,"0")</f>
        <v>0</v>
      </c>
      <c r="Q546" s="46">
        <f>IFERROR(Y294*1,"0")</f>
        <v>0</v>
      </c>
      <c r="R546" s="46">
        <f>IFERROR(Y299*1,"0")+IFERROR(Y300*1,"0")</f>
        <v>0</v>
      </c>
      <c r="S546" s="46">
        <f>IFERROR(Y305*1,"0")</f>
        <v>0</v>
      </c>
      <c r="T546" s="46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1550.6999999999998</v>
      </c>
      <c r="U546" s="46">
        <f>IFERROR(Y354*1,"0")+IFERROR(Y358*1,"0")+IFERROR(Y359*1,"0")+IFERROR(Y360*1,"0")</f>
        <v>48.900000000000006</v>
      </c>
      <c r="V546" s="46">
        <f>IFERROR(Y366*1,"0")+IFERROR(Y367*1,"0")+IFERROR(Y368*1,"0")+IFERROR(Y369*1,"0")+IFERROR(Y370*1,"0")+IFERROR(Y371*1,"0")+IFERROR(Y372*1,"0")+IFERROR(Y376*1,"0")+IFERROR(Y377*1,"0")+IFERROR(Y381*1,"0")+IFERROR(Y382*1,"0")+IFERROR(Y386*1,"0")</f>
        <v>1290</v>
      </c>
      <c r="W546" s="46">
        <f>IFERROR(Y391*1,"0")+IFERROR(Y392*1,"0")+IFERROR(Y393*1,"0")+IFERROR(Y394*1,"0")+IFERROR(Y398*1,"0")+IFERROR(Y402*1,"0")+IFERROR(Y403*1,"0")+IFERROR(Y404*1,"0")+IFERROR(Y408*1,"0")</f>
        <v>0</v>
      </c>
      <c r="X546" s="46">
        <f>IFERROR(Y414*1,"0")+IFERROR(Y415*1,"0")+IFERROR(Y416*1,"0")+IFERROR(Y417*1,"0")+IFERROR(Y418*1,"0")+IFERROR(Y419*1,"0")+IFERROR(Y420*1,"0")+IFERROR(Y421*1,"0")+IFERROR(Y422*1,"0")+IFERROR(Y423*1,"0")+IFERROR(Y427*1,"0")+IFERROR(Y428*1,"0")</f>
        <v>0</v>
      </c>
      <c r="Y546" s="46">
        <f>IFERROR(Y433*1,"0")+IFERROR(Y434*1,"0")+IFERROR(Y438*1,"0")+IFERROR(Y439*1,"0")+IFERROR(Y440*1,"0")+IFERROR(Y441*1,"0")</f>
        <v>0</v>
      </c>
      <c r="Z546" s="46">
        <f>IFERROR(Y446*1,"0")</f>
        <v>0</v>
      </c>
      <c r="AA546" s="46">
        <f>IFERROR(Y451*1,"0")</f>
        <v>0</v>
      </c>
      <c r="AB546" s="46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52.8</v>
      </c>
      <c r="AC546" s="46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343.20000000000005</v>
      </c>
      <c r="AD546" s="46">
        <f>IFERROR(Y533*1,"0")</f>
        <v>0</v>
      </c>
      <c r="AF546" s="589"/>
    </row>
  </sheetData>
  <sheetProtection algorithmName="SHA-512" hashValue="+y7j3/v63W8urn7d6+snXrVgO1PQoHS5GlPI2OTUHgOi5wKVdVoeho0diALSfBrLTCpoHGGFP5Dg9ZxsjLigjg==" saltValue="UseoHCdHfkW/hMyxibwTp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56">
    <mergeCell ref="D192:E192"/>
    <mergeCell ref="P296:V296"/>
    <mergeCell ref="P356:V356"/>
    <mergeCell ref="D42:E42"/>
    <mergeCell ref="AD544:AD545"/>
    <mergeCell ref="D515:E515"/>
    <mergeCell ref="D173:E173"/>
    <mergeCell ref="D17:E18"/>
    <mergeCell ref="P71:T71"/>
    <mergeCell ref="P313:T313"/>
    <mergeCell ref="P202:T202"/>
    <mergeCell ref="A188:O189"/>
    <mergeCell ref="D123:E123"/>
    <mergeCell ref="D421:E421"/>
    <mergeCell ref="A52:Z52"/>
    <mergeCell ref="P58:T58"/>
    <mergeCell ref="X17:X18"/>
    <mergeCell ref="D44:E44"/>
    <mergeCell ref="D408:E408"/>
    <mergeCell ref="P387:V387"/>
    <mergeCell ref="U17:V17"/>
    <mergeCell ref="Y17:Y18"/>
    <mergeCell ref="K544:K545"/>
    <mergeCell ref="A266:O267"/>
    <mergeCell ref="D57:E57"/>
    <mergeCell ref="P124:T124"/>
    <mergeCell ref="A8:C8"/>
    <mergeCell ref="P360:T360"/>
    <mergeCell ref="D97:E97"/>
    <mergeCell ref="P374:V374"/>
    <mergeCell ref="A426:Z426"/>
    <mergeCell ref="B544:B545"/>
    <mergeCell ref="A364:Z364"/>
    <mergeCell ref="P126:T126"/>
    <mergeCell ref="P361:V361"/>
    <mergeCell ref="A10:C10"/>
    <mergeCell ref="A413:Z413"/>
    <mergeCell ref="P218:T218"/>
    <mergeCell ref="P140:V140"/>
    <mergeCell ref="A136:Z136"/>
    <mergeCell ref="A21:Z21"/>
    <mergeCell ref="A499:Z499"/>
    <mergeCell ref="P425:V425"/>
    <mergeCell ref="A355:O356"/>
    <mergeCell ref="A536:O541"/>
    <mergeCell ref="P513:V513"/>
    <mergeCell ref="P243:T243"/>
    <mergeCell ref="A118:O119"/>
    <mergeCell ref="D102:E102"/>
    <mergeCell ref="A487:O488"/>
    <mergeCell ref="P528:T528"/>
    <mergeCell ref="P81:V81"/>
    <mergeCell ref="P379:V379"/>
    <mergeCell ref="A269:Z269"/>
    <mergeCell ref="A424:O425"/>
    <mergeCell ref="P294:T294"/>
    <mergeCell ref="P145:V145"/>
    <mergeCell ref="P443:V443"/>
    <mergeCell ref="P210:V210"/>
    <mergeCell ref="P510:T510"/>
    <mergeCell ref="A333:Z333"/>
    <mergeCell ref="P185:V185"/>
    <mergeCell ref="P160:V160"/>
    <mergeCell ref="D483:E483"/>
    <mergeCell ref="D271:E271"/>
    <mergeCell ref="P319:T319"/>
    <mergeCell ref="D458:E458"/>
    <mergeCell ref="D433:E433"/>
    <mergeCell ref="X544:X545"/>
    <mergeCell ref="D170:E170"/>
    <mergeCell ref="D468:E468"/>
    <mergeCell ref="N17:N18"/>
    <mergeCell ref="Q5:R5"/>
    <mergeCell ref="P370:T370"/>
    <mergeCell ref="D242:E242"/>
    <mergeCell ref="P290:V290"/>
    <mergeCell ref="F17:F18"/>
    <mergeCell ref="A49:O50"/>
    <mergeCell ref="D278:E278"/>
    <mergeCell ref="P484:T484"/>
    <mergeCell ref="D234:E234"/>
    <mergeCell ref="A478:Z478"/>
    <mergeCell ref="A383:O384"/>
    <mergeCell ref="P65:T65"/>
    <mergeCell ref="P70:T70"/>
    <mergeCell ref="P434:T434"/>
    <mergeCell ref="P263:T263"/>
    <mergeCell ref="A429:O430"/>
    <mergeCell ref="D342:E342"/>
    <mergeCell ref="D171:E171"/>
    <mergeCell ref="D336:E336"/>
    <mergeCell ref="A149:O150"/>
    <mergeCell ref="A544:A545"/>
    <mergeCell ref="D394:E394"/>
    <mergeCell ref="D279:E279"/>
    <mergeCell ref="C544:C545"/>
    <mergeCell ref="D521:E521"/>
    <mergeCell ref="D127:E127"/>
    <mergeCell ref="P121:T121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D252:E252"/>
    <mergeCell ref="P123:T123"/>
    <mergeCell ref="P529:V529"/>
    <mergeCell ref="P421:T421"/>
    <mergeCell ref="P110:T110"/>
    <mergeCell ref="P408:T408"/>
    <mergeCell ref="P66:V66"/>
    <mergeCell ref="D218:E218"/>
    <mergeCell ref="A497:O498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247:E247"/>
    <mergeCell ref="P351:V351"/>
    <mergeCell ref="A114:Z114"/>
    <mergeCell ref="A412:Z412"/>
    <mergeCell ref="P239:V239"/>
    <mergeCell ref="P439:T439"/>
    <mergeCell ref="A191:Z191"/>
    <mergeCell ref="P433:T433"/>
    <mergeCell ref="P262:T262"/>
    <mergeCell ref="A107:Z107"/>
    <mergeCell ref="D341:E341"/>
    <mergeCell ref="A447:O448"/>
    <mergeCell ref="D262:E262"/>
    <mergeCell ref="P368:T368"/>
    <mergeCell ref="D237:E237"/>
    <mergeCell ref="AD17:AF18"/>
    <mergeCell ref="P167:V167"/>
    <mergeCell ref="D101:E101"/>
    <mergeCell ref="A337:O338"/>
    <mergeCell ref="P378:V378"/>
    <mergeCell ref="D76:E76"/>
    <mergeCell ref="F5:G5"/>
    <mergeCell ref="P144:V144"/>
    <mergeCell ref="A25:Z25"/>
    <mergeCell ref="P119:V119"/>
    <mergeCell ref="D175:E175"/>
    <mergeCell ref="A36:O37"/>
    <mergeCell ref="P253:T253"/>
    <mergeCell ref="D221:E221"/>
    <mergeCell ref="V11:W11"/>
    <mergeCell ref="A20:Z20"/>
    <mergeCell ref="A51:Z51"/>
    <mergeCell ref="Q6:R6"/>
    <mergeCell ref="P23:V23"/>
    <mergeCell ref="D54:E54"/>
    <mergeCell ref="V12:W12"/>
    <mergeCell ref="A19:Z19"/>
    <mergeCell ref="A39:Z39"/>
    <mergeCell ref="P85:T85"/>
    <mergeCell ref="P2:W3"/>
    <mergeCell ref="P498:V498"/>
    <mergeCell ref="P127:T127"/>
    <mergeCell ref="P369:T369"/>
    <mergeCell ref="D508:E508"/>
    <mergeCell ref="P347:T347"/>
    <mergeCell ref="A244:O245"/>
    <mergeCell ref="P418:T418"/>
    <mergeCell ref="P198:T198"/>
    <mergeCell ref="P90:T90"/>
    <mergeCell ref="P54:T54"/>
    <mergeCell ref="D35:E35"/>
    <mergeCell ref="D404:E404"/>
    <mergeCell ref="A23:O24"/>
    <mergeCell ref="P64:T64"/>
    <mergeCell ref="D10:E10"/>
    <mergeCell ref="F10:G10"/>
    <mergeCell ref="D305:E305"/>
    <mergeCell ref="D243:E243"/>
    <mergeCell ref="P349:T349"/>
    <mergeCell ref="D270:E270"/>
    <mergeCell ref="P420:T420"/>
    <mergeCell ref="D99:E99"/>
    <mergeCell ref="A130:Z130"/>
    <mergeCell ref="M17:M18"/>
    <mergeCell ref="A531:Z531"/>
    <mergeCell ref="O17:O18"/>
    <mergeCell ref="P336:T336"/>
    <mergeCell ref="P429:V429"/>
    <mergeCell ref="P223:V223"/>
    <mergeCell ref="P494:V494"/>
    <mergeCell ref="P350:V350"/>
    <mergeCell ref="A297:Z297"/>
    <mergeCell ref="P410:V410"/>
    <mergeCell ref="P417:T417"/>
    <mergeCell ref="P102:T102"/>
    <mergeCell ref="P189:V189"/>
    <mergeCell ref="P287:V287"/>
    <mergeCell ref="D177:E177"/>
    <mergeCell ref="P281:V281"/>
    <mergeCell ref="P354:T354"/>
    <mergeCell ref="P523:V523"/>
    <mergeCell ref="D226:E226"/>
    <mergeCell ref="P183:T183"/>
    <mergeCell ref="A106:Z106"/>
    <mergeCell ref="D462:E462"/>
    <mergeCell ref="P62:T62"/>
    <mergeCell ref="D526:E526"/>
    <mergeCell ref="P41:T41"/>
    <mergeCell ref="D22:E22"/>
    <mergeCell ref="A455:Z455"/>
    <mergeCell ref="D320:E320"/>
    <mergeCell ref="A284:Z284"/>
    <mergeCell ref="P214:T214"/>
    <mergeCell ref="P270:T270"/>
    <mergeCell ref="P463:T463"/>
    <mergeCell ref="P341:T341"/>
    <mergeCell ref="D213:E213"/>
    <mergeCell ref="A387:O388"/>
    <mergeCell ref="A166:O167"/>
    <mergeCell ref="D321:E321"/>
    <mergeCell ref="P278:T278"/>
    <mergeCell ref="P129:V129"/>
    <mergeCell ref="P101:T101"/>
    <mergeCell ref="A128:O129"/>
    <mergeCell ref="D386:E386"/>
    <mergeCell ref="D215:E215"/>
    <mergeCell ref="P194:V194"/>
    <mergeCell ref="A246:Z246"/>
    <mergeCell ref="P50:V50"/>
    <mergeCell ref="P415:T415"/>
    <mergeCell ref="P286:V286"/>
    <mergeCell ref="P48:T48"/>
    <mergeCell ref="P490:T490"/>
    <mergeCell ref="A476:O477"/>
    <mergeCell ref="P544:P545"/>
    <mergeCell ref="D525:E525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P537:V537"/>
    <mergeCell ref="P337:V337"/>
    <mergeCell ref="A389:Z389"/>
    <mergeCell ref="A156:Z156"/>
    <mergeCell ref="A454:Z454"/>
    <mergeCell ref="P32:V32"/>
    <mergeCell ref="P134:V134"/>
    <mergeCell ref="A293:Z293"/>
    <mergeCell ref="Q13:R13"/>
    <mergeCell ref="AC543:AD543"/>
    <mergeCell ref="D80:E80"/>
    <mergeCell ref="A452:O453"/>
    <mergeCell ref="P471:V471"/>
    <mergeCell ref="D459:E459"/>
    <mergeCell ref="A532:Z532"/>
    <mergeCell ref="D434:E434"/>
    <mergeCell ref="P240:V240"/>
    <mergeCell ref="A507:Z507"/>
    <mergeCell ref="P111:T111"/>
    <mergeCell ref="D225:E225"/>
    <mergeCell ref="A399:O400"/>
    <mergeCell ref="D461:E461"/>
    <mergeCell ref="A444:Z444"/>
    <mergeCell ref="P359:T359"/>
    <mergeCell ref="A178:O179"/>
    <mergeCell ref="P176:T176"/>
    <mergeCell ref="P247:T247"/>
    <mergeCell ref="D84:E84"/>
    <mergeCell ref="P483:T483"/>
    <mergeCell ref="P465:T465"/>
    <mergeCell ref="A344:O345"/>
    <mergeCell ref="A201:Z201"/>
    <mergeCell ref="D528:E528"/>
    <mergeCell ref="H5:M5"/>
    <mergeCell ref="P98:T98"/>
    <mergeCell ref="P522:V522"/>
    <mergeCell ref="D439:E439"/>
    <mergeCell ref="A456:Z456"/>
    <mergeCell ref="D510:E510"/>
    <mergeCell ref="A390:Z390"/>
    <mergeCell ref="P225:T225"/>
    <mergeCell ref="P461:T461"/>
    <mergeCell ref="D6:M6"/>
    <mergeCell ref="P175:T175"/>
    <mergeCell ref="P266:V266"/>
    <mergeCell ref="P331:V331"/>
    <mergeCell ref="D143:E143"/>
    <mergeCell ref="P460:T460"/>
    <mergeCell ref="A86:O87"/>
    <mergeCell ref="D441:E441"/>
    <mergeCell ref="P398:T398"/>
    <mergeCell ref="D319:E319"/>
    <mergeCell ref="D368:E368"/>
    <mergeCell ref="P177:T177"/>
    <mergeCell ref="P475:T475"/>
    <mergeCell ref="D481:E481"/>
    <mergeCell ref="P335:T335"/>
    <mergeCell ref="V6:W9"/>
    <mergeCell ref="A112:O113"/>
    <mergeCell ref="P109:T109"/>
    <mergeCell ref="D217:E217"/>
    <mergeCell ref="D484:E484"/>
    <mergeCell ref="A93:O94"/>
    <mergeCell ref="P84:T84"/>
    <mergeCell ref="P193:T193"/>
    <mergeCell ref="D65:E65"/>
    <mergeCell ref="P22:T22"/>
    <mergeCell ref="P320:T320"/>
    <mergeCell ref="P314:T314"/>
    <mergeCell ref="D428:E428"/>
    <mergeCell ref="A61:Z61"/>
    <mergeCell ref="A88:Z88"/>
    <mergeCell ref="D415:E415"/>
    <mergeCell ref="A346:Z346"/>
    <mergeCell ref="P80:T80"/>
    <mergeCell ref="Z17:Z18"/>
    <mergeCell ref="P94:V94"/>
    <mergeCell ref="A212:Z212"/>
    <mergeCell ref="A283:Z283"/>
    <mergeCell ref="D446:E446"/>
    <mergeCell ref="A277:Z277"/>
    <mergeCell ref="AC17:AC18"/>
    <mergeCell ref="A409:O410"/>
    <mergeCell ref="P279:T279"/>
    <mergeCell ref="D418:E418"/>
    <mergeCell ref="D393:E393"/>
    <mergeCell ref="A224:Z224"/>
    <mergeCell ref="P108:T108"/>
    <mergeCell ref="P254:T254"/>
    <mergeCell ref="P251:T251"/>
    <mergeCell ref="A104:O105"/>
    <mergeCell ref="P343:T343"/>
    <mergeCell ref="A288:Z288"/>
    <mergeCell ref="D153:E153"/>
    <mergeCell ref="AB17:AB18"/>
    <mergeCell ref="A375:Z375"/>
    <mergeCell ref="D367:E367"/>
    <mergeCell ref="P226:T226"/>
    <mergeCell ref="D207:E207"/>
    <mergeCell ref="D85:E85"/>
    <mergeCell ref="D299:E299"/>
    <mergeCell ref="D370:E370"/>
    <mergeCell ref="P405:V405"/>
    <mergeCell ref="A401:Z401"/>
    <mergeCell ref="A230:Z230"/>
    <mergeCell ref="U544:U545"/>
    <mergeCell ref="A144:O145"/>
    <mergeCell ref="H10:M10"/>
    <mergeCell ref="A135:Z135"/>
    <mergeCell ref="W544:W545"/>
    <mergeCell ref="M544:M545"/>
    <mergeCell ref="AA17:AA18"/>
    <mergeCell ref="O544:O545"/>
    <mergeCell ref="P485:T485"/>
    <mergeCell ref="D420:E420"/>
    <mergeCell ref="P430:V430"/>
    <mergeCell ref="A519:Z519"/>
    <mergeCell ref="X543:AA543"/>
    <mergeCell ref="P525:T525"/>
    <mergeCell ref="P539:V539"/>
    <mergeCell ref="P462:T462"/>
    <mergeCell ref="P476:V476"/>
    <mergeCell ref="P35:T35"/>
    <mergeCell ref="A529:O530"/>
    <mergeCell ref="G17:G18"/>
    <mergeCell ref="A81:O82"/>
    <mergeCell ref="P526:T526"/>
    <mergeCell ref="A323:O324"/>
    <mergeCell ref="D314:E314"/>
    <mergeCell ref="D544:D545"/>
    <mergeCell ref="P235:T235"/>
    <mergeCell ref="D349:E349"/>
    <mergeCell ref="P533:T533"/>
    <mergeCell ref="P86:V86"/>
    <mergeCell ref="P384:V384"/>
    <mergeCell ref="A380:Z380"/>
    <mergeCell ref="A38:Z38"/>
    <mergeCell ref="A445:Z445"/>
    <mergeCell ref="P249:V249"/>
    <mergeCell ref="P207:T207"/>
    <mergeCell ref="A432:Z432"/>
    <mergeCell ref="P299:T299"/>
    <mergeCell ref="P150:V150"/>
    <mergeCell ref="D138:E138"/>
    <mergeCell ref="A40:Z40"/>
    <mergeCell ref="P393:T393"/>
    <mergeCell ref="D203:E203"/>
    <mergeCell ref="A186:Z186"/>
    <mergeCell ref="P232:T232"/>
    <mergeCell ref="P330:T330"/>
    <mergeCell ref="P159:T159"/>
    <mergeCell ref="D438:E438"/>
    <mergeCell ref="D509:E509"/>
    <mergeCell ref="J9:M9"/>
    <mergeCell ref="D348:E348"/>
    <mergeCell ref="D62:E62"/>
    <mergeCell ref="D56:E56"/>
    <mergeCell ref="D193:E193"/>
    <mergeCell ref="P377:T377"/>
    <mergeCell ref="P206:T206"/>
    <mergeCell ref="D491:E491"/>
    <mergeCell ref="P504:T504"/>
    <mergeCell ref="D347:E347"/>
    <mergeCell ref="D285:E285"/>
    <mergeCell ref="P233:T233"/>
    <mergeCell ref="D176:E176"/>
    <mergeCell ref="A154:O155"/>
    <mergeCell ref="P155:V155"/>
    <mergeCell ref="P143:T143"/>
    <mergeCell ref="D64:E64"/>
    <mergeCell ref="P441:T441"/>
    <mergeCell ref="D359:E359"/>
    <mergeCell ref="P96:T96"/>
    <mergeCell ref="H17:H18"/>
    <mergeCell ref="P261:T261"/>
    <mergeCell ref="A146:Z146"/>
    <mergeCell ref="P503:T503"/>
    <mergeCell ref="V544:V545"/>
    <mergeCell ref="P153:T153"/>
    <mergeCell ref="D463:E463"/>
    <mergeCell ref="A72:O73"/>
    <mergeCell ref="A199:O200"/>
    <mergeCell ref="P511:T511"/>
    <mergeCell ref="A435:O436"/>
    <mergeCell ref="P534:V534"/>
    <mergeCell ref="P338:V338"/>
    <mergeCell ref="P227:V227"/>
    <mergeCell ref="P373:V373"/>
    <mergeCell ref="P307:V307"/>
    <mergeCell ref="E544:E545"/>
    <mergeCell ref="A325:Z325"/>
    <mergeCell ref="G544:G545"/>
    <mergeCell ref="P536:V536"/>
    <mergeCell ref="P244:V244"/>
    <mergeCell ref="P73:V73"/>
    <mergeCell ref="A196:Z196"/>
    <mergeCell ref="P115:T115"/>
    <mergeCell ref="D254:E254"/>
    <mergeCell ref="P302:V302"/>
    <mergeCell ref="P238:T238"/>
    <mergeCell ref="D490:E490"/>
    <mergeCell ref="T5:U5"/>
    <mergeCell ref="P76:T76"/>
    <mergeCell ref="V5:W5"/>
    <mergeCell ref="P496:T496"/>
    <mergeCell ref="P203:T203"/>
    <mergeCell ref="A295:O296"/>
    <mergeCell ref="D233:E233"/>
    <mergeCell ref="D111:E111"/>
    <mergeCell ref="D469:E469"/>
    <mergeCell ref="Q8:R8"/>
    <mergeCell ref="P69:T69"/>
    <mergeCell ref="P311:T311"/>
    <mergeCell ref="D183:E183"/>
    <mergeCell ref="P438:T438"/>
    <mergeCell ref="D419:E419"/>
    <mergeCell ref="D219:E219"/>
    <mergeCell ref="D340:E340"/>
    <mergeCell ref="T6:U9"/>
    <mergeCell ref="Q10:R10"/>
    <mergeCell ref="D41:E41"/>
    <mergeCell ref="P256:V256"/>
    <mergeCell ref="P383:V383"/>
    <mergeCell ref="D371:E371"/>
    <mergeCell ref="P60:V60"/>
    <mergeCell ref="Y544:Y545"/>
    <mergeCell ref="D280:E280"/>
    <mergeCell ref="A353:Z353"/>
    <mergeCell ref="AA544:AA545"/>
    <mergeCell ref="A160:O161"/>
    <mergeCell ref="D467:E467"/>
    <mergeCell ref="D109:E109"/>
    <mergeCell ref="A14:M14"/>
    <mergeCell ref="P138:T138"/>
    <mergeCell ref="D533:E533"/>
    <mergeCell ref="P512:V512"/>
    <mergeCell ref="D43:E43"/>
    <mergeCell ref="D485:E485"/>
    <mergeCell ref="P149:V149"/>
    <mergeCell ref="P447:V447"/>
    <mergeCell ref="P216:T216"/>
    <mergeCell ref="D137:E137"/>
    <mergeCell ref="D422:E422"/>
    <mergeCell ref="P451:T451"/>
    <mergeCell ref="D372:E372"/>
    <mergeCell ref="D335:E335"/>
    <mergeCell ref="P516:T516"/>
    <mergeCell ref="V543:W543"/>
    <mergeCell ref="P491:T491"/>
    <mergeCell ref="A12:M12"/>
    <mergeCell ref="A411:Z411"/>
    <mergeCell ref="D343:E343"/>
    <mergeCell ref="P200:V200"/>
    <mergeCell ref="A190:Z190"/>
    <mergeCell ref="P436:V436"/>
    <mergeCell ref="P372:T372"/>
    <mergeCell ref="P310:T310"/>
    <mergeCell ref="D182:E182"/>
    <mergeCell ref="A68:Z68"/>
    <mergeCell ref="P322:T322"/>
    <mergeCell ref="P260:T260"/>
    <mergeCell ref="D132:E132"/>
    <mergeCell ref="D172:E172"/>
    <mergeCell ref="P26:T26"/>
    <mergeCell ref="A13:M13"/>
    <mergeCell ref="A59:O60"/>
    <mergeCell ref="A15:M15"/>
    <mergeCell ref="D48:E48"/>
    <mergeCell ref="P77:T77"/>
    <mergeCell ref="P204:T204"/>
    <mergeCell ref="D125:E125"/>
    <mergeCell ref="P217:T217"/>
    <mergeCell ref="D204:E204"/>
    <mergeCell ref="F544:F545"/>
    <mergeCell ref="D398:E398"/>
    <mergeCell ref="D327:E327"/>
    <mergeCell ref="D416:E416"/>
    <mergeCell ref="P427:T427"/>
    <mergeCell ref="D264:E264"/>
    <mergeCell ref="A133:O134"/>
    <mergeCell ref="D391:E391"/>
    <mergeCell ref="D220:E220"/>
    <mergeCell ref="P199:V199"/>
    <mergeCell ref="P497:V497"/>
    <mergeCell ref="P435:V435"/>
    <mergeCell ref="P291:V291"/>
    <mergeCell ref="A309:Z309"/>
    <mergeCell ref="D328:E328"/>
    <mergeCell ref="P285:T285"/>
    <mergeCell ref="D157:E157"/>
    <mergeCell ref="A259:Z259"/>
    <mergeCell ref="D251:E251"/>
    <mergeCell ref="P228:V228"/>
    <mergeCell ref="A495:Z495"/>
    <mergeCell ref="P355:V355"/>
    <mergeCell ref="A180:Z180"/>
    <mergeCell ref="D480:E480"/>
    <mergeCell ref="D27:E27"/>
    <mergeCell ref="P208:T208"/>
    <mergeCell ref="P15:T16"/>
    <mergeCell ref="D116:E116"/>
    <mergeCell ref="D414:E414"/>
    <mergeCell ref="P419:T419"/>
    <mergeCell ref="P219:T219"/>
    <mergeCell ref="D91:E91"/>
    <mergeCell ref="A164:Z164"/>
    <mergeCell ref="P272:T272"/>
    <mergeCell ref="P72:V72"/>
    <mergeCell ref="P122:T122"/>
    <mergeCell ref="P43:T43"/>
    <mergeCell ref="D198:E198"/>
    <mergeCell ref="P275:V275"/>
    <mergeCell ref="P104:V104"/>
    <mergeCell ref="P27:T27"/>
    <mergeCell ref="D75:E75"/>
    <mergeCell ref="A222:O223"/>
    <mergeCell ref="D206:E206"/>
    <mergeCell ref="D181:E181"/>
    <mergeCell ref="P91:T91"/>
    <mergeCell ref="A286:O287"/>
    <mergeCell ref="P327:T327"/>
    <mergeCell ref="D63:E63"/>
    <mergeCell ref="D330:E330"/>
    <mergeCell ref="D492:E492"/>
    <mergeCell ref="P540:V540"/>
    <mergeCell ref="P305:T305"/>
    <mergeCell ref="A304:Z304"/>
    <mergeCell ref="D96:E96"/>
    <mergeCell ref="P344:V344"/>
    <mergeCell ref="P306:V306"/>
    <mergeCell ref="A162:Z162"/>
    <mergeCell ref="D460:E460"/>
    <mergeCell ref="P505:V505"/>
    <mergeCell ref="A517:O518"/>
    <mergeCell ref="P446:T446"/>
    <mergeCell ref="P440:T440"/>
    <mergeCell ref="P518:V518"/>
    <mergeCell ref="A514:Z514"/>
    <mergeCell ref="P452:V452"/>
    <mergeCell ref="P459:T459"/>
    <mergeCell ref="D465:E465"/>
    <mergeCell ref="D440:E440"/>
    <mergeCell ref="A505:O506"/>
    <mergeCell ref="D427:E427"/>
    <mergeCell ref="D504:E504"/>
    <mergeCell ref="P67:V67"/>
    <mergeCell ref="P264:T264"/>
    <mergeCell ref="D169:E169"/>
    <mergeCell ref="I543:U543"/>
    <mergeCell ref="P82:V82"/>
    <mergeCell ref="P132:T132"/>
    <mergeCell ref="P538:V538"/>
    <mergeCell ref="A357:Z357"/>
    <mergeCell ref="P317:V317"/>
    <mergeCell ref="C543:H543"/>
    <mergeCell ref="D273:E273"/>
    <mergeCell ref="A378:O379"/>
    <mergeCell ref="P105:V105"/>
    <mergeCell ref="A489:Z489"/>
    <mergeCell ref="P316:V316"/>
    <mergeCell ref="A141:Z141"/>
    <mergeCell ref="P184:V184"/>
    <mergeCell ref="D159:E159"/>
    <mergeCell ref="D310:E310"/>
    <mergeCell ref="D503:E503"/>
    <mergeCell ref="P442:V442"/>
    <mergeCell ref="P509:T509"/>
    <mergeCell ref="D392:E392"/>
    <mergeCell ref="D457:E457"/>
    <mergeCell ref="A534:O535"/>
    <mergeCell ref="P133:V133"/>
    <mergeCell ref="P469:T469"/>
    <mergeCell ref="A250:Z250"/>
    <mergeCell ref="A5:C5"/>
    <mergeCell ref="P340:T340"/>
    <mergeCell ref="P362:V362"/>
    <mergeCell ref="A472:Z472"/>
    <mergeCell ref="D464:E464"/>
    <mergeCell ref="D402:E402"/>
    <mergeCell ref="P128:V128"/>
    <mergeCell ref="A442:O443"/>
    <mergeCell ref="A17:A18"/>
    <mergeCell ref="P300:T300"/>
    <mergeCell ref="K17:K18"/>
    <mergeCell ref="P371:T371"/>
    <mergeCell ref="C17:C18"/>
    <mergeCell ref="D103:E103"/>
    <mergeCell ref="P358:T358"/>
    <mergeCell ref="D466:E466"/>
    <mergeCell ref="P137:T137"/>
    <mergeCell ref="D9:E9"/>
    <mergeCell ref="P197:T197"/>
    <mergeCell ref="F9:G9"/>
    <mergeCell ref="Q11:R11"/>
    <mergeCell ref="A6:C6"/>
    <mergeCell ref="A493:O494"/>
    <mergeCell ref="P416:T416"/>
    <mergeCell ref="P142:T142"/>
    <mergeCell ref="D148:E148"/>
    <mergeCell ref="D26:E26"/>
    <mergeCell ref="P403:T403"/>
    <mergeCell ref="P117:T117"/>
    <mergeCell ref="D311:E311"/>
    <mergeCell ref="D115:E115"/>
    <mergeCell ref="P55:T55"/>
    <mergeCell ref="P182:T182"/>
    <mergeCell ref="P480:T480"/>
    <mergeCell ref="P280:T280"/>
    <mergeCell ref="A470:O471"/>
    <mergeCell ref="A274:O275"/>
    <mergeCell ref="D261:E261"/>
    <mergeCell ref="D90:E90"/>
    <mergeCell ref="P467:T467"/>
    <mergeCell ref="Q12:R12"/>
    <mergeCell ref="P169:T169"/>
    <mergeCell ref="P53:T53"/>
    <mergeCell ref="A47:Z47"/>
    <mergeCell ref="Q544:Q545"/>
    <mergeCell ref="A168:Z168"/>
    <mergeCell ref="S544:S545"/>
    <mergeCell ref="P481:T481"/>
    <mergeCell ref="P139:V139"/>
    <mergeCell ref="I17:I18"/>
    <mergeCell ref="D377:E377"/>
    <mergeCell ref="P424:V424"/>
    <mergeCell ref="P414:T414"/>
    <mergeCell ref="P470:V470"/>
    <mergeCell ref="P301:V301"/>
    <mergeCell ref="P295:V295"/>
    <mergeCell ref="P178:V178"/>
    <mergeCell ref="A120:Z120"/>
    <mergeCell ref="D235:E235"/>
    <mergeCell ref="A95:Z95"/>
    <mergeCell ref="P267:V267"/>
    <mergeCell ref="P312:T312"/>
    <mergeCell ref="D451:E451"/>
    <mergeCell ref="D255:E255"/>
    <mergeCell ref="A524:Z524"/>
    <mergeCell ref="P49:V49"/>
    <mergeCell ref="P36:V36"/>
    <mergeCell ref="A303:Z303"/>
    <mergeCell ref="P488:V488"/>
    <mergeCell ref="A512:O513"/>
    <mergeCell ref="R544:R545"/>
    <mergeCell ref="P282:V282"/>
    <mergeCell ref="T544:T545"/>
    <mergeCell ref="P409:V409"/>
    <mergeCell ref="J17:J18"/>
    <mergeCell ref="L17:L18"/>
    <mergeCell ref="D511:E511"/>
    <mergeCell ref="P255:T255"/>
    <mergeCell ref="D334:E334"/>
    <mergeCell ref="A407:Z407"/>
    <mergeCell ref="P192:T192"/>
    <mergeCell ref="A308:Z308"/>
    <mergeCell ref="P112:V112"/>
    <mergeCell ref="P428:T428"/>
    <mergeCell ref="D100:E100"/>
    <mergeCell ref="A229:Z229"/>
    <mergeCell ref="P17:T18"/>
    <mergeCell ref="P323:V323"/>
    <mergeCell ref="P63:T63"/>
    <mergeCell ref="P492:T492"/>
    <mergeCell ref="D31:E31"/>
    <mergeCell ref="D329:E329"/>
    <mergeCell ref="AB544:AB545"/>
    <mergeCell ref="A66:O67"/>
    <mergeCell ref="A163:Z163"/>
    <mergeCell ref="D28:E28"/>
    <mergeCell ref="D326:E326"/>
    <mergeCell ref="P257:V257"/>
    <mergeCell ref="D313:E313"/>
    <mergeCell ref="D236:E236"/>
    <mergeCell ref="A301:O302"/>
    <mergeCell ref="I544:I545"/>
    <mergeCell ref="A239:O240"/>
    <mergeCell ref="P242:T242"/>
    <mergeCell ref="P171:T171"/>
    <mergeCell ref="D117:E117"/>
    <mergeCell ref="D92:E92"/>
    <mergeCell ref="D55:E55"/>
    <mergeCell ref="D30:E30"/>
    <mergeCell ref="P382:T382"/>
    <mergeCell ref="D496:E496"/>
    <mergeCell ref="P42:T42"/>
    <mergeCell ref="A32:O33"/>
    <mergeCell ref="D417:E417"/>
    <mergeCell ref="P396:V396"/>
    <mergeCell ref="A395:O396"/>
    <mergeCell ref="P541:V541"/>
    <mergeCell ref="P345:V345"/>
    <mergeCell ref="A292:Z292"/>
    <mergeCell ref="A397:Z397"/>
    <mergeCell ref="D214:E214"/>
    <mergeCell ref="P222:V222"/>
    <mergeCell ref="A74:Z74"/>
    <mergeCell ref="D520:E520"/>
    <mergeCell ref="Z544:Z545"/>
    <mergeCell ref="P148:T148"/>
    <mergeCell ref="P482:T482"/>
    <mergeCell ref="D354:E354"/>
    <mergeCell ref="D527:E527"/>
    <mergeCell ref="P93:V93"/>
    <mergeCell ref="P399:V399"/>
    <mergeCell ref="P273:T273"/>
    <mergeCell ref="D272:E272"/>
    <mergeCell ref="D381:E381"/>
    <mergeCell ref="P508:T508"/>
    <mergeCell ref="D209:E209"/>
    <mergeCell ref="P188:V188"/>
    <mergeCell ref="P464:T464"/>
    <mergeCell ref="D147:E147"/>
    <mergeCell ref="P402:T402"/>
    <mergeCell ref="P487:V487"/>
    <mergeCell ref="P45:V45"/>
    <mergeCell ref="P530:V530"/>
    <mergeCell ref="P527:T527"/>
    <mergeCell ref="P502:T502"/>
    <mergeCell ref="H1:Q1"/>
    <mergeCell ref="A501:Z501"/>
    <mergeCell ref="A268:Z268"/>
    <mergeCell ref="P274:V274"/>
    <mergeCell ref="D5:E5"/>
    <mergeCell ref="D69:E69"/>
    <mergeCell ref="P33:V33"/>
    <mergeCell ref="A89:Z89"/>
    <mergeCell ref="D516:E516"/>
    <mergeCell ref="P116:T116"/>
    <mergeCell ref="D122:E122"/>
    <mergeCell ref="P474:T474"/>
    <mergeCell ref="P103:T103"/>
    <mergeCell ref="A227:O228"/>
    <mergeCell ref="P97:T97"/>
    <mergeCell ref="P59:V59"/>
    <mergeCell ref="D382:E382"/>
    <mergeCell ref="D1:F1"/>
    <mergeCell ref="P466:T466"/>
    <mergeCell ref="D7:M7"/>
    <mergeCell ref="A405:O406"/>
    <mergeCell ref="P236:T236"/>
    <mergeCell ref="D79:E79"/>
    <mergeCell ref="P92:T92"/>
    <mergeCell ref="A152:Z152"/>
    <mergeCell ref="P334:T334"/>
    <mergeCell ref="A450:Z450"/>
    <mergeCell ref="P394:T394"/>
    <mergeCell ref="D315:E315"/>
    <mergeCell ref="A184:O185"/>
    <mergeCell ref="P173:T173"/>
    <mergeCell ref="P29:T29"/>
    <mergeCell ref="P271:T271"/>
    <mergeCell ref="A290:O291"/>
    <mergeCell ref="P265:T265"/>
    <mergeCell ref="P100:T100"/>
    <mergeCell ref="D208:E208"/>
    <mergeCell ref="D8:M8"/>
    <mergeCell ref="D366:E366"/>
    <mergeCell ref="D300:E300"/>
    <mergeCell ref="P44:T44"/>
    <mergeCell ref="P237:T237"/>
    <mergeCell ref="P31:T31"/>
    <mergeCell ref="AC544:AC545"/>
    <mergeCell ref="D482:E482"/>
    <mergeCell ref="A522:O523"/>
    <mergeCell ref="P517:V517"/>
    <mergeCell ref="P395:V395"/>
    <mergeCell ref="P209:T209"/>
    <mergeCell ref="A385:Z385"/>
    <mergeCell ref="P147:T147"/>
    <mergeCell ref="W17:W18"/>
    <mergeCell ref="P332:V332"/>
    <mergeCell ref="P388:V388"/>
    <mergeCell ref="A331:O332"/>
    <mergeCell ref="P161:V161"/>
    <mergeCell ref="A151:Z151"/>
    <mergeCell ref="A449:Z449"/>
    <mergeCell ref="A306:O307"/>
    <mergeCell ref="D110:E110"/>
    <mergeCell ref="P234:T234"/>
    <mergeCell ref="P154:V154"/>
    <mergeCell ref="D142:E142"/>
    <mergeCell ref="P521:T521"/>
    <mergeCell ref="D502:E502"/>
    <mergeCell ref="P535:V535"/>
    <mergeCell ref="P458:T458"/>
    <mergeCell ref="H544:H545"/>
    <mergeCell ref="P448:V448"/>
    <mergeCell ref="J544:J545"/>
    <mergeCell ref="A500:Z500"/>
    <mergeCell ref="A258:Z258"/>
    <mergeCell ref="L544:L545"/>
    <mergeCell ref="P37:V37"/>
    <mergeCell ref="B17:B18"/>
    <mergeCell ref="D479:E479"/>
    <mergeCell ref="P248:V248"/>
    <mergeCell ref="A437:Z437"/>
    <mergeCell ref="D131:E131"/>
    <mergeCell ref="A431:Z431"/>
    <mergeCell ref="P506:V506"/>
    <mergeCell ref="P477:V477"/>
    <mergeCell ref="P404:T404"/>
    <mergeCell ref="P252:T252"/>
    <mergeCell ref="D124:E124"/>
    <mergeCell ref="P56:T56"/>
    <mergeCell ref="D360:E360"/>
    <mergeCell ref="P99:T99"/>
    <mergeCell ref="P366:T366"/>
    <mergeCell ref="P170:T170"/>
    <mergeCell ref="P468:T468"/>
    <mergeCell ref="P520:T520"/>
    <mergeCell ref="A365:Z365"/>
    <mergeCell ref="P172:T172"/>
    <mergeCell ref="R1:T1"/>
    <mergeCell ref="D71:E71"/>
    <mergeCell ref="P28:T28"/>
    <mergeCell ref="P392:T392"/>
    <mergeCell ref="P326:T326"/>
    <mergeCell ref="P221:T221"/>
    <mergeCell ref="P386:T386"/>
    <mergeCell ref="A316:O317"/>
    <mergeCell ref="P457:T457"/>
    <mergeCell ref="P215:T215"/>
    <mergeCell ref="A139:O140"/>
    <mergeCell ref="P165:T165"/>
    <mergeCell ref="P400:V400"/>
    <mergeCell ref="D98:E98"/>
    <mergeCell ref="P30:T30"/>
    <mergeCell ref="P179:V179"/>
    <mergeCell ref="P166:V166"/>
    <mergeCell ref="V10:W10"/>
    <mergeCell ref="D474:E474"/>
    <mergeCell ref="P113:V113"/>
    <mergeCell ref="D126:E126"/>
    <mergeCell ref="D486:E486"/>
    <mergeCell ref="A45:O46"/>
    <mergeCell ref="P328:T328"/>
    <mergeCell ref="P213:T213"/>
    <mergeCell ref="A281:O282"/>
    <mergeCell ref="D376:E376"/>
    <mergeCell ref="D205:E205"/>
    <mergeCell ref="P157:T157"/>
    <mergeCell ref="D78:E78"/>
    <mergeCell ref="D197:E197"/>
    <mergeCell ref="P381:T381"/>
    <mergeCell ref="D253:E253"/>
    <mergeCell ref="D53:E53"/>
    <mergeCell ref="D289:E289"/>
    <mergeCell ref="P473:T473"/>
    <mergeCell ref="P329:T329"/>
    <mergeCell ref="P158:T158"/>
    <mergeCell ref="P118:V118"/>
    <mergeCell ref="A241:Z241"/>
    <mergeCell ref="P46:V46"/>
    <mergeCell ref="D158:E158"/>
    <mergeCell ref="P479:T479"/>
    <mergeCell ref="D77:E77"/>
    <mergeCell ref="P131:T131"/>
    <mergeCell ref="A34:Z34"/>
    <mergeCell ref="P245:V245"/>
    <mergeCell ref="H9:I9"/>
    <mergeCell ref="P24:V24"/>
    <mergeCell ref="P211:V211"/>
    <mergeCell ref="P453:V453"/>
    <mergeCell ref="A256:O257"/>
    <mergeCell ref="P324:V324"/>
    <mergeCell ref="D70:E70"/>
    <mergeCell ref="A350:O351"/>
    <mergeCell ref="P391:T391"/>
    <mergeCell ref="D312:E312"/>
    <mergeCell ref="D263:E263"/>
    <mergeCell ref="P220:T220"/>
    <mergeCell ref="A363:Z363"/>
    <mergeCell ref="D238:E238"/>
    <mergeCell ref="P187:T187"/>
    <mergeCell ref="D108:E108"/>
    <mergeCell ref="D369:E369"/>
    <mergeCell ref="P423:T423"/>
    <mergeCell ref="Q9:R9"/>
    <mergeCell ref="P78:T78"/>
    <mergeCell ref="D322:E322"/>
    <mergeCell ref="P376:T376"/>
    <mergeCell ref="P79:T79"/>
    <mergeCell ref="D473:E473"/>
    <mergeCell ref="P315:T315"/>
    <mergeCell ref="D187:E187"/>
    <mergeCell ref="A361:O362"/>
    <mergeCell ref="P231:T231"/>
    <mergeCell ref="D423:E423"/>
    <mergeCell ref="D174:E174"/>
    <mergeCell ref="A352:Z352"/>
    <mergeCell ref="P87:V87"/>
    <mergeCell ref="A83:Z83"/>
    <mergeCell ref="A276:Z276"/>
    <mergeCell ref="D260:E260"/>
    <mergeCell ref="P205:T205"/>
    <mergeCell ref="A248:O249"/>
    <mergeCell ref="P422:T422"/>
    <mergeCell ref="P289:T289"/>
    <mergeCell ref="D403:E403"/>
    <mergeCell ref="D232:E232"/>
    <mergeCell ref="A210:O211"/>
    <mergeCell ref="A373:O374"/>
    <mergeCell ref="P174:T174"/>
    <mergeCell ref="A339:Z339"/>
    <mergeCell ref="D121:E121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2 X109 X280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58 X65 X311 X366:X368 X376" xr:uid="{00000000-0002-0000-0000-000012000000}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821</v>
      </c>
      <c r="H1" s="52"/>
    </row>
    <row r="3" spans="2:8" x14ac:dyDescent="0.2">
      <c r="B3" s="47" t="s">
        <v>822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823</v>
      </c>
      <c r="D6" s="47" t="s">
        <v>824</v>
      </c>
      <c r="E6" s="47"/>
    </row>
    <row r="8" spans="2:8" x14ac:dyDescent="0.2">
      <c r="B8" s="47" t="s">
        <v>19</v>
      </c>
      <c r="C8" s="47" t="s">
        <v>823</v>
      </c>
      <c r="D8" s="47"/>
      <c r="E8" s="47"/>
    </row>
    <row r="10" spans="2:8" x14ac:dyDescent="0.2">
      <c r="B10" s="47" t="s">
        <v>825</v>
      </c>
      <c r="C10" s="47"/>
      <c r="D10" s="47"/>
      <c r="E10" s="47"/>
    </row>
    <row r="11" spans="2:8" x14ac:dyDescent="0.2">
      <c r="B11" s="47" t="s">
        <v>826</v>
      </c>
      <c r="C11" s="47"/>
      <c r="D11" s="47"/>
      <c r="E11" s="47"/>
    </row>
    <row r="12" spans="2:8" x14ac:dyDescent="0.2">
      <c r="B12" s="47" t="s">
        <v>827</v>
      </c>
      <c r="C12" s="47"/>
      <c r="D12" s="47"/>
      <c r="E12" s="47"/>
    </row>
    <row r="13" spans="2:8" x14ac:dyDescent="0.2">
      <c r="B13" s="47" t="s">
        <v>828</v>
      </c>
      <c r="C13" s="47"/>
      <c r="D13" s="47"/>
      <c r="E13" s="47"/>
    </row>
    <row r="14" spans="2:8" x14ac:dyDescent="0.2">
      <c r="B14" s="47" t="s">
        <v>829</v>
      </c>
      <c r="C14" s="47"/>
      <c r="D14" s="47"/>
      <c r="E14" s="47"/>
    </row>
    <row r="15" spans="2:8" x14ac:dyDescent="0.2">
      <c r="B15" s="47" t="s">
        <v>830</v>
      </c>
      <c r="C15" s="47"/>
      <c r="D15" s="47"/>
      <c r="E15" s="47"/>
    </row>
    <row r="16" spans="2:8" x14ac:dyDescent="0.2">
      <c r="B16" s="47" t="s">
        <v>831</v>
      </c>
      <c r="C16" s="47"/>
      <c r="D16" s="47"/>
      <c r="E16" s="47"/>
    </row>
    <row r="17" spans="2:5" x14ac:dyDescent="0.2">
      <c r="B17" s="47" t="s">
        <v>832</v>
      </c>
      <c r="C17" s="47"/>
      <c r="D17" s="47"/>
      <c r="E17" s="47"/>
    </row>
    <row r="18" spans="2:5" x14ac:dyDescent="0.2">
      <c r="B18" s="47" t="s">
        <v>833</v>
      </c>
      <c r="C18" s="47"/>
      <c r="D18" s="47"/>
      <c r="E18" s="47"/>
    </row>
    <row r="19" spans="2:5" x14ac:dyDescent="0.2">
      <c r="B19" s="47" t="s">
        <v>834</v>
      </c>
      <c r="C19" s="47"/>
      <c r="D19" s="47"/>
      <c r="E19" s="47"/>
    </row>
    <row r="20" spans="2:5" x14ac:dyDescent="0.2">
      <c r="B20" s="47" t="s">
        <v>835</v>
      </c>
      <c r="C20" s="47"/>
      <c r="D20" s="47"/>
      <c r="E20" s="47"/>
    </row>
  </sheetData>
  <sheetProtection algorithmName="SHA-512" hashValue="WDOjKxl7PyGGSZwg5vGLmcLydfLCr1GGCtJ1YPwcMUv6wBqW/FyyYkEZ1S5BNNAwl7U9Z8f3AG1N+hoDT9u+vw==" saltValue="/P8NhLWQ6seQod0/ByNgN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1069</vt:i4>
      </vt:variant>
    </vt:vector>
  </HeadingPairs>
  <TitlesOfParts>
    <vt:vector size="10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2025-05-26T10:09:42Z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