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FCDBEFE-3FDD-4C52-8743-AF7CA1F735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X217" i="1"/>
  <c r="Z216" i="1"/>
  <c r="X216" i="1"/>
  <c r="BO215" i="1"/>
  <c r="BM215" i="1"/>
  <c r="Z215" i="1"/>
  <c r="Y215" i="1"/>
  <c r="Y217" i="1" s="1"/>
  <c r="P215" i="1"/>
  <c r="Y212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P202" i="1"/>
  <c r="X199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199" i="1" s="1"/>
  <c r="P195" i="1"/>
  <c r="BP194" i="1"/>
  <c r="BO194" i="1"/>
  <c r="BN194" i="1"/>
  <c r="BM194" i="1"/>
  <c r="Z194" i="1"/>
  <c r="Z198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P164" i="1"/>
  <c r="BO164" i="1"/>
  <c r="BN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2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1" i="1" s="1"/>
  <c r="BO22" i="1"/>
  <c r="X289" i="1" s="1"/>
  <c r="BM22" i="1"/>
  <c r="X288" i="1" s="1"/>
  <c r="X290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7" i="1"/>
  <c r="BN28" i="1"/>
  <c r="BP28" i="1"/>
  <c r="Y31" i="1"/>
  <c r="Y287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Z292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A300" i="1" l="1"/>
  <c r="Y289" i="1"/>
  <c r="Y291" i="1"/>
  <c r="Y288" i="1"/>
  <c r="Y290" i="1" s="1"/>
  <c r="C300" i="1" l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<sst xmlns="http://schemas.openxmlformats.org/spreadsheetml/2006/main" count="1299" uniqueCount="418">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</sst>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80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0</v>
      </c>
      <c r="Y42" s="28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24</v>
      </c>
      <c r="Y43" s="281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132</v>
      </c>
      <c r="Y44" s="281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156</v>
      </c>
      <c r="Y45" s="282">
        <f>IFERROR(SUM(Y41:Y44),"0")</f>
        <v>156</v>
      </c>
      <c r="Z45" s="282">
        <f>IFERROR(IF(Z41="",0,Z41),"0")+IFERROR(IF(Z42="",0,Z42),"0")+IFERROR(IF(Z43="",0,Z43),"0")+IFERROR(IF(Z44="",0,Z44),"0")</f>
        <v>2.4179999999999997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1077.5999999999999</v>
      </c>
      <c r="Y46" s="282">
        <f>IFERROR(SUMPRODUCT(Y41:Y44*H41:H44),"0")</f>
        <v>1077.5999999999999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0</v>
      </c>
      <c r="Y67" s="28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0</v>
      </c>
      <c r="Y68" s="28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0</v>
      </c>
      <c r="Y69" s="282">
        <f>IFERROR(SUM(Y66:Y68),"0")</f>
        <v>0</v>
      </c>
      <c r="Z69" s="282">
        <f>IFERROR(IF(Z66="",0,Z66),"0")+IFERROR(IF(Z67="",0,Z67),"0")+IFERROR(IF(Z68="",0,Z68),"0")</f>
        <v>0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0</v>
      </c>
      <c r="Y70" s="282">
        <f>IFERROR(SUMPRODUCT(Y66:Y68*H66:H68),"0")</f>
        <v>0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204</v>
      </c>
      <c r="Y74" s="28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204</v>
      </c>
      <c r="Y75" s="282">
        <f>IFERROR(SUM(Y73:Y74),"0")</f>
        <v>204</v>
      </c>
      <c r="Z75" s="282">
        <f>IFERROR(IF(Z73="",0,Z73),"0")+IFERROR(IF(Z74="",0,Z74),"0")</f>
        <v>1.7666399999999998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1020</v>
      </c>
      <c r="Y76" s="282">
        <f>IFERROR(SUMPRODUCT(Y73:Y74*H73:H74),"0")</f>
        <v>1020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56</v>
      </c>
      <c r="Y84" s="281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56</v>
      </c>
      <c r="Y85" s="281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112</v>
      </c>
      <c r="Y86" s="282">
        <f>IFERROR(SUM(Y84:Y85),"0")</f>
        <v>112</v>
      </c>
      <c r="Z86" s="282">
        <f>IFERROR(IF(Z84="",0,Z84),"0")+IFERROR(IF(Z85="",0,Z85),"0")</f>
        <v>2.0025599999999999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403.2</v>
      </c>
      <c r="Y87" s="282">
        <f>IFERROR(SUMPRODUCT(Y84:Y85*H84:H85),"0")</f>
        <v>403.2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0</v>
      </c>
      <c r="Y90" s="28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84</v>
      </c>
      <c r="Y91" s="28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56</v>
      </c>
      <c r="Y93" s="28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140</v>
      </c>
      <c r="Y96" s="282">
        <f>IFERROR(SUM(Y90:Y95),"0")</f>
        <v>140</v>
      </c>
      <c r="Z96" s="282">
        <f>IFERROR(IF(Z90="",0,Z90),"0")+IFERROR(IF(Z91="",0,Z91),"0")+IFERROR(IF(Z92="",0,Z92),"0")+IFERROR(IF(Z93="",0,Z93),"0")+IFERROR(IF(Z94="",0,Z94),"0")+IFERROR(IF(Z95="",0,Z95),"0")</f>
        <v>2.5031999999999996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403.2</v>
      </c>
      <c r="Y97" s="282">
        <f>IFERROR(SUMPRODUCT(Y90:Y95*H90:H95),"0")</f>
        <v>403.2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24</v>
      </c>
      <c r="Y106" s="28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36</v>
      </c>
      <c r="Y107" s="28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132</v>
      </c>
      <c r="Y108" s="281">
        <f t="shared" si="6"/>
        <v>132</v>
      </c>
      <c r="Z108" s="36">
        <f t="shared" si="7"/>
        <v>2.0459999999999998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963.6</v>
      </c>
      <c r="BN108" s="67">
        <f t="shared" si="9"/>
        <v>963.6</v>
      </c>
      <c r="BO108" s="67">
        <f t="shared" si="10"/>
        <v>1.5714285714285714</v>
      </c>
      <c r="BP108" s="67">
        <f t="shared" si="11"/>
        <v>1.5714285714285714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36</v>
      </c>
      <c r="Y109" s="28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252</v>
      </c>
      <c r="Y110" s="281">
        <f t="shared" si="6"/>
        <v>252</v>
      </c>
      <c r="Z110" s="36">
        <f t="shared" si="7"/>
        <v>3.9060000000000001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1839.6</v>
      </c>
      <c r="BN110" s="67">
        <f t="shared" si="9"/>
        <v>1839.6</v>
      </c>
      <c r="BO110" s="67">
        <f t="shared" si="10"/>
        <v>3</v>
      </c>
      <c r="BP110" s="67">
        <f t="shared" si="11"/>
        <v>3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12</v>
      </c>
      <c r="Y111" s="281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492</v>
      </c>
      <c r="Y112" s="282">
        <f>IFERROR(SUM(Y106:Y111),"0")</f>
        <v>492</v>
      </c>
      <c r="Z112" s="282">
        <f>IFERROR(IF(Z106="",0,Z106),"0")+IFERROR(IF(Z107="",0,Z107),"0")+IFERROR(IF(Z108="",0,Z108),"0")+IFERROR(IF(Z109="",0,Z109),"0")+IFERROR(IF(Z110="",0,Z110),"0")+IFERROR(IF(Z111="",0,Z111),"0")</f>
        <v>7.6259999999999994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3400.8</v>
      </c>
      <c r="Y113" s="282">
        <f>IFERROR(SUMPRODUCT(Y106:Y111*H106:H111),"0")</f>
        <v>3400.8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84</v>
      </c>
      <c r="Y124" s="28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196</v>
      </c>
      <c r="Y125" s="28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280</v>
      </c>
      <c r="Y126" s="282">
        <f>IFERROR(SUM(Y124:Y125),"0")</f>
        <v>280</v>
      </c>
      <c r="Z126" s="282">
        <f>IFERROR(IF(Z124="",0,Z124),"0")+IFERROR(IF(Z125="",0,Z125),"0")</f>
        <v>5.0064000000000002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840</v>
      </c>
      <c r="Y127" s="282">
        <f>IFERROR(SUMPRODUCT(Y124:Y125*H124:H125),"0")</f>
        <v>840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56</v>
      </c>
      <c r="Y130" s="28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98</v>
      </c>
      <c r="Y131" s="28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154</v>
      </c>
      <c r="Y132" s="282">
        <f>IFERROR(SUM(Y130:Y131),"0")</f>
        <v>154</v>
      </c>
      <c r="Z132" s="282">
        <f>IFERROR(IF(Z130="",0,Z130),"0")+IFERROR(IF(Z131="",0,Z131),"0")</f>
        <v>2.75352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462</v>
      </c>
      <c r="Y133" s="282">
        <f>IFERROR(SUMPRODUCT(Y130:Y131*H130:H131),"0")</f>
        <v>462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70</v>
      </c>
      <c r="Y137" s="28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112</v>
      </c>
      <c r="Y138" s="282">
        <f>IFERROR(SUM(Y136:Y137),"0")</f>
        <v>112</v>
      </c>
      <c r="Z138" s="282">
        <f>IFERROR(IF(Z136="",0,Z136),"0")+IFERROR(IF(Z137="",0,Z137),"0")</f>
        <v>2.0025599999999999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268.8</v>
      </c>
      <c r="Y139" s="282">
        <f>IFERROR(SUMPRODUCT(Y136:Y137*H136:H137),"0")</f>
        <v>268.8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42</v>
      </c>
      <c r="Y142" s="281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42</v>
      </c>
      <c r="Y143" s="282">
        <f>IFERROR(SUM(Y142:Y142),"0")</f>
        <v>42</v>
      </c>
      <c r="Z143" s="282">
        <f>IFERROR(IF(Z142="",0,Z142),"0")</f>
        <v>0.75095999999999996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126</v>
      </c>
      <c r="Y144" s="282">
        <f>IFERROR(SUMPRODUCT(Y142:Y142*H142:H142),"0")</f>
        <v>126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0</v>
      </c>
      <c r="Y164" s="28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0</v>
      </c>
      <c r="Y165" s="282">
        <f>IFERROR(SUM(Y163:Y164),"0")</f>
        <v>0</v>
      </c>
      <c r="Z165" s="282">
        <f>IFERROR(IF(Z163="",0,Z163),"0")+IFERROR(IF(Z164="",0,Z164),"0")</f>
        <v>0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0</v>
      </c>
      <c r="Y166" s="282">
        <f>IFERROR(SUMPRODUCT(Y163:Y164*H163:H164),"0")</f>
        <v>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84</v>
      </c>
      <c r="Y170" s="28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98</v>
      </c>
      <c r="Y171" s="28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168</v>
      </c>
      <c r="Y172" s="281">
        <f>IFERROR(IF(X172="","",X172),"")</f>
        <v>168</v>
      </c>
      <c r="Z172" s="36">
        <f>IFERROR(IF(X172="","",X172*0.01788),"")</f>
        <v>3.0038399999999998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627.64800000000002</v>
      </c>
      <c r="BN172" s="67">
        <f>IFERROR(Y172*I172,"0")</f>
        <v>627.64800000000002</v>
      </c>
      <c r="BO172" s="67">
        <f>IFERROR(X172/J172,"0")</f>
        <v>2.4</v>
      </c>
      <c r="BP172" s="67">
        <f>IFERROR(Y172/J172,"0")</f>
        <v>2.4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350</v>
      </c>
      <c r="Y173" s="282">
        <f>IFERROR(SUM(Y170:Y172),"0")</f>
        <v>350</v>
      </c>
      <c r="Z173" s="282">
        <f>IFERROR(IF(Z170="",0,Z170),"0")+IFERROR(IF(Z171="",0,Z171),"0")+IFERROR(IF(Z172="",0,Z172),"0")</f>
        <v>6.2579999999999991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1050</v>
      </c>
      <c r="Y174" s="282">
        <f>IFERROR(SUMPRODUCT(Y170:Y172*H170:H172),"0")</f>
        <v>1050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0</v>
      </c>
      <c r="Y187" s="28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0</v>
      </c>
      <c r="Y190" s="282">
        <f>IFERROR(SUM(Y186:Y189),"0")</f>
        <v>0</v>
      </c>
      <c r="Z190" s="282">
        <f>IFERROR(IF(Z186="",0,Z186),"0")+IFERROR(IF(Z187="",0,Z187),"0")+IFERROR(IF(Z188="",0,Z188),"0")+IFERROR(IF(Z189="",0,Z189),"0")</f>
        <v>0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0</v>
      </c>
      <c r="Y191" s="282">
        <f>IFERROR(SUMPRODUCT(Y186:Y189*H186:H189),"0")</f>
        <v>0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0</v>
      </c>
      <c r="Y195" s="28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0</v>
      </c>
      <c r="Y198" s="282">
        <f>IFERROR(SUM(Y194:Y197),"0")</f>
        <v>0</v>
      </c>
      <c r="Z198" s="282">
        <f>IFERROR(IF(Z194="",0,Z194),"0")+IFERROR(IF(Z195="",0,Z195),"0")+IFERROR(IF(Z196="",0,Z196),"0")+IFERROR(IF(Z197="",0,Z197),"0")</f>
        <v>0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0</v>
      </c>
      <c r="Y199" s="282">
        <f>IFERROR(SUMPRODUCT(Y194:Y197*H194:H197),"0")</f>
        <v>0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0</v>
      </c>
      <c r="Y203" s="281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0</v>
      </c>
      <c r="Y206" s="282">
        <f>IFERROR(SUM(Y202:Y205),"0")</f>
        <v>0</v>
      </c>
      <c r="Z206" s="282">
        <f>IFERROR(IF(Z202="",0,Z202),"0")+IFERROR(IF(Z203="",0,Z203),"0")+IFERROR(IF(Z204="",0,Z204),"0")+IFERROR(IF(Z205="",0,Z205),"0")</f>
        <v>0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0</v>
      </c>
      <c r="Y207" s="282">
        <f>IFERROR(SUMPRODUCT(Y202:Y205*H202:H205),"0")</f>
        <v>0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48</v>
      </c>
      <c r="Y210" s="28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251.04000000000002</v>
      </c>
      <c r="BN210" s="67">
        <f>IFERROR(Y210*I210,"0")</f>
        <v>251.04000000000002</v>
      </c>
      <c r="BO210" s="67">
        <f>IFERROR(X210/J210,"0")</f>
        <v>0.5714285714285714</v>
      </c>
      <c r="BP210" s="67">
        <f>IFERROR(Y210/J210,"0")</f>
        <v>0.5714285714285714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48</v>
      </c>
      <c r="Y211" s="282">
        <f>IFERROR(SUM(Y210:Y210),"0")</f>
        <v>48</v>
      </c>
      <c r="Z211" s="282">
        <f>IFERROR(IF(Z210="",0,Z210),"0")</f>
        <v>0.74399999999999999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240</v>
      </c>
      <c r="Y212" s="282">
        <f>IFERROR(SUMPRODUCT(Y210:Y210*H210:H210),"0")</f>
        <v>240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0</v>
      </c>
      <c r="Y219" s="281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0</v>
      </c>
      <c r="Y222" s="282">
        <f>IFERROR(SUM(Y219:Y221),"0")</f>
        <v>0</v>
      </c>
      <c r="Z222" s="282">
        <f>IFERROR(IF(Z219="",0,Z219),"0")+IFERROR(IF(Z220="",0,Z220),"0")+IFERROR(IF(Z221="",0,Z221),"0")</f>
        <v>0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0</v>
      </c>
      <c r="Y223" s="282">
        <f>IFERROR(SUMPRODUCT(Y219:Y221*H219:H221),"0")</f>
        <v>0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72</v>
      </c>
      <c r="Y261" s="281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450.71999999999997</v>
      </c>
      <c r="BN261" s="67">
        <f>IFERROR(Y261*I261,"0")</f>
        <v>450.71999999999997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72</v>
      </c>
      <c r="Y263" s="282">
        <f>IFERROR(SUM(Y261:Y262),"0")</f>
        <v>72</v>
      </c>
      <c r="Z263" s="282">
        <f>IFERROR(IF(Z261="",0,Z261),"0")+IFERROR(IF(Z262="",0,Z262),"0")</f>
        <v>1.1160000000000001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432</v>
      </c>
      <c r="Y264" s="282">
        <f>IFERROR(SUMPRODUCT(Y261:Y262*H261:H262),"0")</f>
        <v>432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240</v>
      </c>
      <c r="Y267" s="281">
        <f>IFERROR(IF(X267="","",X267),"")</f>
        <v>240</v>
      </c>
      <c r="Z267" s="36">
        <f>IFERROR(IF(X267="","",X267*0.0155),"")</f>
        <v>3.7199999999999998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1256.4000000000001</v>
      </c>
      <c r="BN267" s="67">
        <f>IFERROR(Y267*I267,"0")</f>
        <v>1256.4000000000001</v>
      </c>
      <c r="BO267" s="67">
        <f>IFERROR(X267/J267,"0")</f>
        <v>2.8571428571428572</v>
      </c>
      <c r="BP267" s="67">
        <f>IFERROR(Y267/J267,"0")</f>
        <v>2.8571428571428572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42</v>
      </c>
      <c r="Y268" s="281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102.14399999999999</v>
      </c>
      <c r="BN268" s="67">
        <f>IFERROR(Y268*I268,"0")</f>
        <v>102.14399999999999</v>
      </c>
      <c r="BO268" s="67">
        <f>IFERROR(X268/J268,"0")</f>
        <v>0.33333333333333331</v>
      </c>
      <c r="BP268" s="67">
        <f>IFERROR(Y268/J268,"0")</f>
        <v>0.33333333333333331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282</v>
      </c>
      <c r="Y269" s="282">
        <f>IFERROR(SUM(Y266:Y268),"0")</f>
        <v>282</v>
      </c>
      <c r="Z269" s="282">
        <f>IFERROR(IF(Z266="",0,Z266),"0")+IFERROR(IF(Z267="",0,Z267),"0")+IFERROR(IF(Z268="",0,Z268),"0")</f>
        <v>4.1131199999999994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1294.08</v>
      </c>
      <c r="Y270" s="282">
        <f>IFERROR(SUMPRODUCT(Y266:Y268*H266:H268),"0")</f>
        <v>1294.08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28</v>
      </c>
      <c r="Y273" s="281">
        <f t="shared" si="12"/>
        <v>28</v>
      </c>
      <c r="Z273" s="36">
        <f>IFERROR(IF(X273="","",X273*0.00936),"")</f>
        <v>0.26207999999999998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108.976</v>
      </c>
      <c r="BN273" s="67">
        <f t="shared" si="14"/>
        <v>108.976</v>
      </c>
      <c r="BO273" s="67">
        <f t="shared" si="15"/>
        <v>0.22222222222222221</v>
      </c>
      <c r="BP273" s="67">
        <f t="shared" si="16"/>
        <v>0.22222222222222221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14</v>
      </c>
      <c r="Y275" s="281">
        <f t="shared" si="12"/>
        <v>14</v>
      </c>
      <c r="Z275" s="36">
        <f t="shared" ref="Z275:Z280" si="17">IFERROR(IF(X275="","",X275*0.00936),"")</f>
        <v>0.13103999999999999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44.688000000000002</v>
      </c>
      <c r="BN275" s="67">
        <f t="shared" si="14"/>
        <v>44.688000000000002</v>
      </c>
      <c r="BO275" s="67">
        <f t="shared" si="15"/>
        <v>0.1111111111111111</v>
      </c>
      <c r="BP275" s="67">
        <f t="shared" si="16"/>
        <v>0.1111111111111111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0</v>
      </c>
      <c r="Y276" s="281">
        <f t="shared" si="12"/>
        <v>0</v>
      </c>
      <c r="Z276" s="36">
        <f t="shared" si="17"/>
        <v>0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42</v>
      </c>
      <c r="Y285" s="282">
        <f>IFERROR(SUM(Y272:Y284),"0")</f>
        <v>42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0.39311999999999997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145.60000000000002</v>
      </c>
      <c r="Y286" s="282">
        <f>IFERROR(SUMPRODUCT(Y272:Y284*H272:H284),"0")</f>
        <v>145.60000000000002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12148.48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12148.48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13347.098400000001</v>
      </c>
      <c r="Y288" s="282">
        <f>IFERROR(SUM(BN22:BN284),"0")</f>
        <v>13347.098400000001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35</v>
      </c>
      <c r="Y289" s="38">
        <f>ROUNDUP(SUM(BP22:BP284),0)</f>
        <v>35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14222.098400000001</v>
      </c>
      <c r="Y290" s="282">
        <f>GrossWeightTotalR+PalletQtyTotalR*25</f>
        <v>14222.098400000001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2814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2814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43.344439999999999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1077.5999999999999</v>
      </c>
      <c r="F297" s="46">
        <f>IFERROR(X49*H49,"0")+IFERROR(X53*H53,"0")+IFERROR(X57*H57,"0")+IFERROR(X61*H61,"0")+IFERROR(X62*H62,"0")+IFERROR(X66*H66,"0")+IFERROR(X67*H67,"0")+IFERROR(X68*H68,"0")</f>
        <v>0</v>
      </c>
      <c r="G297" s="46">
        <f>IFERROR(X73*H73,"0")+IFERROR(X74*H74,"0")</f>
        <v>1020</v>
      </c>
      <c r="H297" s="46">
        <f>IFERROR(X79*H79,"0")</f>
        <v>0</v>
      </c>
      <c r="I297" s="46">
        <f>IFERROR(X84*H84,"0")+IFERROR(X85*H85,"0")</f>
        <v>403.2</v>
      </c>
      <c r="J297" s="46">
        <f>IFERROR(X90*H90,"0")+IFERROR(X91*H91,"0")+IFERROR(X92*H92,"0")+IFERROR(X93*H93,"0")+IFERROR(X94*H94,"0")+IFERROR(X95*H95,"0")</f>
        <v>403.2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3400.8</v>
      </c>
      <c r="M297" s="46">
        <f>IFERROR(X124*H124,"0")+IFERROR(X125*H125,"0")</f>
        <v>840</v>
      </c>
      <c r="N297" s="273"/>
      <c r="O297" s="46">
        <f>IFERROR(X130*H130,"0")+IFERROR(X131*H131,"0")</f>
        <v>462</v>
      </c>
      <c r="P297" s="46">
        <f>IFERROR(X136*H136,"0")+IFERROR(X137*H137,"0")</f>
        <v>268.8</v>
      </c>
      <c r="Q297" s="46">
        <f>IFERROR(X142*H142,"0")</f>
        <v>126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0</v>
      </c>
      <c r="V297" s="46">
        <f>IFERROR(X170*H170,"0")+IFERROR(X171*H171,"0")+IFERROR(X172*H172,"0")+IFERROR(X176*H176,"0")</f>
        <v>1050</v>
      </c>
      <c r="W297" s="46">
        <f>IFERROR(X182*H182,"0")+IFERROR(X186*H186,"0")+IFERROR(X187*H187,"0")+IFERROR(X188*H188,"0")+IFERROR(X189*H189,"0")</f>
        <v>0</v>
      </c>
      <c r="X297" s="46">
        <f>IFERROR(X194*H194,"0")+IFERROR(X195*H195,"0")+IFERROR(X196*H196,"0")+IFERROR(X197*H197,"0")</f>
        <v>0</v>
      </c>
      <c r="Y297" s="46">
        <f>IFERROR(X202*H202,"0")+IFERROR(X203*H203,"0")+IFERROR(X204*H204,"0")+IFERROR(X205*H205,"0")</f>
        <v>0</v>
      </c>
      <c r="Z297" s="46">
        <f>IFERROR(X210*H210,"0")</f>
        <v>240</v>
      </c>
      <c r="AA297" s="46">
        <f>IFERROR(X215*H215,"0")+IFERROR(X219*H219,"0")+IFERROR(X220*H220,"0")+IFERROR(X221*H221,"0")</f>
        <v>0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1871.6799999999998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6429.6</v>
      </c>
      <c r="B300" s="60">
        <f>SUMPRODUCT(--(BB:BB="ПГП"),--(W:W="кор"),H:H,Y:Y)+SUMPRODUCT(--(BB:BB="ПГП"),--(W:W="кг"),Y:Y)</f>
        <v>5718.880000000001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2025-08-27T10:13:03Z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