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201150C9-6779-45F3-9AF5-5DDBA0F4D1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5" i="1" l="1"/>
  <c r="X504" i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P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Y351" i="1" s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S515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Y332" i="1" s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Y320" i="1" s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O515" i="1" s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Y232" i="1" s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5" i="1" s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N79" i="1"/>
  <c r="BM79" i="1"/>
  <c r="Z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15" i="1"/>
  <c r="X506" i="1"/>
  <c r="X507" i="1"/>
  <c r="X509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F515" i="1"/>
  <c r="Y109" i="1"/>
  <c r="BP104" i="1"/>
  <c r="BN104" i="1"/>
  <c r="Z104" i="1"/>
  <c r="Y108" i="1"/>
  <c r="Z114" i="1"/>
  <c r="BP112" i="1"/>
  <c r="BN112" i="1"/>
  <c r="Z112" i="1"/>
  <c r="Y121" i="1"/>
  <c r="BP120" i="1"/>
  <c r="BN120" i="1"/>
  <c r="Z120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F9" i="1"/>
  <c r="J9" i="1"/>
  <c r="Y45" i="1"/>
  <c r="Y58" i="1"/>
  <c r="Y509" i="1" s="1"/>
  <c r="Z92" i="1"/>
  <c r="BP90" i="1"/>
  <c r="BN90" i="1"/>
  <c r="Y506" i="1" s="1"/>
  <c r="Z90" i="1"/>
  <c r="BP97" i="1"/>
  <c r="Y507" i="1" s="1"/>
  <c r="BN97" i="1"/>
  <c r="Z97" i="1"/>
  <c r="BP106" i="1"/>
  <c r="BN106" i="1"/>
  <c r="Z106" i="1"/>
  <c r="BP118" i="1"/>
  <c r="BN118" i="1"/>
  <c r="Z118" i="1"/>
  <c r="Z121" i="1" s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8" i="1"/>
  <c r="Y177" i="1"/>
  <c r="BP174" i="1"/>
  <c r="BN174" i="1"/>
  <c r="Z174" i="1"/>
  <c r="Z177" i="1" s="1"/>
  <c r="E515" i="1"/>
  <c r="Y93" i="1"/>
  <c r="G515" i="1"/>
  <c r="Y132" i="1"/>
  <c r="Z176" i="1"/>
  <c r="BN176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Z203" i="1" s="1"/>
  <c r="BN195" i="1"/>
  <c r="BP195" i="1"/>
  <c r="Z197" i="1"/>
  <c r="BN197" i="1"/>
  <c r="Z199" i="1"/>
  <c r="BN199" i="1"/>
  <c r="Z201" i="1"/>
  <c r="BN201" i="1"/>
  <c r="Y204" i="1"/>
  <c r="Y216" i="1"/>
  <c r="Z207" i="1"/>
  <c r="BN207" i="1"/>
  <c r="BP207" i="1"/>
  <c r="Z209" i="1"/>
  <c r="BN209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Y271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Z326" i="1"/>
  <c r="BP324" i="1"/>
  <c r="BN324" i="1"/>
  <c r="Z324" i="1"/>
  <c r="Y333" i="1"/>
  <c r="BP337" i="1"/>
  <c r="BN337" i="1"/>
  <c r="Z337" i="1"/>
  <c r="Z339" i="1" s="1"/>
  <c r="BP347" i="1"/>
  <c r="BN347" i="1"/>
  <c r="Z347" i="1"/>
  <c r="BP355" i="1"/>
  <c r="BN355" i="1"/>
  <c r="Z355" i="1"/>
  <c r="Z356" i="1" s="1"/>
  <c r="Y357" i="1"/>
  <c r="Y362" i="1"/>
  <c r="BP359" i="1"/>
  <c r="BN359" i="1"/>
  <c r="Z359" i="1"/>
  <c r="Z361" i="1" s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BP438" i="1"/>
  <c r="BN438" i="1"/>
  <c r="Z438" i="1"/>
  <c r="BP441" i="1"/>
  <c r="BN441" i="1"/>
  <c r="Z441" i="1"/>
  <c r="Y187" i="1"/>
  <c r="BP211" i="1"/>
  <c r="BN211" i="1"/>
  <c r="Z211" i="1"/>
  <c r="Z215" i="1" s="1"/>
  <c r="BP219" i="1"/>
  <c r="BN219" i="1"/>
  <c r="Z219" i="1"/>
  <c r="Z220" i="1" s="1"/>
  <c r="Y221" i="1"/>
  <c r="K515" i="1"/>
  <c r="Y231" i="1"/>
  <c r="BP224" i="1"/>
  <c r="BN224" i="1"/>
  <c r="Z224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Z264" i="1" s="1"/>
  <c r="Y264" i="1"/>
  <c r="Z271" i="1"/>
  <c r="BP269" i="1"/>
  <c r="BN269" i="1"/>
  <c r="Z26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Z332" i="1"/>
  <c r="BP330" i="1"/>
  <c r="BN330" i="1"/>
  <c r="Z330" i="1"/>
  <c r="BP345" i="1"/>
  <c r="BN345" i="1"/>
  <c r="Z345" i="1"/>
  <c r="BP349" i="1"/>
  <c r="BN349" i="1"/>
  <c r="Z349" i="1"/>
  <c r="Z351" i="1" s="1"/>
  <c r="BP370" i="1"/>
  <c r="BN370" i="1"/>
  <c r="Z370" i="1"/>
  <c r="Z372" i="1" s="1"/>
  <c r="AB515" i="1"/>
  <c r="Y503" i="1"/>
  <c r="BP502" i="1"/>
  <c r="BN502" i="1"/>
  <c r="Z502" i="1"/>
  <c r="Z503" i="1" s="1"/>
  <c r="Y504" i="1"/>
  <c r="Y277" i="1"/>
  <c r="Y286" i="1"/>
  <c r="R515" i="1"/>
  <c r="Y295" i="1"/>
  <c r="Y340" i="1"/>
  <c r="T515" i="1"/>
  <c r="Y352" i="1"/>
  <c r="U515" i="1"/>
  <c r="Y373" i="1"/>
  <c r="Y372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Z483" i="1" s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Z452" i="1" s="1"/>
  <c r="BP457" i="1"/>
  <c r="BN457" i="1"/>
  <c r="Z457" i="1"/>
  <c r="BP461" i="1"/>
  <c r="BN461" i="1"/>
  <c r="Z461" i="1"/>
  <c r="Y468" i="1"/>
  <c r="BP465" i="1"/>
  <c r="BN465" i="1"/>
  <c r="Z465" i="1"/>
  <c r="Z468" i="1" s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98" i="1" s="1"/>
  <c r="Y508" i="1" l="1"/>
  <c r="Z477" i="1"/>
  <c r="Z462" i="1"/>
  <c r="Z305" i="1"/>
  <c r="Z171" i="1"/>
  <c r="Z108" i="1"/>
  <c r="X508" i="1"/>
  <c r="Z400" i="1"/>
  <c r="Z313" i="1"/>
  <c r="Z256" i="1"/>
  <c r="Z231" i="1"/>
  <c r="Z417" i="1"/>
  <c r="Z247" i="1"/>
  <c r="Z153" i="1"/>
  <c r="Z100" i="1"/>
  <c r="Z58" i="1"/>
  <c r="Z44" i="1"/>
  <c r="Z510" i="1" s="1"/>
  <c r="Y505" i="1"/>
</calcChain>
</file>

<file path=xl/sharedStrings.xml><?xml version="1.0" encoding="utf-8"?>
<sst xmlns="http://schemas.openxmlformats.org/spreadsheetml/2006/main" count="2232" uniqueCount="795">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</sst>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45893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89">
        <v>0.375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21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22</v>
      </c>
      <c r="Q10" s="730"/>
      <c r="R10" s="73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16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29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30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31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32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34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699" t="s">
        <v>38</v>
      </c>
      <c r="D17" s="603" t="s">
        <v>39</v>
      </c>
      <c r="E17" s="662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61"/>
      <c r="R17" s="661"/>
      <c r="S17" s="661"/>
      <c r="T17" s="662"/>
      <c r="U17" s="881" t="s">
        <v>51</v>
      </c>
      <c r="V17" s="607"/>
      <c r="W17" s="603" t="s">
        <v>52</v>
      </c>
      <c r="X17" s="603" t="s">
        <v>53</v>
      </c>
      <c r="Y17" s="882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61</v>
      </c>
      <c r="V18" s="67" t="s">
        <v>62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63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300</v>
      </c>
      <c r="Y41" s="558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312.08333333333331</v>
      </c>
      <c r="BN41" s="64">
        <f>IFERROR(Y41*I41/H41,"0")</f>
        <v>314.58000000000004</v>
      </c>
      <c r="BO41" s="64">
        <f>IFERROR(1/J41*(X41/H41),"0")</f>
        <v>0.43402777777777773</v>
      </c>
      <c r="BP41" s="64">
        <f>IFERROR(1/J41*(Y41/H41),"0")</f>
        <v>0.4375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200</v>
      </c>
      <c r="Y42" s="558">
        <f>IFERROR(IF(X42="",0,CEILING((X42/$H42),1)*$H42),"")</f>
        <v>200</v>
      </c>
      <c r="Z42" s="36">
        <f>IFERROR(IF(Y42=0,"",ROUNDUP(Y42/H42,0)*0.00902),"")</f>
        <v>0.45100000000000001</v>
      </c>
      <c r="AA42" s="56"/>
      <c r="AB42" s="57"/>
      <c r="AC42" s="87" t="s">
        <v>107</v>
      </c>
      <c r="AG42" s="64"/>
      <c r="AJ42" s="68" t="s">
        <v>112</v>
      </c>
      <c r="AK42" s="68">
        <v>528</v>
      </c>
      <c r="BB42" s="88" t="s">
        <v>1</v>
      </c>
      <c r="BM42" s="64">
        <f>IFERROR(X42*I42/H42,"0")</f>
        <v>210.5</v>
      </c>
      <c r="BN42" s="64">
        <f>IFERROR(Y42*I42/H42,"0")</f>
        <v>210.5</v>
      </c>
      <c r="BO42" s="64">
        <f>IFERROR(1/J42*(X42/H42),"0")</f>
        <v>0.37878787878787878</v>
      </c>
      <c r="BP42" s="64">
        <f>IFERROR(1/J42*(Y42/H42),"0")</f>
        <v>0.37878787878787878</v>
      </c>
    </row>
    <row r="43" spans="1:68" ht="27" customHeight="1" x14ac:dyDescent="0.25">
      <c r="A43" s="54" t="s">
        <v>113</v>
      </c>
      <c r="B43" s="54" t="s">
        <v>114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77.777777777777771</v>
      </c>
      <c r="Y44" s="559">
        <f>IFERROR(Y41/H41,"0")+IFERROR(Y42/H42,"0")+IFERROR(Y43/H43,"0")</f>
        <v>78</v>
      </c>
      <c r="Z44" s="559">
        <f>IFERROR(IF(Z41="",0,Z41),"0")+IFERROR(IF(Z42="",0,Z42),"0")+IFERROR(IF(Z43="",0,Z43),"0")</f>
        <v>0.98243999999999998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500</v>
      </c>
      <c r="Y45" s="559">
        <f>IFERROR(SUM(Y41:Y43),"0")</f>
        <v>502.40000000000003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115</v>
      </c>
      <c r="B47" s="54" t="s">
        <v>116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118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119</v>
      </c>
      <c r="B52" s="54" t="s">
        <v>120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 t="s">
        <v>111</v>
      </c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200</v>
      </c>
      <c r="Y53" s="55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124</v>
      </c>
      <c r="AG53" s="64"/>
      <c r="AJ53" s="68" t="s">
        <v>112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125</v>
      </c>
      <c r="B54" s="54" t="s">
        <v>126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128</v>
      </c>
      <c r="B55" s="54" t="s">
        <v>129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124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130</v>
      </c>
      <c r="B56" s="54" t="s">
        <v>131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132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133</v>
      </c>
      <c r="B57" s="54" t="s">
        <v>134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 t="s">
        <v>111</v>
      </c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630</v>
      </c>
      <c r="Y57" s="558">
        <f t="shared" si="6"/>
        <v>630</v>
      </c>
      <c r="Z57" s="36">
        <f>IFERROR(IF(Y57=0,"",ROUNDUP(Y57/H57,0)*0.00902),"")</f>
        <v>1.2627999999999999</v>
      </c>
      <c r="AA57" s="56"/>
      <c r="AB57" s="57"/>
      <c r="AC57" s="103" t="s">
        <v>135</v>
      </c>
      <c r="AG57" s="64"/>
      <c r="AJ57" s="68" t="s">
        <v>112</v>
      </c>
      <c r="AK57" s="68">
        <v>594</v>
      </c>
      <c r="BB57" s="104" t="s">
        <v>1</v>
      </c>
      <c r="BM57" s="64">
        <f t="shared" si="7"/>
        <v>659.40000000000009</v>
      </c>
      <c r="BN57" s="64">
        <f t="shared" si="8"/>
        <v>659.40000000000009</v>
      </c>
      <c r="BO57" s="64">
        <f t="shared" si="9"/>
        <v>1.0606060606060606</v>
      </c>
      <c r="BP57" s="64">
        <f t="shared" si="10"/>
        <v>1.0606060606060606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158.51851851851853</v>
      </c>
      <c r="Y58" s="559">
        <f>IFERROR(Y52/H52,"0")+IFERROR(Y53/H53,"0")+IFERROR(Y54/H54,"0")+IFERROR(Y55/H55,"0")+IFERROR(Y56/H56,"0")+IFERROR(Y57/H57,"0")</f>
        <v>159</v>
      </c>
      <c r="Z58" s="559">
        <f>IFERROR(IF(Z52="",0,Z52),"0")+IFERROR(IF(Z53="",0,Z53),"0")+IFERROR(IF(Z54="",0,Z54),"0")+IFERROR(IF(Z55="",0,Z55),"0")+IFERROR(IF(Z56="",0,Z56),"0")+IFERROR(IF(Z57="",0,Z57),"0")</f>
        <v>1.6234199999999999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830</v>
      </c>
      <c r="Y59" s="559">
        <f>IFERROR(SUM(Y52:Y57),"0")</f>
        <v>835.2</v>
      </c>
      <c r="Z59" s="37"/>
      <c r="AA59" s="560"/>
      <c r="AB59" s="560"/>
      <c r="AC59" s="560"/>
    </row>
    <row r="60" spans="1:68" ht="14.25" customHeight="1" x14ac:dyDescent="0.25">
      <c r="A60" s="572" t="s">
        <v>136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137</v>
      </c>
      <c r="B61" s="54" t="s">
        <v>138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50</v>
      </c>
      <c r="Y61" s="55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140</v>
      </c>
      <c r="B62" s="54" t="s">
        <v>141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143</v>
      </c>
      <c r="B63" s="54" t="s">
        <v>144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 t="s">
        <v>111</v>
      </c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135</v>
      </c>
      <c r="Y64" s="558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139</v>
      </c>
      <c r="AG64" s="64"/>
      <c r="AJ64" s="68" t="s">
        <v>112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54.629629629629633</v>
      </c>
      <c r="Y65" s="559">
        <f>IFERROR(Y61/H61,"0")+IFERROR(Y62/H62,"0")+IFERROR(Y63/H63,"0")+IFERROR(Y64/H64,"0")</f>
        <v>55</v>
      </c>
      <c r="Z65" s="559">
        <f>IFERROR(IF(Z61="",0,Z61),"0")+IFERROR(IF(Z62="",0,Z62),"0")+IFERROR(IF(Z63="",0,Z63),"0")+IFERROR(IF(Z64="",0,Z64),"0")</f>
        <v>0.4204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185</v>
      </c>
      <c r="Y66" s="559">
        <f>IFERROR(SUM(Y61:Y64),"0")</f>
        <v>189</v>
      </c>
      <c r="Z66" s="37"/>
      <c r="AA66" s="560"/>
      <c r="AB66" s="560"/>
      <c r="AC66" s="560"/>
    </row>
    <row r="67" spans="1:68" ht="14.25" customHeight="1" x14ac:dyDescent="0.25">
      <c r="A67" s="572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147</v>
      </c>
      <c r="B68" s="54" t="s">
        <v>148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149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150</v>
      </c>
      <c r="B69" s="54" t="s">
        <v>151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152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153</v>
      </c>
      <c r="B70" s="54" t="s">
        <v>154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155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156</v>
      </c>
      <c r="B74" s="54" t="s">
        <v>157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158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159</v>
      </c>
      <c r="B75" s="54" t="s">
        <v>160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161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165</v>
      </c>
      <c r="B77" s="54" t="s">
        <v>166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167</v>
      </c>
      <c r="B78" s="54" t="s">
        <v>168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161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164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171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172</v>
      </c>
      <c r="B83" s="54" t="s">
        <v>173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174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175</v>
      </c>
      <c r="B84" s="54" t="s">
        <v>176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177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178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179</v>
      </c>
      <c r="B89" s="54" t="s">
        <v>180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200</v>
      </c>
      <c r="Y89" s="558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181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customHeight="1" x14ac:dyDescent="0.25">
      <c r="A90" s="54" t="s">
        <v>182</v>
      </c>
      <c r="B90" s="54" t="s">
        <v>183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181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184</v>
      </c>
      <c r="B91" s="54" t="s">
        <v>185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450</v>
      </c>
      <c r="Y91" s="558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181</v>
      </c>
      <c r="AG91" s="64"/>
      <c r="AJ91" s="68" t="s">
        <v>112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118.51851851851852</v>
      </c>
      <c r="Y92" s="559">
        <f>IFERROR(Y89/H89,"0")+IFERROR(Y90/H90,"0")+IFERROR(Y91/H91,"0")</f>
        <v>119</v>
      </c>
      <c r="Z92" s="559">
        <f>IFERROR(IF(Z89="",0,Z89),"0")+IFERROR(IF(Z90="",0,Z90),"0")+IFERROR(IF(Z91="",0,Z91),"0")</f>
        <v>1.2626200000000001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650</v>
      </c>
      <c r="Y93" s="559">
        <f>IFERROR(SUM(Y89:Y91),"0")</f>
        <v>655.20000000000005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186</v>
      </c>
      <c r="B95" s="54" t="s">
        <v>187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188</v>
      </c>
      <c r="Q95" s="562"/>
      <c r="R95" s="562"/>
      <c r="S95" s="562"/>
      <c r="T95" s="563"/>
      <c r="U95" s="34"/>
      <c r="V95" s="34"/>
      <c r="W95" s="35" t="s">
        <v>69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189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190</v>
      </c>
      <c r="B96" s="54" t="s">
        <v>191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193</v>
      </c>
      <c r="B97" s="54" t="s">
        <v>194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189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193</v>
      </c>
      <c r="B98" s="54" t="s">
        <v>195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450</v>
      </c>
      <c r="Y98" s="558">
        <f>IFERROR(IF(X98="",0,CEILING((X98/$H98),1)*$H98),"")</f>
        <v>450.90000000000003</v>
      </c>
      <c r="Z98" s="36">
        <f>IFERROR(IF(Y98=0,"",ROUNDUP(Y98/H98,0)*0.00651),"")</f>
        <v>1.08717</v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>IFERROR(X98*I98/H98,"0")</f>
        <v>492</v>
      </c>
      <c r="BN98" s="64">
        <f>IFERROR(Y98*I98/H98,"0")</f>
        <v>492.98399999999998</v>
      </c>
      <c r="BO98" s="64">
        <f>IFERROR(1/J98*(X98/H98),"0")</f>
        <v>0.91575091575091572</v>
      </c>
      <c r="BP98" s="64">
        <f>IFERROR(1/J98*(Y98/H98),"0")</f>
        <v>0.91758241758241765</v>
      </c>
    </row>
    <row r="99" spans="1:68" ht="16.5" customHeight="1" x14ac:dyDescent="0.25">
      <c r="A99" s="54" t="s">
        <v>197</v>
      </c>
      <c r="B99" s="54" t="s">
        <v>198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199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166.66666666666666</v>
      </c>
      <c r="Y100" s="559">
        <f>IFERROR(Y95/H95,"0")+IFERROR(Y96/H96,"0")+IFERROR(Y97/H97,"0")+IFERROR(Y98/H98,"0")+IFERROR(Y99/H99,"0")</f>
        <v>167</v>
      </c>
      <c r="Z100" s="559">
        <f>IFERROR(IF(Z95="",0,Z95),"0")+IFERROR(IF(Z96="",0,Z96),"0")+IFERROR(IF(Z97="",0,Z97),"0")+IFERROR(IF(Z98="",0,Z98),"0")+IFERROR(IF(Z99="",0,Z99),"0")</f>
        <v>1.08717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450</v>
      </c>
      <c r="Y101" s="559">
        <f>IFERROR(SUM(Y95:Y99),"0")</f>
        <v>450.90000000000003</v>
      </c>
      <c r="Z101" s="37"/>
      <c r="AA101" s="560"/>
      <c r="AB101" s="560"/>
      <c r="AC101" s="560"/>
    </row>
    <row r="102" spans="1:68" ht="16.5" customHeight="1" x14ac:dyDescent="0.25">
      <c r="A102" s="580" t="s">
        <v>200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201</v>
      </c>
      <c r="B104" s="54" t="s">
        <v>202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80</v>
      </c>
      <c r="Y104" s="558">
        <f>IFERROR(IF(X104="",0,CEILING((X104/$H104),1)*$H104),"")</f>
        <v>86.4</v>
      </c>
      <c r="Z104" s="36">
        <f>IFERROR(IF(Y104=0,"",ROUNDUP(Y104/H104,0)*0.01898),"")</f>
        <v>0.15184</v>
      </c>
      <c r="AA104" s="56"/>
      <c r="AB104" s="57"/>
      <c r="AC104" s="151" t="s">
        <v>203</v>
      </c>
      <c r="AG104" s="64"/>
      <c r="AJ104" s="68"/>
      <c r="AK104" s="68">
        <v>0</v>
      </c>
      <c r="BB104" s="152" t="s">
        <v>1</v>
      </c>
      <c r="BM104" s="64">
        <f>IFERROR(X104*I104/H104,"0")</f>
        <v>83.222222222222214</v>
      </c>
      <c r="BN104" s="64">
        <f>IFERROR(Y104*I104/H104,"0")</f>
        <v>89.88</v>
      </c>
      <c r="BO104" s="64">
        <f>IFERROR(1/J104*(X104/H104),"0")</f>
        <v>0.11574074074074073</v>
      </c>
      <c r="BP104" s="64">
        <f>IFERROR(1/J104*(Y104/H104),"0")</f>
        <v>0.125</v>
      </c>
    </row>
    <row r="105" spans="1:68" ht="16.5" customHeight="1" x14ac:dyDescent="0.25">
      <c r="A105" s="54" t="s">
        <v>204</v>
      </c>
      <c r="B105" s="54" t="s">
        <v>205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203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206</v>
      </c>
      <c r="B106" s="54" t="s">
        <v>207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135</v>
      </c>
      <c r="Y106" s="558">
        <f>IFERROR(IF(X106="",0,CEILING((X106/$H106),1)*$H106),"")</f>
        <v>135</v>
      </c>
      <c r="Z106" s="36">
        <f>IFERROR(IF(Y106=0,"",ROUNDUP(Y106/H106,0)*0.00902),"")</f>
        <v>0.27060000000000001</v>
      </c>
      <c r="AA106" s="56"/>
      <c r="AB106" s="57"/>
      <c r="AC106" s="155" t="s">
        <v>203</v>
      </c>
      <c r="AG106" s="64"/>
      <c r="AJ106" s="68"/>
      <c r="AK106" s="68">
        <v>0</v>
      </c>
      <c r="BB106" s="156" t="s">
        <v>1</v>
      </c>
      <c r="BM106" s="64">
        <f>IFERROR(X106*I106/H106,"0")</f>
        <v>141.30000000000001</v>
      </c>
      <c r="BN106" s="64">
        <f>IFERROR(Y106*I106/H106,"0")</f>
        <v>141.30000000000001</v>
      </c>
      <c r="BO106" s="64">
        <f>IFERROR(1/J106*(X106/H106),"0")</f>
        <v>0.22727272727272729</v>
      </c>
      <c r="BP106" s="64">
        <f>IFERROR(1/J106*(Y106/H106),"0")</f>
        <v>0.22727272727272729</v>
      </c>
    </row>
    <row r="107" spans="1:68" ht="16.5" customHeight="1" x14ac:dyDescent="0.25">
      <c r="A107" s="54" t="s">
        <v>208</v>
      </c>
      <c r="B107" s="54" t="s">
        <v>209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203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37.407407407407405</v>
      </c>
      <c r="Y108" s="559">
        <f>IFERROR(Y104/H104,"0")+IFERROR(Y105/H105,"0")+IFERROR(Y106/H106,"0")+IFERROR(Y107/H107,"0")</f>
        <v>38</v>
      </c>
      <c r="Z108" s="559">
        <f>IFERROR(IF(Z104="",0,Z104),"0")+IFERROR(IF(Z105="",0,Z105),"0")+IFERROR(IF(Z106="",0,Z106),"0")+IFERROR(IF(Z107="",0,Z107),"0")</f>
        <v>0.42244000000000004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215</v>
      </c>
      <c r="Y109" s="559">
        <f>IFERROR(SUM(Y104:Y107),"0")</f>
        <v>221.4</v>
      </c>
      <c r="Z109" s="37"/>
      <c r="AA109" s="560"/>
      <c r="AB109" s="560"/>
      <c r="AC109" s="560"/>
    </row>
    <row r="110" spans="1:68" ht="14.25" customHeight="1" x14ac:dyDescent="0.25">
      <c r="A110" s="572" t="s">
        <v>136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210</v>
      </c>
      <c r="B111" s="54" t="s">
        <v>211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212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213</v>
      </c>
      <c r="B112" s="54" t="s">
        <v>214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212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212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217</v>
      </c>
      <c r="B117" s="54" t="s">
        <v>218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500</v>
      </c>
      <c r="Y117" s="558">
        <f>IFERROR(IF(X117="",0,CEILING((X117/$H117),1)*$H117),"")</f>
        <v>502.2</v>
      </c>
      <c r="Z117" s="36">
        <f>IFERROR(IF(Y117=0,"",ROUNDUP(Y117/H117,0)*0.01898),"")</f>
        <v>1.17676</v>
      </c>
      <c r="AA117" s="56"/>
      <c r="AB117" s="57"/>
      <c r="AC117" s="165" t="s">
        <v>219</v>
      </c>
      <c r="AG117" s="64"/>
      <c r="AJ117" s="68"/>
      <c r="AK117" s="68">
        <v>0</v>
      </c>
      <c r="BB117" s="166" t="s">
        <v>1</v>
      </c>
      <c r="BM117" s="64">
        <f>IFERROR(X117*I117/H117,"0")</f>
        <v>531.66666666666674</v>
      </c>
      <c r="BN117" s="64">
        <f>IFERROR(Y117*I117/H117,"0")</f>
        <v>534.00599999999997</v>
      </c>
      <c r="BO117" s="64">
        <f>IFERROR(1/J117*(X117/H117),"0")</f>
        <v>0.96450617283950624</v>
      </c>
      <c r="BP117" s="64">
        <f>IFERROR(1/J117*(Y117/H117),"0")</f>
        <v>0.96875</v>
      </c>
    </row>
    <row r="118" spans="1:68" ht="27" customHeight="1" x14ac:dyDescent="0.25">
      <c r="A118" s="54" t="s">
        <v>220</v>
      </c>
      <c r="B118" s="54" t="s">
        <v>221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222</v>
      </c>
      <c r="B119" s="54" t="s">
        <v>223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225</v>
      </c>
      <c r="Y119" s="558">
        <f>IFERROR(IF(X119="",0,CEILING((X119/$H119),1)*$H119),"")</f>
        <v>226.8</v>
      </c>
      <c r="Z119" s="36">
        <f>IFERROR(IF(Y119=0,"",ROUNDUP(Y119/H119,0)*0.00651),"")</f>
        <v>0.54683999999999999</v>
      </c>
      <c r="AA119" s="56"/>
      <c r="AB119" s="57"/>
      <c r="AC119" s="169" t="s">
        <v>219</v>
      </c>
      <c r="AG119" s="64"/>
      <c r="AJ119" s="68"/>
      <c r="AK119" s="68">
        <v>0</v>
      </c>
      <c r="BB119" s="170" t="s">
        <v>1</v>
      </c>
      <c r="BM119" s="64">
        <f>IFERROR(X119*I119/H119,"0")</f>
        <v>246</v>
      </c>
      <c r="BN119" s="64">
        <f>IFERROR(Y119*I119/H119,"0")</f>
        <v>247.96799999999999</v>
      </c>
      <c r="BO119" s="64">
        <f>IFERROR(1/J119*(X119/H119),"0")</f>
        <v>0.45787545787545786</v>
      </c>
      <c r="BP119" s="64">
        <f>IFERROR(1/J119*(Y119/H119),"0")</f>
        <v>0.46153846153846156</v>
      </c>
    </row>
    <row r="120" spans="1:68" ht="16.5" customHeight="1" x14ac:dyDescent="0.25">
      <c r="A120" s="54" t="s">
        <v>224</v>
      </c>
      <c r="B120" s="54" t="s">
        <v>225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60</v>
      </c>
      <c r="Y120" s="558">
        <f>IFERROR(IF(X120="",0,CEILING((X120/$H120),1)*$H120),"")</f>
        <v>61.2</v>
      </c>
      <c r="Z120" s="36">
        <f>IFERROR(IF(Y120=0,"",ROUNDUP(Y120/H120,0)*0.00651),"")</f>
        <v>0.22134000000000001</v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>IFERROR(X120*I120/H120,"0")</f>
        <v>66</v>
      </c>
      <c r="BN120" s="64">
        <f>IFERROR(Y120*I120/H120,"0")</f>
        <v>67.319999999999993</v>
      </c>
      <c r="BO120" s="64">
        <f>IFERROR(1/J120*(X120/H120),"0")</f>
        <v>0.18315018315018317</v>
      </c>
      <c r="BP120" s="64">
        <f>IFERROR(1/J120*(Y120/H120),"0")</f>
        <v>0.18681318681318682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178.39506172839506</v>
      </c>
      <c r="Y121" s="559">
        <f>IFERROR(Y117/H117,"0")+IFERROR(Y118/H118,"0")+IFERROR(Y119/H119,"0")+IFERROR(Y120/H120,"0")</f>
        <v>180</v>
      </c>
      <c r="Z121" s="559">
        <f>IFERROR(IF(Z117="",0,Z117),"0")+IFERROR(IF(Z118="",0,Z118),"0")+IFERROR(IF(Z119="",0,Z119),"0")+IFERROR(IF(Z120="",0,Z120),"0")</f>
        <v>1.9449400000000001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785</v>
      </c>
      <c r="Y122" s="559">
        <f>IFERROR(SUM(Y117:Y120),"0")</f>
        <v>790.2</v>
      </c>
      <c r="Z122" s="37"/>
      <c r="AA122" s="560"/>
      <c r="AB122" s="560"/>
      <c r="AC122" s="560"/>
    </row>
    <row r="123" spans="1:68" ht="14.25" customHeight="1" x14ac:dyDescent="0.25">
      <c r="A123" s="572" t="s">
        <v>171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227</v>
      </c>
      <c r="B124" s="54" t="s">
        <v>228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229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230</v>
      </c>
      <c r="B125" s="54" t="s">
        <v>231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232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233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234</v>
      </c>
      <c r="B130" s="54" t="s">
        <v>235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60</v>
      </c>
      <c r="Y130" s="558">
        <f>IFERROR(IF(X130="",0,CEILING((X130/$H130),1)*$H130),"")</f>
        <v>60.800000000000004</v>
      </c>
      <c r="Z130" s="36">
        <f>IFERROR(IF(Y130=0,"",ROUNDUP(Y130/H130,0)*0.00651),"")</f>
        <v>0.12369000000000001</v>
      </c>
      <c r="AA130" s="56"/>
      <c r="AB130" s="57"/>
      <c r="AC130" s="177" t="s">
        <v>236</v>
      </c>
      <c r="AG130" s="64"/>
      <c r="AJ130" s="68"/>
      <c r="AK130" s="68">
        <v>0</v>
      </c>
      <c r="BB130" s="178" t="s">
        <v>1</v>
      </c>
      <c r="BM130" s="64">
        <f>IFERROR(X130*I130/H130,"0")</f>
        <v>63.374999999999993</v>
      </c>
      <c r="BN130" s="64">
        <f>IFERROR(Y130*I130/H130,"0")</f>
        <v>64.22</v>
      </c>
      <c r="BO130" s="64">
        <f>IFERROR(1/J130*(X130/H130),"0")</f>
        <v>0.10302197802197803</v>
      </c>
      <c r="BP130" s="64">
        <f>IFERROR(1/J130*(Y130/H130),"0")</f>
        <v>0.1043956043956044</v>
      </c>
    </row>
    <row r="131" spans="1:68" ht="27" customHeight="1" x14ac:dyDescent="0.25">
      <c r="A131" s="54" t="s">
        <v>234</v>
      </c>
      <c r="B131" s="54" t="s">
        <v>237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236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18.75</v>
      </c>
      <c r="Y132" s="559">
        <f>IFERROR(Y130/H130,"0")+IFERROR(Y131/H131,"0")</f>
        <v>19</v>
      </c>
      <c r="Z132" s="559">
        <f>IFERROR(IF(Z130="",0,Z130),"0")+IFERROR(IF(Z131="",0,Z131),"0")</f>
        <v>0.12369000000000001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60</v>
      </c>
      <c r="Y133" s="559">
        <f>IFERROR(SUM(Y130:Y131),"0")</f>
        <v>60.800000000000004</v>
      </c>
      <c r="Z133" s="37"/>
      <c r="AA133" s="560"/>
      <c r="AB133" s="560"/>
      <c r="AC133" s="560"/>
    </row>
    <row r="134" spans="1:68" ht="14.25" customHeight="1" x14ac:dyDescent="0.25">
      <c r="A134" s="572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238</v>
      </c>
      <c r="B135" s="54" t="s">
        <v>239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240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238</v>
      </c>
      <c r="B136" s="54" t="s">
        <v>241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62.999999999999993</v>
      </c>
      <c r="Y136" s="558">
        <f>IFERROR(IF(X136="",0,CEILING((X136/$H136),1)*$H136),"")</f>
        <v>64.399999999999991</v>
      </c>
      <c r="Z136" s="36">
        <f>IFERROR(IF(Y136=0,"",ROUNDUP(Y136/H136,0)*0.00651),"")</f>
        <v>0.14973</v>
      </c>
      <c r="AA136" s="56"/>
      <c r="AB136" s="57"/>
      <c r="AC136" s="183" t="s">
        <v>240</v>
      </c>
      <c r="AG136" s="64"/>
      <c r="AJ136" s="68"/>
      <c r="AK136" s="68">
        <v>0</v>
      </c>
      <c r="BB136" s="184" t="s">
        <v>1</v>
      </c>
      <c r="BM136" s="64">
        <f>IFERROR(X136*I136/H136,"0")</f>
        <v>69.03</v>
      </c>
      <c r="BN136" s="64">
        <f>IFERROR(Y136*I136/H136,"0")</f>
        <v>70.563999999999993</v>
      </c>
      <c r="BO136" s="64">
        <f>IFERROR(1/J136*(X136/H136),"0")</f>
        <v>0.12362637362637363</v>
      </c>
      <c r="BP136" s="64">
        <f>IFERROR(1/J136*(Y136/H136),"0")</f>
        <v>0.1263736263736264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22.5</v>
      </c>
      <c r="Y137" s="559">
        <f>IFERROR(Y135/H135,"0")+IFERROR(Y136/H136,"0")</f>
        <v>23</v>
      </c>
      <c r="Z137" s="559">
        <f>IFERROR(IF(Z135="",0,Z135),"0")+IFERROR(IF(Z136="",0,Z136),"0")</f>
        <v>0.14973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62.999999999999993</v>
      </c>
      <c r="Y138" s="559">
        <f>IFERROR(SUM(Y135:Y136),"0")</f>
        <v>64.399999999999991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242</v>
      </c>
      <c r="B140" s="54" t="s">
        <v>243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236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242</v>
      </c>
      <c r="B141" s="54" t="s">
        <v>244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99</v>
      </c>
      <c r="Y141" s="558">
        <f>IFERROR(IF(X141="",0,CEILING((X141/$H141),1)*$H141),"")</f>
        <v>100.32000000000001</v>
      </c>
      <c r="Z141" s="36">
        <f>IFERROR(IF(Y141=0,"",ROUNDUP(Y141/H141,0)*0.00651),"")</f>
        <v>0.24738000000000002</v>
      </c>
      <c r="AA141" s="56"/>
      <c r="AB141" s="57"/>
      <c r="AC141" s="187" t="s">
        <v>236</v>
      </c>
      <c r="AG141" s="64"/>
      <c r="AJ141" s="68"/>
      <c r="AK141" s="68">
        <v>0</v>
      </c>
      <c r="BB141" s="188" t="s">
        <v>1</v>
      </c>
      <c r="BM141" s="64">
        <f>IFERROR(X141*I141/H141,"0")</f>
        <v>109.05</v>
      </c>
      <c r="BN141" s="64">
        <f>IFERROR(Y141*I141/H141,"0")</f>
        <v>110.504</v>
      </c>
      <c r="BO141" s="64">
        <f>IFERROR(1/J141*(X141/H141),"0")</f>
        <v>0.20604395604395606</v>
      </c>
      <c r="BP141" s="64">
        <f>IFERROR(1/J141*(Y141/H141),"0")</f>
        <v>0.2087912087912088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37.5</v>
      </c>
      <c r="Y142" s="559">
        <f>IFERROR(Y140/H140,"0")+IFERROR(Y141/H141,"0")</f>
        <v>38</v>
      </c>
      <c r="Z142" s="559">
        <f>IFERROR(IF(Z140="",0,Z140),"0")+IFERROR(IF(Z141="",0,Z141),"0")</f>
        <v>0.24738000000000002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99</v>
      </c>
      <c r="Y143" s="559">
        <f>IFERROR(SUM(Y140:Y141),"0")</f>
        <v>100.32000000000001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245</v>
      </c>
      <c r="B146" s="54" t="s">
        <v>246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247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248</v>
      </c>
      <c r="B150" s="54" t="s">
        <v>249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250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251</v>
      </c>
      <c r="B151" s="54" t="s">
        <v>252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253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254</v>
      </c>
      <c r="B152" s="54" t="s">
        <v>255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257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258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136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259</v>
      </c>
      <c r="B158" s="54" t="s">
        <v>260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261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262</v>
      </c>
      <c r="B162" s="54" t="s">
        <v>263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264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265</v>
      </c>
      <c r="B163" s="54" t="s">
        <v>266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267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50</v>
      </c>
      <c r="Y164" s="558">
        <f t="shared" si="16"/>
        <v>50.400000000000006</v>
      </c>
      <c r="Z164" s="36">
        <f>IFERROR(IF(Y164=0,"",ROUNDUP(Y164/H164,0)*0.00902),"")</f>
        <v>0.10824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si="17"/>
        <v>52.5</v>
      </c>
      <c r="BN164" s="64">
        <f t="shared" si="18"/>
        <v>52.920000000000009</v>
      </c>
      <c r="BO164" s="64">
        <f t="shared" si="19"/>
        <v>9.0187590187590191E-2</v>
      </c>
      <c r="BP164" s="64">
        <f t="shared" si="20"/>
        <v>9.0909090909090912E-2</v>
      </c>
    </row>
    <row r="165" spans="1:68" ht="27" customHeight="1" x14ac:dyDescent="0.25">
      <c r="A165" s="54" t="s">
        <v>271</v>
      </c>
      <c r="B165" s="54" t="s">
        <v>272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35</v>
      </c>
      <c r="Y165" s="558">
        <f t="shared" si="16"/>
        <v>35.700000000000003</v>
      </c>
      <c r="Z165" s="36">
        <f>IFERROR(IF(Y165=0,"",ROUNDUP(Y165/H165,0)*0.00502),"")</f>
        <v>8.5339999999999999E-2</v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17"/>
        <v>37.166666666666664</v>
      </c>
      <c r="BN165" s="64">
        <f t="shared" si="18"/>
        <v>37.910000000000004</v>
      </c>
      <c r="BO165" s="64">
        <f t="shared" si="19"/>
        <v>7.1225071225071226E-2</v>
      </c>
      <c r="BP165" s="64">
        <f t="shared" si="20"/>
        <v>7.2649572649572655E-2</v>
      </c>
    </row>
    <row r="166" spans="1:68" ht="27" customHeight="1" x14ac:dyDescent="0.25">
      <c r="A166" s="54" t="s">
        <v>273</v>
      </c>
      <c r="B166" s="54" t="s">
        <v>274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35</v>
      </c>
      <c r="Y166" s="558">
        <f t="shared" si="16"/>
        <v>35.700000000000003</v>
      </c>
      <c r="Z166" s="36">
        <f>IFERROR(IF(Y166=0,"",ROUNDUP(Y166/H166,0)*0.00502),"")</f>
        <v>8.5339999999999999E-2</v>
      </c>
      <c r="AA166" s="56"/>
      <c r="AB166" s="57"/>
      <c r="AC166" s="207" t="s">
        <v>267</v>
      </c>
      <c r="AG166" s="64"/>
      <c r="AJ166" s="68"/>
      <c r="AK166" s="68">
        <v>0</v>
      </c>
      <c r="BB166" s="208" t="s">
        <v>1</v>
      </c>
      <c r="BM166" s="64">
        <f t="shared" si="17"/>
        <v>37.166666666666664</v>
      </c>
      <c r="BN166" s="64">
        <f t="shared" si="18"/>
        <v>37.910000000000004</v>
      </c>
      <c r="BO166" s="64">
        <f t="shared" si="19"/>
        <v>7.1225071225071226E-2</v>
      </c>
      <c r="BP166" s="64">
        <f t="shared" si="20"/>
        <v>7.2649572649572655E-2</v>
      </c>
    </row>
    <row r="167" spans="1:68" ht="27" customHeight="1" x14ac:dyDescent="0.25">
      <c r="A167" s="54" t="s">
        <v>275</v>
      </c>
      <c r="B167" s="54" t="s">
        <v>276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277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278</v>
      </c>
      <c r="B168" s="54" t="s">
        <v>279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105</v>
      </c>
      <c r="Y168" s="558">
        <f t="shared" si="16"/>
        <v>105</v>
      </c>
      <c r="Z168" s="36">
        <f>IFERROR(IF(Y168=0,"",ROUNDUP(Y168/H168,0)*0.00502),"")</f>
        <v>0.251</v>
      </c>
      <c r="AA168" s="56"/>
      <c r="AB168" s="57"/>
      <c r="AC168" s="211" t="s">
        <v>270</v>
      </c>
      <c r="AG168" s="64"/>
      <c r="AJ168" s="68"/>
      <c r="AK168" s="68">
        <v>0</v>
      </c>
      <c r="BB168" s="212" t="s">
        <v>1</v>
      </c>
      <c r="BM168" s="64">
        <f t="shared" si="17"/>
        <v>110.00000000000001</v>
      </c>
      <c r="BN168" s="64">
        <f t="shared" si="18"/>
        <v>110.00000000000001</v>
      </c>
      <c r="BO168" s="64">
        <f t="shared" si="19"/>
        <v>0.21367521367521369</v>
      </c>
      <c r="BP168" s="64">
        <f t="shared" si="20"/>
        <v>0.21367521367521369</v>
      </c>
    </row>
    <row r="169" spans="1:68" ht="27" customHeight="1" x14ac:dyDescent="0.25">
      <c r="A169" s="54" t="s">
        <v>280</v>
      </c>
      <c r="B169" s="54" t="s">
        <v>281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270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282</v>
      </c>
      <c r="B170" s="54" t="s">
        <v>283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95.238095238095241</v>
      </c>
      <c r="Y171" s="559">
        <f>IFERROR(Y162/H162,"0")+IFERROR(Y163/H163,"0")+IFERROR(Y164/H164,"0")+IFERROR(Y165/H165,"0")+IFERROR(Y166/H166,"0")+IFERROR(Y167/H167,"0")+IFERROR(Y168/H168,"0")+IFERROR(Y169/H169,"0")+IFERROR(Y170/H170,"0")</f>
        <v>96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0.52991999999999995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225</v>
      </c>
      <c r="Y172" s="559">
        <f>IFERROR(SUM(Y162:Y170),"0")</f>
        <v>226.8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285</v>
      </c>
      <c r="B174" s="54" t="s">
        <v>286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287</v>
      </c>
      <c r="L174" s="32"/>
      <c r="M174" s="33" t="s">
        <v>288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7.0000000000000009</v>
      </c>
      <c r="Y174" s="558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289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2.5720164609053499E-2</v>
      </c>
      <c r="BP174" s="64">
        <f>IFERROR(1/J174*(Y174/H174),"0")</f>
        <v>2.7777777777777776E-2</v>
      </c>
    </row>
    <row r="175" spans="1:68" ht="27" customHeight="1" x14ac:dyDescent="0.25">
      <c r="A175" s="54" t="s">
        <v>290</v>
      </c>
      <c r="B175" s="54" t="s">
        <v>291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287</v>
      </c>
      <c r="L175" s="32"/>
      <c r="M175" s="33" t="s">
        <v>288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7.0000000000000009</v>
      </c>
      <c r="Y175" s="558">
        <f>IFERROR(IF(X175="",0,CEILING((X175/$H175),1)*$H175),"")</f>
        <v>7.5600000000000005</v>
      </c>
      <c r="Z175" s="36">
        <f>IFERROR(IF(Y175=0,"",ROUNDUP(Y175/H175,0)*0.0059),"")</f>
        <v>3.5400000000000001E-2</v>
      </c>
      <c r="AA175" s="56"/>
      <c r="AB175" s="57"/>
      <c r="AC175" s="219" t="s">
        <v>292</v>
      </c>
      <c r="AG175" s="64"/>
      <c r="AJ175" s="68"/>
      <c r="AK175" s="68">
        <v>0</v>
      </c>
      <c r="BB175" s="220" t="s">
        <v>1</v>
      </c>
      <c r="BM175" s="64">
        <f>IFERROR(X175*I175/H175,"0")</f>
        <v>8.0555555555555554</v>
      </c>
      <c r="BN175" s="64">
        <f>IFERROR(Y175*I175/H175,"0")</f>
        <v>8.6999999999999993</v>
      </c>
      <c r="BO175" s="64">
        <f>IFERROR(1/J175*(X175/H175),"0")</f>
        <v>2.5720164609053499E-2</v>
      </c>
      <c r="BP175" s="64">
        <f>IFERROR(1/J175*(Y175/H175),"0")</f>
        <v>2.7777777777777776E-2</v>
      </c>
    </row>
    <row r="176" spans="1:68" ht="27" customHeight="1" x14ac:dyDescent="0.25">
      <c r="A176" s="54" t="s">
        <v>293</v>
      </c>
      <c r="B176" s="54" t="s">
        <v>294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287</v>
      </c>
      <c r="L176" s="32"/>
      <c r="M176" s="33" t="s">
        <v>288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7.0000000000000009</v>
      </c>
      <c r="Y176" s="558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292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16.666666666666668</v>
      </c>
      <c r="Y177" s="559">
        <f>IFERROR(Y174/H174,"0")+IFERROR(Y175/H175,"0")+IFERROR(Y176/H176,"0")</f>
        <v>18</v>
      </c>
      <c r="Z177" s="559">
        <f>IFERROR(IF(Z174="",0,Z174),"0")+IFERROR(IF(Z175="",0,Z175),"0")+IFERROR(IF(Z176="",0,Z176),"0")</f>
        <v>0.1062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21.000000000000004</v>
      </c>
      <c r="Y178" s="559">
        <f>IFERROR(SUM(Y174:Y176),"0")</f>
        <v>22.68</v>
      </c>
      <c r="Z178" s="37"/>
      <c r="AA178" s="560"/>
      <c r="AB178" s="560"/>
      <c r="AC178" s="560"/>
    </row>
    <row r="179" spans="1:68" ht="14.25" customHeight="1" x14ac:dyDescent="0.25">
      <c r="A179" s="572" t="s">
        <v>295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296</v>
      </c>
      <c r="B180" s="54" t="s">
        <v>297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287</v>
      </c>
      <c r="L180" s="32"/>
      <c r="M180" s="33" t="s">
        <v>288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7.0000000000000009</v>
      </c>
      <c r="Y180" s="558">
        <f>IFERROR(IF(X180="",0,CEILING((X180/$H180),1)*$H180),"")</f>
        <v>7.5600000000000005</v>
      </c>
      <c r="Z180" s="36">
        <f>IFERROR(IF(Y180=0,"",ROUNDUP(Y180/H180,0)*0.0059),"")</f>
        <v>3.5400000000000001E-2</v>
      </c>
      <c r="AA180" s="56"/>
      <c r="AB180" s="57"/>
      <c r="AC180" s="223" t="s">
        <v>292</v>
      </c>
      <c r="AG180" s="64"/>
      <c r="AJ180" s="68"/>
      <c r="AK180" s="68">
        <v>0</v>
      </c>
      <c r="BB180" s="224" t="s">
        <v>1</v>
      </c>
      <c r="BM180" s="64">
        <f>IFERROR(X180*I180/H180,"0")</f>
        <v>8.0555555555555554</v>
      </c>
      <c r="BN180" s="64">
        <f>IFERROR(Y180*I180/H180,"0")</f>
        <v>8.6999999999999993</v>
      </c>
      <c r="BO180" s="64">
        <f>IFERROR(1/J180*(X180/H180),"0")</f>
        <v>2.5720164609053499E-2</v>
      </c>
      <c r="BP180" s="64">
        <f>IFERROR(1/J180*(Y180/H180),"0")</f>
        <v>2.7777777777777776E-2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5.5555555555555562</v>
      </c>
      <c r="Y181" s="559">
        <f>IFERROR(Y180/H180,"0")</f>
        <v>6</v>
      </c>
      <c r="Z181" s="559">
        <f>IFERROR(IF(Z180="",0,Z180),"0")</f>
        <v>3.5400000000000001E-2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7.0000000000000009</v>
      </c>
      <c r="Y182" s="559">
        <f>IFERROR(SUM(Y180:Y180),"0")</f>
        <v>7.5600000000000005</v>
      </c>
      <c r="Z182" s="37"/>
      <c r="AA182" s="560"/>
      <c r="AB182" s="560"/>
      <c r="AC182" s="560"/>
    </row>
    <row r="183" spans="1:68" ht="16.5" customHeight="1" x14ac:dyDescent="0.25">
      <c r="A183" s="580" t="s">
        <v>298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299</v>
      </c>
      <c r="B185" s="54" t="s">
        <v>300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301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302</v>
      </c>
      <c r="B186" s="54" t="s">
        <v>303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301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136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304</v>
      </c>
      <c r="B190" s="54" t="s">
        <v>305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306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307</v>
      </c>
      <c r="B191" s="54" t="s">
        <v>308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306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309</v>
      </c>
      <c r="B195" s="54" t="s">
        <v>310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312</v>
      </c>
      <c r="B196" s="54" t="s">
        <v>313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80</v>
      </c>
      <c r="Y196" s="558">
        <f t="shared" si="21"/>
        <v>81</v>
      </c>
      <c r="Z196" s="36">
        <f>IFERROR(IF(Y196=0,"",ROUNDUP(Y196/H196,0)*0.00902),"")</f>
        <v>0.1353</v>
      </c>
      <c r="AA196" s="56"/>
      <c r="AB196" s="57"/>
      <c r="AC196" s="235" t="s">
        <v>314</v>
      </c>
      <c r="AG196" s="64"/>
      <c r="AJ196" s="68"/>
      <c r="AK196" s="68">
        <v>0</v>
      </c>
      <c r="BB196" s="236" t="s">
        <v>1</v>
      </c>
      <c r="BM196" s="64">
        <f t="shared" si="22"/>
        <v>83.111111111111114</v>
      </c>
      <c r="BN196" s="64">
        <f t="shared" si="23"/>
        <v>84.15</v>
      </c>
      <c r="BO196" s="64">
        <f t="shared" si="24"/>
        <v>0.11223344556677889</v>
      </c>
      <c r="BP196" s="64">
        <f t="shared" si="25"/>
        <v>0.11363636363636363</v>
      </c>
    </row>
    <row r="197" spans="1:68" ht="27" customHeight="1" x14ac:dyDescent="0.25">
      <c r="A197" s="54" t="s">
        <v>315</v>
      </c>
      <c r="B197" s="54" t="s">
        <v>316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400</v>
      </c>
      <c r="Y197" s="558">
        <f t="shared" si="21"/>
        <v>405</v>
      </c>
      <c r="Z197" s="36">
        <f>IFERROR(IF(Y197=0,"",ROUNDUP(Y197/H197,0)*0.00902),"")</f>
        <v>0.67649999999999999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si="22"/>
        <v>415.55555555555554</v>
      </c>
      <c r="BN197" s="64">
        <f t="shared" si="23"/>
        <v>420.75</v>
      </c>
      <c r="BO197" s="64">
        <f t="shared" si="24"/>
        <v>0.5611672278338945</v>
      </c>
      <c r="BP197" s="64">
        <f t="shared" si="25"/>
        <v>0.56818181818181823</v>
      </c>
    </row>
    <row r="198" spans="1:68" ht="27" customHeight="1" x14ac:dyDescent="0.25">
      <c r="A198" s="54" t="s">
        <v>318</v>
      </c>
      <c r="B198" s="54" t="s">
        <v>319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314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325</v>
      </c>
      <c r="B201" s="54" t="s">
        <v>326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45</v>
      </c>
      <c r="Y201" s="558">
        <f t="shared" si="21"/>
        <v>45</v>
      </c>
      <c r="Z201" s="36">
        <f>IFERROR(IF(Y201=0,"",ROUNDUP(Y201/H201,0)*0.00502),"")</f>
        <v>0.1255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2"/>
        <v>47.5</v>
      </c>
      <c r="BN201" s="64">
        <f t="shared" si="23"/>
        <v>47.5</v>
      </c>
      <c r="BO201" s="64">
        <f t="shared" si="24"/>
        <v>0.10683760683760685</v>
      </c>
      <c r="BP201" s="64">
        <f t="shared" si="25"/>
        <v>0.10683760683760685</v>
      </c>
    </row>
    <row r="202" spans="1:68" ht="27" customHeight="1" x14ac:dyDescent="0.25">
      <c r="A202" s="54" t="s">
        <v>327</v>
      </c>
      <c r="B202" s="54" t="s">
        <v>328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30</v>
      </c>
      <c r="Y202" s="558">
        <f t="shared" si="21"/>
        <v>30.6</v>
      </c>
      <c r="Z202" s="36">
        <f>IFERROR(IF(Y202=0,"",ROUNDUP(Y202/H202,0)*0.00502),"")</f>
        <v>8.5339999999999999E-2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2"/>
        <v>31.666666666666664</v>
      </c>
      <c r="BN202" s="64">
        <f t="shared" si="23"/>
        <v>32.299999999999997</v>
      </c>
      <c r="BO202" s="64">
        <f t="shared" si="24"/>
        <v>7.122507122507124E-2</v>
      </c>
      <c r="BP202" s="64">
        <f t="shared" si="25"/>
        <v>7.2649572649572655E-2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130.55555555555554</v>
      </c>
      <c r="Y203" s="559">
        <f>IFERROR(Y195/H195,"0")+IFERROR(Y196/H196,"0")+IFERROR(Y197/H197,"0")+IFERROR(Y198/H198,"0")+IFERROR(Y199/H199,"0")+IFERROR(Y200/H200,"0")+IFERROR(Y201/H201,"0")+IFERROR(Y202/H202,"0")</f>
        <v>132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1.02264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555</v>
      </c>
      <c r="Y204" s="559">
        <f>IFERROR(SUM(Y195:Y202),"0")</f>
        <v>561.6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329</v>
      </c>
      <c r="B206" s="54" t="s">
        <v>330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331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332</v>
      </c>
      <c r="B207" s="54" t="s">
        <v>333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335</v>
      </c>
      <c r="B208" s="54" t="s">
        <v>336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300</v>
      </c>
      <c r="Y208" s="558">
        <f t="shared" si="26"/>
        <v>304.5</v>
      </c>
      <c r="Z208" s="36">
        <f>IFERROR(IF(Y208=0,"",ROUNDUP(Y208/H208,0)*0.01898),"")</f>
        <v>0.6643</v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7"/>
        <v>317.89655172413796</v>
      </c>
      <c r="BN208" s="64">
        <f t="shared" si="28"/>
        <v>322.66500000000002</v>
      </c>
      <c r="BO208" s="64">
        <f t="shared" si="29"/>
        <v>0.53879310344827591</v>
      </c>
      <c r="BP208" s="64">
        <f t="shared" si="30"/>
        <v>0.546875</v>
      </c>
    </row>
    <row r="209" spans="1:68" ht="27" customHeight="1" x14ac:dyDescent="0.25">
      <c r="A209" s="54" t="s">
        <v>338</v>
      </c>
      <c r="B209" s="54" t="s">
        <v>339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80</v>
      </c>
      <c r="Y209" s="558">
        <f t="shared" si="26"/>
        <v>81.599999999999994</v>
      </c>
      <c r="Z209" s="36">
        <f t="shared" ref="Z209:Z214" si="31">IFERROR(IF(Y209=0,"",ROUNDUP(Y209/H209,0)*0.00651),"")</f>
        <v>0.22134000000000001</v>
      </c>
      <c r="AA209" s="56"/>
      <c r="AB209" s="57"/>
      <c r="AC209" s="255" t="s">
        <v>331</v>
      </c>
      <c r="AG209" s="64"/>
      <c r="AJ209" s="68"/>
      <c r="AK209" s="68">
        <v>0</v>
      </c>
      <c r="BB209" s="256" t="s">
        <v>1</v>
      </c>
      <c r="BM209" s="64">
        <f t="shared" si="27"/>
        <v>89</v>
      </c>
      <c r="BN209" s="64">
        <f t="shared" si="28"/>
        <v>90.78</v>
      </c>
      <c r="BO209" s="64">
        <f t="shared" si="29"/>
        <v>0.18315018315018317</v>
      </c>
      <c r="BP209" s="64">
        <f t="shared" si="30"/>
        <v>0.18681318681318682</v>
      </c>
    </row>
    <row r="210" spans="1:68" ht="27" customHeight="1" x14ac:dyDescent="0.25">
      <c r="A210" s="54" t="s">
        <v>340</v>
      </c>
      <c r="B210" s="54" t="s">
        <v>341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342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80</v>
      </c>
      <c r="Y211" s="558">
        <f t="shared" si="26"/>
        <v>81.599999999999994</v>
      </c>
      <c r="Z211" s="36">
        <f t="shared" si="31"/>
        <v>0.22134000000000001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27"/>
        <v>88.40000000000002</v>
      </c>
      <c r="BN211" s="64">
        <f t="shared" si="28"/>
        <v>90.168000000000006</v>
      </c>
      <c r="BO211" s="64">
        <f t="shared" si="29"/>
        <v>0.18315018315018317</v>
      </c>
      <c r="BP211" s="64">
        <f t="shared" si="30"/>
        <v>0.18681318681318682</v>
      </c>
    </row>
    <row r="212" spans="1:68" ht="27" customHeight="1" x14ac:dyDescent="0.25">
      <c r="A212" s="54" t="s">
        <v>345</v>
      </c>
      <c r="B212" s="54" t="s">
        <v>346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337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80</v>
      </c>
      <c r="Y214" s="558">
        <f t="shared" si="26"/>
        <v>81.599999999999994</v>
      </c>
      <c r="Z214" s="36">
        <f t="shared" si="31"/>
        <v>0.22134000000000001</v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27"/>
        <v>88.6</v>
      </c>
      <c r="BN214" s="64">
        <f t="shared" si="28"/>
        <v>90.371999999999986</v>
      </c>
      <c r="BO214" s="64">
        <f t="shared" si="29"/>
        <v>0.18315018315018317</v>
      </c>
      <c r="BP214" s="64">
        <f t="shared" si="30"/>
        <v>0.18681318681318682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134.48275862068968</v>
      </c>
      <c r="Y215" s="559">
        <f>IFERROR(Y206/H206,"0")+IFERROR(Y207/H207,"0")+IFERROR(Y208/H208,"0")+IFERROR(Y209/H209,"0")+IFERROR(Y210/H210,"0")+IFERROR(Y211/H211,"0")+IFERROR(Y212/H212,"0")+IFERROR(Y213/H213,"0")+IFERROR(Y214/H214,"0")</f>
        <v>137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1.3283200000000002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540</v>
      </c>
      <c r="Y216" s="559">
        <f>IFERROR(SUM(Y206:Y214),"0")</f>
        <v>549.30000000000007</v>
      </c>
      <c r="Z216" s="37"/>
      <c r="AA216" s="560"/>
      <c r="AB216" s="560"/>
      <c r="AC216" s="560"/>
    </row>
    <row r="217" spans="1:68" ht="14.25" customHeight="1" x14ac:dyDescent="0.25">
      <c r="A217" s="572" t="s">
        <v>171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353</v>
      </c>
      <c r="B218" s="54" t="s">
        <v>354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8</v>
      </c>
      <c r="Y218" s="558">
        <f>IFERROR(IF(X218="",0,CEILING((X218/$H218),1)*$H218),"")</f>
        <v>9.6</v>
      </c>
      <c r="Z218" s="36">
        <f>IFERROR(IF(Y218=0,"",ROUNDUP(Y218/H218,0)*0.00651),"")</f>
        <v>2.6040000000000001E-2</v>
      </c>
      <c r="AA218" s="56"/>
      <c r="AB218" s="57"/>
      <c r="AC218" s="267" t="s">
        <v>355</v>
      </c>
      <c r="AG218" s="64"/>
      <c r="AJ218" s="68"/>
      <c r="AK218" s="68">
        <v>0</v>
      </c>
      <c r="BB218" s="268" t="s">
        <v>1</v>
      </c>
      <c r="BM218" s="64">
        <f>IFERROR(X218*I218/H218,"0")</f>
        <v>8.8400000000000016</v>
      </c>
      <c r="BN218" s="64">
        <f>IFERROR(Y218*I218/H218,"0")</f>
        <v>10.608000000000001</v>
      </c>
      <c r="BO218" s="64">
        <f>IFERROR(1/J218*(X218/H218),"0")</f>
        <v>1.8315018315018316E-2</v>
      </c>
      <c r="BP218" s="64">
        <f>IFERROR(1/J218*(Y218/H218),"0")</f>
        <v>2.197802197802198E-2</v>
      </c>
    </row>
    <row r="219" spans="1:68" ht="27" customHeight="1" x14ac:dyDescent="0.25">
      <c r="A219" s="54" t="s">
        <v>356</v>
      </c>
      <c r="B219" s="54" t="s">
        <v>357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28</v>
      </c>
      <c r="Y219" s="558">
        <f>IFERROR(IF(X219="",0,CEILING((X219/$H219),1)*$H219),"")</f>
        <v>28.799999999999997</v>
      </c>
      <c r="Z219" s="36">
        <f>IFERROR(IF(Y219=0,"",ROUNDUP(Y219/H219,0)*0.00651),"")</f>
        <v>7.8119999999999995E-2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30.94</v>
      </c>
      <c r="BN219" s="64">
        <f>IFERROR(Y219*I219/H219,"0")</f>
        <v>31.824000000000002</v>
      </c>
      <c r="BO219" s="64">
        <f>IFERROR(1/J219*(X219/H219),"0")</f>
        <v>6.4102564102564111E-2</v>
      </c>
      <c r="BP219" s="64">
        <f>IFERROR(1/J219*(Y219/H219),"0")</f>
        <v>6.5934065934065936E-2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15.000000000000002</v>
      </c>
      <c r="Y220" s="559">
        <f>IFERROR(Y218/H218,"0")+IFERROR(Y219/H219,"0")</f>
        <v>16</v>
      </c>
      <c r="Z220" s="559">
        <f>IFERROR(IF(Z218="",0,Z218),"0")+IFERROR(IF(Z219="",0,Z219),"0")</f>
        <v>0.10416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36</v>
      </c>
      <c r="Y221" s="559">
        <f>IFERROR(SUM(Y218:Y219),"0")</f>
        <v>38.4</v>
      </c>
      <c r="Z221" s="37"/>
      <c r="AA221" s="560"/>
      <c r="AB221" s="560"/>
      <c r="AC221" s="560"/>
    </row>
    <row r="222" spans="1:68" ht="16.5" customHeight="1" x14ac:dyDescent="0.25">
      <c r="A222" s="580" t="s">
        <v>359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360</v>
      </c>
      <c r="B224" s="54" t="s">
        <v>361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366</v>
      </c>
      <c r="B226" s="54" t="s">
        <v>367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40</v>
      </c>
      <c r="Y227" s="558">
        <f t="shared" si="32"/>
        <v>40</v>
      </c>
      <c r="Z227" s="36">
        <f>IFERROR(IF(Y227=0,"",ROUNDUP(Y227/H227,0)*0.00902),"")</f>
        <v>9.0200000000000002E-2</v>
      </c>
      <c r="AA227" s="56"/>
      <c r="AB227" s="57"/>
      <c r="AC227" s="277" t="s">
        <v>362</v>
      </c>
      <c r="AG227" s="64"/>
      <c r="AJ227" s="68"/>
      <c r="AK227" s="68">
        <v>0</v>
      </c>
      <c r="BB227" s="278" t="s">
        <v>1</v>
      </c>
      <c r="BM227" s="64">
        <f t="shared" si="33"/>
        <v>42.1</v>
      </c>
      <c r="BN227" s="64">
        <f t="shared" si="34"/>
        <v>42.1</v>
      </c>
      <c r="BO227" s="64">
        <f t="shared" si="35"/>
        <v>7.575757575757576E-2</v>
      </c>
      <c r="BP227" s="64">
        <f t="shared" si="36"/>
        <v>7.575757575757576E-2</v>
      </c>
    </row>
    <row r="228" spans="1:68" ht="27" customHeight="1" x14ac:dyDescent="0.25">
      <c r="A228" s="54" t="s">
        <v>371</v>
      </c>
      <c r="B228" s="54" t="s">
        <v>372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374</v>
      </c>
      <c r="B229" s="54" t="s">
        <v>375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376</v>
      </c>
      <c r="B230" s="54" t="s">
        <v>377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368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10</v>
      </c>
      <c r="Y231" s="559">
        <f>IFERROR(Y224/H224,"0")+IFERROR(Y225/H225,"0")+IFERROR(Y226/H226,"0")+IFERROR(Y227/H227,"0")+IFERROR(Y228/H228,"0")+IFERROR(Y229/H229,"0")+IFERROR(Y230/H230,"0")</f>
        <v>10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9.0200000000000002E-2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40</v>
      </c>
      <c r="Y232" s="559">
        <f>IFERROR(SUM(Y224:Y230),"0")</f>
        <v>40</v>
      </c>
      <c r="Z232" s="37"/>
      <c r="AA232" s="560"/>
      <c r="AB232" s="560"/>
      <c r="AC232" s="560"/>
    </row>
    <row r="233" spans="1:68" ht="14.25" customHeight="1" x14ac:dyDescent="0.25">
      <c r="A233" s="572" t="s">
        <v>136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381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287</v>
      </c>
      <c r="L238" s="32"/>
      <c r="M238" s="33" t="s">
        <v>288</v>
      </c>
      <c r="N238" s="33"/>
      <c r="O238" s="32">
        <v>45</v>
      </c>
      <c r="P238" s="744" t="s">
        <v>384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12</v>
      </c>
      <c r="Y238" s="558">
        <f>IFERROR(IF(X238="",0,CEILING((X238/$H238),1)*$H238),"")</f>
        <v>12.6</v>
      </c>
      <c r="Z238" s="36">
        <f>IFERROR(IF(Y238=0,"",ROUNDUP(Y238/H238,0)*0.0059),"")</f>
        <v>4.1299999999999996E-2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13.166666666666668</v>
      </c>
      <c r="BN238" s="64">
        <f>IFERROR(Y238*I238/H238,"0")</f>
        <v>13.825000000000001</v>
      </c>
      <c r="BO238" s="64">
        <f>IFERROR(1/J238*(X238/H238),"0")</f>
        <v>3.0864197530864192E-2</v>
      </c>
      <c r="BP238" s="64">
        <f>IFERROR(1/J238*(Y238/H238),"0")</f>
        <v>3.2407407407407406E-2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6.6666666666666661</v>
      </c>
      <c r="Y239" s="559">
        <f>IFERROR(Y238/H238,"0")</f>
        <v>7</v>
      </c>
      <c r="Z239" s="559">
        <f>IFERROR(IF(Z238="",0,Z238),"0")</f>
        <v>4.1299999999999996E-2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12</v>
      </c>
      <c r="Y240" s="559">
        <f>IFERROR(SUM(Y238:Y238),"0")</f>
        <v>12.6</v>
      </c>
      <c r="Z240" s="37"/>
      <c r="AA240" s="560"/>
      <c r="AB240" s="560"/>
      <c r="AC240" s="560"/>
    </row>
    <row r="241" spans="1:68" ht="14.25" customHeight="1" x14ac:dyDescent="0.25">
      <c r="A241" s="572" t="s">
        <v>386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287</v>
      </c>
      <c r="L242" s="32"/>
      <c r="M242" s="33" t="s">
        <v>288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287</v>
      </c>
      <c r="L243" s="32"/>
      <c r="M243" s="33" t="s">
        <v>288</v>
      </c>
      <c r="N243" s="33"/>
      <c r="O243" s="32">
        <v>90</v>
      </c>
      <c r="P243" s="875" t="s">
        <v>392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3.5</v>
      </c>
      <c r="Y243" s="558">
        <f>IFERROR(IF(X243="",0,CEILING((X243/$H243),1)*$H243),"")</f>
        <v>3.6</v>
      </c>
      <c r="Z243" s="36">
        <f>IFERROR(IF(Y243=0,"",ROUNDUP(Y243/H243,0)*0.0059),"")</f>
        <v>1.18E-2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3.8402777777777781</v>
      </c>
      <c r="BN243" s="64">
        <f>IFERROR(Y243*I243/H243,"0")</f>
        <v>3.95</v>
      </c>
      <c r="BO243" s="64">
        <f>IFERROR(1/J243*(X243/H243),"0")</f>
        <v>9.0020576131687232E-3</v>
      </c>
      <c r="BP243" s="64">
        <f>IFERROR(1/J243*(Y243/H243),"0")</f>
        <v>9.2592592592592587E-3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287</v>
      </c>
      <c r="L244" s="32"/>
      <c r="M244" s="33" t="s">
        <v>288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287</v>
      </c>
      <c r="L245" s="32"/>
      <c r="M245" s="33" t="s">
        <v>288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4.4000000000000004</v>
      </c>
      <c r="Y245" s="558">
        <f>IFERROR(IF(X245="",0,CEILING((X245/$H245),1)*$H245),"")</f>
        <v>4.95</v>
      </c>
      <c r="Z245" s="36">
        <f>IFERROR(IF(Y245=0,"",ROUNDUP(Y245/H245,0)*0.0059),"")</f>
        <v>2.9499999999999998E-2</v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5.2444444444444445</v>
      </c>
      <c r="BN245" s="64">
        <f>IFERROR(Y245*I245/H245,"0")</f>
        <v>5.9</v>
      </c>
      <c r="BO245" s="64">
        <f>IFERROR(1/J245*(X245/H245),"0")</f>
        <v>2.0576131687242798E-2</v>
      </c>
      <c r="BP245" s="64">
        <f>IFERROR(1/J245*(Y245/H245),"0")</f>
        <v>2.3148148148148147E-2</v>
      </c>
    </row>
    <row r="246" spans="1:68" ht="27" customHeight="1" x14ac:dyDescent="0.25">
      <c r="A246" s="54" t="s">
        <v>397</v>
      </c>
      <c r="B246" s="54" t="s">
        <v>398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287</v>
      </c>
      <c r="L246" s="32"/>
      <c r="M246" s="33" t="s">
        <v>288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6.3888888888888893</v>
      </c>
      <c r="Y247" s="559">
        <f>IFERROR(Y242/H242,"0")+IFERROR(Y243/H243,"0")+IFERROR(Y244/H244,"0")+IFERROR(Y245/H245,"0")+IFERROR(Y246/H246,"0")</f>
        <v>7</v>
      </c>
      <c r="Z247" s="559">
        <f>IFERROR(IF(Z242="",0,Z242),"0")+IFERROR(IF(Z243="",0,Z243),"0")+IFERROR(IF(Z244="",0,Z244),"0")+IFERROR(IF(Z245="",0,Z245),"0")+IFERROR(IF(Z246="",0,Z246),"0")</f>
        <v>4.1299999999999996E-2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7.9</v>
      </c>
      <c r="Y248" s="559">
        <f>IFERROR(SUM(Y242:Y246),"0")</f>
        <v>8.5500000000000007</v>
      </c>
      <c r="Z248" s="37"/>
      <c r="AA248" s="560"/>
      <c r="AB248" s="560"/>
      <c r="AC248" s="560"/>
    </row>
    <row r="249" spans="1:68" ht="16.5" customHeight="1" x14ac:dyDescent="0.25">
      <c r="A249" s="580" t="s">
        <v>399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400</v>
      </c>
      <c r="B251" s="54" t="s">
        <v>401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402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403</v>
      </c>
      <c r="B252" s="54" t="s">
        <v>404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405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406</v>
      </c>
      <c r="B253" s="54" t="s">
        <v>407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408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409</v>
      </c>
      <c r="B254" s="54" t="s">
        <v>410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411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412</v>
      </c>
      <c r="B255" s="54" t="s">
        <v>413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414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415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416</v>
      </c>
      <c r="B260" s="54" t="s">
        <v>417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420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422</v>
      </c>
      <c r="B262" s="54" t="s">
        <v>423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425</v>
      </c>
      <c r="B263" s="54" t="s">
        <v>426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427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429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430</v>
      </c>
      <c r="B268" s="54" t="s">
        <v>431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433</v>
      </c>
      <c r="B269" s="54" t="s">
        <v>434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60</v>
      </c>
      <c r="Y269" s="558">
        <f>IFERROR(IF(X269="",0,CEILING((X269/$H269),1)*$H269),"")</f>
        <v>60</v>
      </c>
      <c r="Z269" s="36">
        <f>IFERROR(IF(Y269=0,"",ROUNDUP(Y269/H269,0)*0.00651),"")</f>
        <v>0.16275000000000001</v>
      </c>
      <c r="AA269" s="56"/>
      <c r="AB269" s="57"/>
      <c r="AC269" s="319" t="s">
        <v>435</v>
      </c>
      <c r="AG269" s="64"/>
      <c r="AJ269" s="68"/>
      <c r="AK269" s="68">
        <v>0</v>
      </c>
      <c r="BB269" s="320" t="s">
        <v>1</v>
      </c>
      <c r="BM269" s="64">
        <f>IFERROR(X269*I269/H269,"0")</f>
        <v>66.300000000000011</v>
      </c>
      <c r="BN269" s="64">
        <f>IFERROR(Y269*I269/H269,"0")</f>
        <v>66.300000000000011</v>
      </c>
      <c r="BO269" s="64">
        <f>IFERROR(1/J269*(X269/H269),"0")</f>
        <v>0.13736263736263737</v>
      </c>
      <c r="BP269" s="64">
        <f>IFERROR(1/J269*(Y269/H269),"0")</f>
        <v>0.13736263736263737</v>
      </c>
    </row>
    <row r="270" spans="1:68" ht="37.5" customHeight="1" x14ac:dyDescent="0.25">
      <c r="A270" s="54" t="s">
        <v>436</v>
      </c>
      <c r="B270" s="54" t="s">
        <v>437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438</v>
      </c>
      <c r="AG270" s="64"/>
      <c r="AJ270" s="68" t="s">
        <v>112</v>
      </c>
      <c r="AK270" s="68">
        <v>436.8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25</v>
      </c>
      <c r="Y271" s="559">
        <f>IFERROR(Y268/H268,"0")+IFERROR(Y269/H269,"0")+IFERROR(Y270/H270,"0")</f>
        <v>25</v>
      </c>
      <c r="Z271" s="559">
        <f>IFERROR(IF(Z268="",0,Z268),"0")+IFERROR(IF(Z269="",0,Z269),"0")+IFERROR(IF(Z270="",0,Z270),"0")</f>
        <v>0.16275000000000001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60</v>
      </c>
      <c r="Y272" s="559">
        <f>IFERROR(SUM(Y268:Y270),"0")</f>
        <v>60</v>
      </c>
      <c r="Z272" s="37"/>
      <c r="AA272" s="560"/>
      <c r="AB272" s="560"/>
      <c r="AC272" s="560"/>
    </row>
    <row r="273" spans="1:68" ht="16.5" customHeight="1" x14ac:dyDescent="0.25">
      <c r="A273" s="580" t="s">
        <v>439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440</v>
      </c>
      <c r="B275" s="54" t="s">
        <v>441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442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443</v>
      </c>
      <c r="B279" s="54" t="s">
        <v>444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445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446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447</v>
      </c>
      <c r="B284" s="54" t="s">
        <v>448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449</v>
      </c>
      <c r="AB284" s="57"/>
      <c r="AC284" s="327" t="s">
        <v>450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451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452</v>
      </c>
      <c r="B289" s="54" t="s">
        <v>453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455</v>
      </c>
      <c r="B290" s="54" t="s">
        <v>456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 t="s">
        <v>457</v>
      </c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 t="s">
        <v>459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455</v>
      </c>
      <c r="B291" s="54" t="s">
        <v>460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461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463</v>
      </c>
      <c r="B292" s="54" t="s">
        <v>464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466</v>
      </c>
      <c r="B293" s="54" t="s">
        <v>467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454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468</v>
      </c>
      <c r="B294" s="54" t="s">
        <v>469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471</v>
      </c>
      <c r="B298" s="54" t="s">
        <v>472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68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210</v>
      </c>
      <c r="Y302" s="558">
        <f t="shared" si="42"/>
        <v>210</v>
      </c>
      <c r="Z302" s="36">
        <f>IFERROR(IF(Y302=0,"",ROUNDUP(Y302/H302,0)*0.00502),"")</f>
        <v>0.502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220.00000000000003</v>
      </c>
      <c r="BN302" s="64">
        <f t="shared" si="44"/>
        <v>220.00000000000003</v>
      </c>
      <c r="BO302" s="64">
        <f t="shared" si="45"/>
        <v>0.42735042735042739</v>
      </c>
      <c r="BP302" s="64">
        <f t="shared" si="46"/>
        <v>0.42735042735042739</v>
      </c>
    </row>
    <row r="303" spans="1:68" ht="27" customHeight="1" x14ac:dyDescent="0.25">
      <c r="A303" s="54" t="s">
        <v>485</v>
      </c>
      <c r="B303" s="54" t="s">
        <v>486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487</v>
      </c>
      <c r="B304" s="54" t="s">
        <v>488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100</v>
      </c>
      <c r="Y305" s="559">
        <f>IFERROR(Y298/H298,"0")+IFERROR(Y299/H299,"0")+IFERROR(Y300/H300,"0")+IFERROR(Y301/H301,"0")+IFERROR(Y302/H302,"0")+IFERROR(Y303/H303,"0")+IFERROR(Y304/H304,"0")</f>
        <v>100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0.502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210</v>
      </c>
      <c r="Y306" s="559">
        <f>IFERROR(SUM(Y298:Y304),"0")</f>
        <v>210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490</v>
      </c>
      <c r="B308" s="54" t="s">
        <v>491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171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505</v>
      </c>
      <c r="B316" s="54" t="s">
        <v>506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1000</v>
      </c>
      <c r="Y317" s="558">
        <f>IFERROR(IF(X317="",0,CEILING((X317/$H317),1)*$H317),"")</f>
        <v>1006.1999999999999</v>
      </c>
      <c r="Z317" s="36">
        <f>IFERROR(IF(Y317=0,"",ROUNDUP(Y317/H317,0)*0.01898),"")</f>
        <v>2.44842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1066.5384615384617</v>
      </c>
      <c r="BN317" s="64">
        <f>IFERROR(Y317*I317/H317,"0")</f>
        <v>1073.1510000000001</v>
      </c>
      <c r="BO317" s="64">
        <f>IFERROR(1/J317*(X317/H317),"0")</f>
        <v>2.0032051282051282</v>
      </c>
      <c r="BP317" s="64">
        <f>IFERROR(1/J317*(Y317/H317),"0")</f>
        <v>2.015625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20</v>
      </c>
      <c r="Y318" s="558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21.235714285714284</v>
      </c>
      <c r="BN318" s="64">
        <f>IFERROR(Y318*I318/H318,"0")</f>
        <v>26.757000000000001</v>
      </c>
      <c r="BO318" s="64">
        <f>IFERROR(1/J318*(X318/H318),"0")</f>
        <v>3.7202380952380952E-2</v>
      </c>
      <c r="BP318" s="64">
        <f>IFERROR(1/J318*(Y318/H318),"0")</f>
        <v>4.6875E-2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130.58608058608058</v>
      </c>
      <c r="Y319" s="559">
        <f>IFERROR(Y316/H316,"0")+IFERROR(Y317/H317,"0")+IFERROR(Y318/H318,"0")</f>
        <v>132</v>
      </c>
      <c r="Z319" s="559">
        <f>IFERROR(IF(Z316="",0,Z316),"0")+IFERROR(IF(Z317="",0,Z317),"0")+IFERROR(IF(Z318="",0,Z318),"0")</f>
        <v>2.50536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1020</v>
      </c>
      <c r="Y320" s="559">
        <f>IFERROR(SUM(Y316:Y318),"0")</f>
        <v>1031.3999999999999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514</v>
      </c>
      <c r="B322" s="54" t="s">
        <v>515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516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520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526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527</v>
      </c>
      <c r="B329" s="54" t="s">
        <v>528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529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529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533</v>
      </c>
      <c r="B331" s="54" t="s">
        <v>534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529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535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536</v>
      </c>
      <c r="B336" s="54" t="s">
        <v>537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875</v>
      </c>
      <c r="Y337" s="558">
        <f>IFERROR(IF(X337="",0,CEILING((X337/$H337),1)*$H337),"")</f>
        <v>875.7</v>
      </c>
      <c r="Z337" s="36">
        <f>IFERROR(IF(Y337=0,"",ROUNDUP(Y337/H337,0)*0.00651),"")</f>
        <v>2.7146699999999999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980</v>
      </c>
      <c r="BN337" s="64">
        <f>IFERROR(Y337*I337/H337,"0")</f>
        <v>980.78399999999999</v>
      </c>
      <c r="BO337" s="64">
        <f>IFERROR(1/J337*(X337/H337),"0")</f>
        <v>2.2893772893772892</v>
      </c>
      <c r="BP337" s="64">
        <f>IFERROR(1/J337*(Y337/H337),"0")</f>
        <v>2.2912087912087915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416.66666666666663</v>
      </c>
      <c r="Y339" s="559">
        <f>IFERROR(Y336/H336,"0")+IFERROR(Y337/H337,"0")+IFERROR(Y338/H338,"0")</f>
        <v>417</v>
      </c>
      <c r="Z339" s="559">
        <f>IFERROR(IF(Z336="",0,Z336),"0")+IFERROR(IF(Z337="",0,Z337),"0")+IFERROR(IF(Z338="",0,Z338),"0")</f>
        <v>2.7146699999999999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875</v>
      </c>
      <c r="Y340" s="559">
        <f>IFERROR(SUM(Y336:Y338),"0")</f>
        <v>875.7</v>
      </c>
      <c r="Z340" s="37"/>
      <c r="AA340" s="560"/>
      <c r="AB340" s="560"/>
      <c r="AC340" s="560"/>
    </row>
    <row r="341" spans="1:68" ht="27.75" customHeight="1" x14ac:dyDescent="0.2">
      <c r="A341" s="646" t="s">
        <v>545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546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 t="s">
        <v>111</v>
      </c>
      <c r="M344" s="33" t="s">
        <v>68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1000</v>
      </c>
      <c r="Y344" s="558">
        <f t="shared" ref="Y344:Y350" si="47">IFERROR(IF(X344="",0,CEILING((X344/$H344),1)*$H344),"")</f>
        <v>1005</v>
      </c>
      <c r="Z344" s="36">
        <f>IFERROR(IF(Y344=0,"",ROUNDUP(Y344/H344,0)*0.02175),"")</f>
        <v>1.4572499999999999</v>
      </c>
      <c r="AA344" s="56"/>
      <c r="AB344" s="57"/>
      <c r="AC344" s="391" t="s">
        <v>549</v>
      </c>
      <c r="AG344" s="64"/>
      <c r="AJ344" s="68" t="s">
        <v>112</v>
      </c>
      <c r="AK344" s="68">
        <v>720</v>
      </c>
      <c r="BB344" s="392" t="s">
        <v>1</v>
      </c>
      <c r="BM344" s="64">
        <f t="shared" ref="BM344:BM350" si="48">IFERROR(X344*I344/H344,"0")</f>
        <v>1032</v>
      </c>
      <c r="BN344" s="64">
        <f t="shared" ref="BN344:BN350" si="49">IFERROR(Y344*I344/H344,"0")</f>
        <v>1037.1600000000001</v>
      </c>
      <c r="BO344" s="64">
        <f t="shared" ref="BO344:BO350" si="50">IFERROR(1/J344*(X344/H344),"0")</f>
        <v>1.3888888888888888</v>
      </c>
      <c r="BP344" s="64">
        <f t="shared" ref="BP344:BP350" si="51">IFERROR(1/J344*(Y344/H344),"0")</f>
        <v>1.3958333333333333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 t="s">
        <v>111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112</v>
      </c>
      <c r="AK345" s="68">
        <v>720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350</v>
      </c>
      <c r="Y346" s="558">
        <f t="shared" si="47"/>
        <v>360</v>
      </c>
      <c r="Z346" s="36">
        <f>IFERROR(IF(Y346=0,"",ROUNDUP(Y346/H346,0)*0.02175),"")</f>
        <v>0.52200000000000002</v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361.2</v>
      </c>
      <c r="BN346" s="64">
        <f t="shared" si="49"/>
        <v>371.52000000000004</v>
      </c>
      <c r="BO346" s="64">
        <f t="shared" si="50"/>
        <v>0.48611111111111105</v>
      </c>
      <c r="BP346" s="64">
        <f t="shared" si="51"/>
        <v>0.5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 t="s">
        <v>111</v>
      </c>
      <c r="M347" s="33" t="s">
        <v>68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1700</v>
      </c>
      <c r="Y347" s="558">
        <f t="shared" si="47"/>
        <v>1710</v>
      </c>
      <c r="Z347" s="36">
        <f>IFERROR(IF(Y347=0,"",ROUNDUP(Y347/H347,0)*0.02175),"")</f>
        <v>2.4794999999999998</v>
      </c>
      <c r="AA347" s="56"/>
      <c r="AB347" s="57"/>
      <c r="AC347" s="397" t="s">
        <v>558</v>
      </c>
      <c r="AG347" s="64"/>
      <c r="AJ347" s="68" t="s">
        <v>112</v>
      </c>
      <c r="AK347" s="68">
        <v>720</v>
      </c>
      <c r="BB347" s="398" t="s">
        <v>1</v>
      </c>
      <c r="BM347" s="64">
        <f t="shared" si="48"/>
        <v>1754.4</v>
      </c>
      <c r="BN347" s="64">
        <f t="shared" si="49"/>
        <v>1764.72</v>
      </c>
      <c r="BO347" s="64">
        <f t="shared" si="50"/>
        <v>2.3611111111111107</v>
      </c>
      <c r="BP347" s="64">
        <f t="shared" si="51"/>
        <v>2.375</v>
      </c>
    </row>
    <row r="348" spans="1:68" ht="27" customHeight="1" x14ac:dyDescent="0.25">
      <c r="A348" s="54" t="s">
        <v>559</v>
      </c>
      <c r="B348" s="54" t="s">
        <v>560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564</v>
      </c>
      <c r="B350" s="54" t="s">
        <v>565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203.33333333333331</v>
      </c>
      <c r="Y351" s="559">
        <f>IFERROR(Y344/H344,"0")+IFERROR(Y345/H345,"0")+IFERROR(Y346/H346,"0")+IFERROR(Y347/H347,"0")+IFERROR(Y348/H348,"0")+IFERROR(Y349/H349,"0")+IFERROR(Y350/H350,"0")</f>
        <v>205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4.4587500000000002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3050</v>
      </c>
      <c r="Y352" s="559">
        <f>IFERROR(SUM(Y344:Y350),"0")</f>
        <v>3075</v>
      </c>
      <c r="Z352" s="37"/>
      <c r="AA352" s="560"/>
      <c r="AB352" s="560"/>
      <c r="AC352" s="560"/>
    </row>
    <row r="353" spans="1:68" ht="14.25" customHeight="1" x14ac:dyDescent="0.25">
      <c r="A353" s="572" t="s">
        <v>136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 t="s">
        <v>111</v>
      </c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2000</v>
      </c>
      <c r="Y354" s="558">
        <f>IFERROR(IF(X354="",0,CEILING((X354/$H354),1)*$H354),"")</f>
        <v>2010</v>
      </c>
      <c r="Z354" s="36">
        <f>IFERROR(IF(Y354=0,"",ROUNDUP(Y354/H354,0)*0.02175),"")</f>
        <v>2.9144999999999999</v>
      </c>
      <c r="AA354" s="56"/>
      <c r="AB354" s="57"/>
      <c r="AC354" s="405" t="s">
        <v>568</v>
      </c>
      <c r="AG354" s="64"/>
      <c r="AJ354" s="68" t="s">
        <v>112</v>
      </c>
      <c r="AK354" s="68">
        <v>720</v>
      </c>
      <c r="BB354" s="406" t="s">
        <v>1</v>
      </c>
      <c r="BM354" s="64">
        <f>IFERROR(X354*I354/H354,"0")</f>
        <v>2064</v>
      </c>
      <c r="BN354" s="64">
        <f>IFERROR(Y354*I354/H354,"0")</f>
        <v>2074.3200000000002</v>
      </c>
      <c r="BO354" s="64">
        <f>IFERROR(1/J354*(X354/H354),"0")</f>
        <v>2.7777777777777777</v>
      </c>
      <c r="BP354" s="64">
        <f>IFERROR(1/J354*(Y354/H354),"0")</f>
        <v>2.7916666666666665</v>
      </c>
    </row>
    <row r="355" spans="1:68" ht="16.5" customHeight="1" x14ac:dyDescent="0.25">
      <c r="A355" s="54" t="s">
        <v>569</v>
      </c>
      <c r="B355" s="54" t="s">
        <v>570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8</v>
      </c>
      <c r="Y355" s="558">
        <f>IFERROR(IF(X355="",0,CEILING((X355/$H355),1)*$H355),"")</f>
        <v>8</v>
      </c>
      <c r="Z355" s="36">
        <f>IFERROR(IF(Y355=0,"",ROUNDUP(Y355/H355,0)*0.00902),"")</f>
        <v>1.804E-2</v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8.42</v>
      </c>
      <c r="BN355" s="64">
        <f>IFERROR(Y355*I355/H355,"0")</f>
        <v>8.42</v>
      </c>
      <c r="BO355" s="64">
        <f>IFERROR(1/J355*(X355/H355),"0")</f>
        <v>1.5151515151515152E-2</v>
      </c>
      <c r="BP355" s="64">
        <f>IFERROR(1/J355*(Y355/H355),"0")</f>
        <v>1.5151515151515152E-2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135.33333333333334</v>
      </c>
      <c r="Y356" s="559">
        <f>IFERROR(Y354/H354,"0")+IFERROR(Y355/H355,"0")</f>
        <v>136</v>
      </c>
      <c r="Z356" s="559">
        <f>IFERROR(IF(Z354="",0,Z354),"0")+IFERROR(IF(Z355="",0,Z355),"0")</f>
        <v>2.9325399999999999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2008</v>
      </c>
      <c r="Y357" s="559">
        <f>IFERROR(SUM(Y354:Y355),"0")</f>
        <v>2018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571</v>
      </c>
      <c r="B359" s="54" t="s">
        <v>572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170</v>
      </c>
      <c r="Y360" s="558">
        <f>IFERROR(IF(X360="",0,CEILING((X360/$H360),1)*$H360),"")</f>
        <v>171</v>
      </c>
      <c r="Z360" s="36">
        <f>IFERROR(IF(Y360=0,"",ROUNDUP(Y360/H360,0)*0.01898),"")</f>
        <v>0.36062</v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179.80333333333334</v>
      </c>
      <c r="BN360" s="64">
        <f>IFERROR(Y360*I360/H360,"0")</f>
        <v>180.86099999999999</v>
      </c>
      <c r="BO360" s="64">
        <f>IFERROR(1/J360*(X360/H360),"0")</f>
        <v>0.2951388888888889</v>
      </c>
      <c r="BP360" s="64">
        <f>IFERROR(1/J360*(Y360/H360),"0")</f>
        <v>0.296875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18.888888888888889</v>
      </c>
      <c r="Y361" s="559">
        <f>IFERROR(Y359/H359,"0")+IFERROR(Y360/H360,"0")</f>
        <v>19</v>
      </c>
      <c r="Z361" s="559">
        <f>IFERROR(IF(Z359="",0,Z359),"0")+IFERROR(IF(Z360="",0,Z360),"0")</f>
        <v>0.36062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170</v>
      </c>
      <c r="Y362" s="559">
        <f>IFERROR(SUM(Y359:Y360),"0")</f>
        <v>171</v>
      </c>
      <c r="Z362" s="37"/>
      <c r="AA362" s="560"/>
      <c r="AB362" s="560"/>
      <c r="AC362" s="560"/>
    </row>
    <row r="363" spans="1:68" ht="14.25" customHeight="1" x14ac:dyDescent="0.25">
      <c r="A363" s="572" t="s">
        <v>171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577</v>
      </c>
      <c r="B364" s="54" t="s">
        <v>578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580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581</v>
      </c>
      <c r="B369" s="54" t="s">
        <v>582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64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589</v>
      </c>
      <c r="B375" s="54" t="s">
        <v>590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592</v>
      </c>
      <c r="B379" s="54" t="s">
        <v>593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595</v>
      </c>
      <c r="B380" s="54" t="s">
        <v>596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594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customHeight="1" x14ac:dyDescent="0.25">
      <c r="A383" s="572" t="s">
        <v>171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597</v>
      </c>
      <c r="B384" s="54" t="s">
        <v>598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599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600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601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64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602</v>
      </c>
      <c r="B390" s="54" t="s">
        <v>603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605</v>
      </c>
      <c r="B392" s="54" t="s">
        <v>608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607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612</v>
      </c>
      <c r="B394" s="54" t="s">
        <v>613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35</v>
      </c>
      <c r="Y395" s="558">
        <f t="shared" si="52"/>
        <v>35.700000000000003</v>
      </c>
      <c r="Z395" s="36">
        <f t="shared" si="57"/>
        <v>8.5339999999999999E-2</v>
      </c>
      <c r="AA395" s="56"/>
      <c r="AB395" s="57"/>
      <c r="AC395" s="439" t="s">
        <v>604</v>
      </c>
      <c r="AG395" s="64"/>
      <c r="AJ395" s="68"/>
      <c r="AK395" s="68">
        <v>0</v>
      </c>
      <c r="BB395" s="440" t="s">
        <v>1</v>
      </c>
      <c r="BM395" s="64">
        <f t="shared" si="53"/>
        <v>37.166666666666664</v>
      </c>
      <c r="BN395" s="64">
        <f t="shared" si="54"/>
        <v>37.910000000000004</v>
      </c>
      <c r="BO395" s="64">
        <f t="shared" si="55"/>
        <v>7.1225071225071226E-2</v>
      </c>
      <c r="BP395" s="64">
        <f t="shared" si="56"/>
        <v>7.2649572649572655E-2</v>
      </c>
    </row>
    <row r="396" spans="1:68" ht="37.5" customHeight="1" x14ac:dyDescent="0.25">
      <c r="A396" s="54" t="s">
        <v>616</v>
      </c>
      <c r="B396" s="54" t="s">
        <v>617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35</v>
      </c>
      <c r="Y398" s="558">
        <f t="shared" si="52"/>
        <v>35.700000000000003</v>
      </c>
      <c r="Z398" s="36">
        <f t="shared" si="57"/>
        <v>8.5339999999999999E-2</v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37.166666666666664</v>
      </c>
      <c r="BN398" s="64">
        <f t="shared" si="54"/>
        <v>37.910000000000004</v>
      </c>
      <c r="BO398" s="64">
        <f t="shared" si="55"/>
        <v>7.1225071225071226E-2</v>
      </c>
      <c r="BP398" s="64">
        <f t="shared" si="56"/>
        <v>7.2649572649572655E-2</v>
      </c>
    </row>
    <row r="399" spans="1:68" ht="37.5" customHeight="1" x14ac:dyDescent="0.25">
      <c r="A399" s="54" t="s">
        <v>625</v>
      </c>
      <c r="B399" s="54" t="s">
        <v>626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33.333333333333329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34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0.17068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70</v>
      </c>
      <c r="Y401" s="559">
        <f>IFERROR(SUM(Y390:Y399),"0")</f>
        <v>71.400000000000006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627</v>
      </c>
      <c r="B403" s="54" t="s">
        <v>628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629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630</v>
      </c>
      <c r="B404" s="54" t="s">
        <v>631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633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136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634</v>
      </c>
      <c r="B409" s="54" t="s">
        <v>635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636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64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639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640</v>
      </c>
      <c r="B414" s="54" t="s">
        <v>641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10.5</v>
      </c>
      <c r="Y416" s="558">
        <f>IFERROR(IF(X416="",0,CEILING((X416/$H416),1)*$H416),"")</f>
        <v>10.5</v>
      </c>
      <c r="Z416" s="36">
        <f>IFERROR(IF(Y416=0,"",ROUNDUP(Y416/H416,0)*0.00502),"")</f>
        <v>2.5100000000000001E-2</v>
      </c>
      <c r="AA416" s="56"/>
      <c r="AB416" s="57"/>
      <c r="AC416" s="461" t="s">
        <v>645</v>
      </c>
      <c r="AG416" s="64"/>
      <c r="AJ416" s="68"/>
      <c r="AK416" s="68">
        <v>0</v>
      </c>
      <c r="BB416" s="462" t="s">
        <v>1</v>
      </c>
      <c r="BM416" s="64">
        <f>IFERROR(X416*I416/H416,"0")</f>
        <v>11.149999999999999</v>
      </c>
      <c r="BN416" s="64">
        <f>IFERROR(Y416*I416/H416,"0")</f>
        <v>11.149999999999999</v>
      </c>
      <c r="BO416" s="64">
        <f>IFERROR(1/J416*(X416/H416),"0")</f>
        <v>2.1367521367521368E-2</v>
      </c>
      <c r="BP416" s="64">
        <f>IFERROR(1/J416*(Y416/H416),"0")</f>
        <v>2.1367521367521368E-2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5</v>
      </c>
      <c r="Y417" s="559">
        <f>IFERROR(Y413/H413,"0")+IFERROR(Y414/H414,"0")+IFERROR(Y415/H415,"0")+IFERROR(Y416/H416,"0")</f>
        <v>5</v>
      </c>
      <c r="Z417" s="559">
        <f>IFERROR(IF(Z413="",0,Z413),"0")+IFERROR(IF(Z414="",0,Z414),"0")+IFERROR(IF(Z415="",0,Z415),"0")+IFERROR(IF(Z416="",0,Z416),"0")</f>
        <v>2.5100000000000001E-2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10.5</v>
      </c>
      <c r="Y418" s="559">
        <f>IFERROR(SUM(Y413:Y416),"0")</f>
        <v>10.5</v>
      </c>
      <c r="Z418" s="37"/>
      <c r="AA418" s="560"/>
      <c r="AB418" s="560"/>
      <c r="AC418" s="560"/>
    </row>
    <row r="419" spans="1:68" ht="16.5" customHeight="1" x14ac:dyDescent="0.25">
      <c r="A419" s="580" t="s">
        <v>648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64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80</v>
      </c>
      <c r="Y421" s="558">
        <f>IFERROR(IF(X421="",0,CEILING((X421/$H421),1)*$H421),"")</f>
        <v>80.399999999999991</v>
      </c>
      <c r="Z421" s="36">
        <f>IFERROR(IF(Y421=0,"",ROUNDUP(Y421/H421,0)*0.00651),"")</f>
        <v>0.43617</v>
      </c>
      <c r="AA421" s="56"/>
      <c r="AB421" s="57"/>
      <c r="AC421" s="463" t="s">
        <v>651</v>
      </c>
      <c r="AG421" s="64"/>
      <c r="AJ421" s="68"/>
      <c r="AK421" s="68">
        <v>0</v>
      </c>
      <c r="BB421" s="464" t="s">
        <v>1</v>
      </c>
      <c r="BM421" s="64">
        <f>IFERROR(X421*I421/H421,"0")</f>
        <v>140</v>
      </c>
      <c r="BN421" s="64">
        <f>IFERROR(Y421*I421/H421,"0")</f>
        <v>140.70000000000002</v>
      </c>
      <c r="BO421" s="64">
        <f>IFERROR(1/J421*(X421/H421),"0")</f>
        <v>0.36630036630036633</v>
      </c>
      <c r="BP421" s="64">
        <f>IFERROR(1/J421*(Y421/H421),"0")</f>
        <v>0.36813186813186816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66.666666666666671</v>
      </c>
      <c r="Y422" s="559">
        <f>IFERROR(Y421/H421,"0")</f>
        <v>67</v>
      </c>
      <c r="Z422" s="559">
        <f>IFERROR(IF(Z421="",0,Z421),"0")</f>
        <v>0.43617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80</v>
      </c>
      <c r="Y423" s="559">
        <f>IFERROR(SUM(Y421:Y421),"0")</f>
        <v>80.399999999999991</v>
      </c>
      <c r="Z423" s="37"/>
      <c r="AA423" s="560"/>
      <c r="AB423" s="560"/>
      <c r="AC423" s="560"/>
    </row>
    <row r="424" spans="1:68" ht="16.5" customHeight="1" x14ac:dyDescent="0.25">
      <c r="A424" s="580" t="s">
        <v>652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653</v>
      </c>
      <c r="B426" s="54" t="s">
        <v>654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68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655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656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656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659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666</v>
      </c>
      <c r="B435" s="54" t="s">
        <v>667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668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0</v>
      </c>
      <c r="Y437" s="558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676</v>
      </c>
      <c r="B438" s="54" t="s">
        <v>677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685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669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690</v>
      </c>
      <c r="B444" s="54" t="s">
        <v>691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675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690</v>
      </c>
      <c r="B445" s="54" t="s">
        <v>692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675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0</v>
      </c>
      <c r="Y447" s="559">
        <f>IFERROR(SUM(Y432:Y445),"0")</f>
        <v>0</v>
      </c>
      <c r="Z447" s="37"/>
      <c r="AA447" s="560"/>
      <c r="AB447" s="560"/>
      <c r="AC447" s="560"/>
    </row>
    <row r="448" spans="1:68" ht="14.25" customHeight="1" x14ac:dyDescent="0.25">
      <c r="A448" s="572" t="s">
        <v>136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693</v>
      </c>
      <c r="B449" s="54" t="s">
        <v>694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100</v>
      </c>
      <c r="Y449" s="558">
        <f>IFERROR(IF(X449="",0,CEILING((X449/$H449),1)*$H449),"")</f>
        <v>100.32000000000001</v>
      </c>
      <c r="Z449" s="36">
        <f>IFERROR(IF(Y449=0,"",ROUNDUP(Y449/H449,0)*0.01196),"")</f>
        <v>0.22724</v>
      </c>
      <c r="AA449" s="56"/>
      <c r="AB449" s="57"/>
      <c r="AC449" s="495" t="s">
        <v>695</v>
      </c>
      <c r="AG449" s="64"/>
      <c r="AJ449" s="68"/>
      <c r="AK449" s="68">
        <v>0</v>
      </c>
      <c r="BB449" s="496" t="s">
        <v>1</v>
      </c>
      <c r="BM449" s="64">
        <f>IFERROR(X449*I449/H449,"0")</f>
        <v>106.81818181818181</v>
      </c>
      <c r="BN449" s="64">
        <f>IFERROR(Y449*I449/H449,"0")</f>
        <v>107.16</v>
      </c>
      <c r="BO449" s="64">
        <f>IFERROR(1/J449*(X449/H449),"0")</f>
        <v>0.18210955710955709</v>
      </c>
      <c r="BP449" s="64">
        <f>IFERROR(1/J449*(Y449/H449),"0")</f>
        <v>0.18269230769230771</v>
      </c>
    </row>
    <row r="450" spans="1:68" ht="16.5" customHeight="1" x14ac:dyDescent="0.25">
      <c r="A450" s="54" t="s">
        <v>696</v>
      </c>
      <c r="B450" s="54" t="s">
        <v>697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695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698</v>
      </c>
      <c r="B451" s="54" t="s">
        <v>699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695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18.939393939393938</v>
      </c>
      <c r="Y452" s="559">
        <f>IFERROR(Y449/H449,"0")+IFERROR(Y450/H450,"0")+IFERROR(Y451/H451,"0")</f>
        <v>19</v>
      </c>
      <c r="Z452" s="559">
        <f>IFERROR(IF(Z449="",0,Z449),"0")+IFERROR(IF(Z450="",0,Z450),"0")+IFERROR(IF(Z451="",0,Z451),"0")</f>
        <v>0.22724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100</v>
      </c>
      <c r="Y453" s="559">
        <f>IFERROR(SUM(Y449:Y451),"0")</f>
        <v>100.32000000000001</v>
      </c>
      <c r="Z453" s="37"/>
      <c r="AA453" s="560"/>
      <c r="AB453" s="560"/>
      <c r="AC453" s="560"/>
    </row>
    <row r="454" spans="1:68" ht="14.25" customHeight="1" x14ac:dyDescent="0.25">
      <c r="A454" s="572" t="s">
        <v>64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700</v>
      </c>
      <c r="B455" s="54" t="s">
        <v>701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customHeight="1" x14ac:dyDescent="0.25">
      <c r="A456" s="54" t="s">
        <v>703</v>
      </c>
      <c r="B456" s="54" t="s">
        <v>704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60</v>
      </c>
      <c r="Y456" s="558">
        <f t="shared" si="64"/>
        <v>63.36</v>
      </c>
      <c r="Z456" s="36">
        <f>IFERROR(IF(Y456=0,"",ROUNDUP(Y456/H456,0)*0.01196),"")</f>
        <v>0.14352000000000001</v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si="65"/>
        <v>64.090909090909079</v>
      </c>
      <c r="BN456" s="64">
        <f t="shared" si="66"/>
        <v>67.679999999999993</v>
      </c>
      <c r="BO456" s="64">
        <f t="shared" si="67"/>
        <v>0.10926573426573427</v>
      </c>
      <c r="BP456" s="64">
        <f t="shared" si="68"/>
        <v>0.11538461538461539</v>
      </c>
    </row>
    <row r="457" spans="1:68" ht="27" customHeight="1" x14ac:dyDescent="0.25">
      <c r="A457" s="54" t="s">
        <v>706</v>
      </c>
      <c r="B457" s="54" t="s">
        <v>707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180</v>
      </c>
      <c r="Y457" s="558">
        <f t="shared" si="64"/>
        <v>184.8</v>
      </c>
      <c r="Z457" s="36">
        <f>IFERROR(IF(Y457=0,"",ROUNDUP(Y457/H457,0)*0.01196),"")</f>
        <v>0.41860000000000003</v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192.27272727272725</v>
      </c>
      <c r="BN457" s="64">
        <f t="shared" si="66"/>
        <v>197.39999999999998</v>
      </c>
      <c r="BO457" s="64">
        <f t="shared" si="67"/>
        <v>0.32779720279720276</v>
      </c>
      <c r="BP457" s="64">
        <f t="shared" si="68"/>
        <v>0.33653846153846156</v>
      </c>
    </row>
    <row r="458" spans="1:68" ht="27" customHeight="1" x14ac:dyDescent="0.25">
      <c r="A458" s="54" t="s">
        <v>709</v>
      </c>
      <c r="B458" s="54" t="s">
        <v>710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709</v>
      </c>
      <c r="B459" s="54" t="s">
        <v>711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712</v>
      </c>
      <c r="B460" s="54" t="s">
        <v>713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68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714</v>
      </c>
      <c r="B461" s="54" t="s">
        <v>715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72</v>
      </c>
      <c r="Y461" s="558">
        <f t="shared" si="64"/>
        <v>72</v>
      </c>
      <c r="Z461" s="36">
        <f>IFERROR(IF(Y461=0,"",ROUNDUP(Y461/H461,0)*0.00902),"")</f>
        <v>0.1353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100.35000000000001</v>
      </c>
      <c r="BN461" s="64">
        <f t="shared" si="66"/>
        <v>100.35000000000001</v>
      </c>
      <c r="BO461" s="64">
        <f t="shared" si="67"/>
        <v>0.11363636363636365</v>
      </c>
      <c r="BP461" s="64">
        <f t="shared" si="68"/>
        <v>0.11363636363636365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60.454545454545453</v>
      </c>
      <c r="Y462" s="559">
        <f>IFERROR(Y455/H455,"0")+IFERROR(Y456/H456,"0")+IFERROR(Y457/H457,"0")+IFERROR(Y458/H458,"0")+IFERROR(Y459/H459,"0")+IFERROR(Y460/H460,"0")+IFERROR(Y461/H461,"0")</f>
        <v>62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0.69742000000000004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312</v>
      </c>
      <c r="Y463" s="559">
        <f>IFERROR(SUM(Y455:Y461),"0")</f>
        <v>320.16000000000003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716</v>
      </c>
      <c r="B465" s="54" t="s">
        <v>717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718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719</v>
      </c>
      <c r="B466" s="54" t="s">
        <v>720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722</v>
      </c>
      <c r="B467" s="54" t="s">
        <v>723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725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725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726</v>
      </c>
      <c r="B473" s="54" t="s">
        <v>727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728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729</v>
      </c>
      <c r="B474" s="54" t="s">
        <v>730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136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739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740</v>
      </c>
      <c r="B481" s="54" t="s">
        <v>741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742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743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744</v>
      </c>
      <c r="B482" s="54" t="s">
        <v>745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64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747</v>
      </c>
      <c r="B486" s="54" t="s">
        <v>748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749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750</v>
      </c>
      <c r="B487" s="54" t="s">
        <v>751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753</v>
      </c>
      <c r="B491" s="54" t="s">
        <v>754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755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756</v>
      </c>
      <c r="B492" s="54" t="s">
        <v>757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171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758</v>
      </c>
      <c r="B496" s="54" t="s">
        <v>759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760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761</v>
      </c>
      <c r="B497" s="54" t="s">
        <v>762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764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136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765</v>
      </c>
      <c r="B502" s="54" t="s">
        <v>766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767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768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769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13246.4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13361.19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770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14044.581712396803</v>
      </c>
      <c r="Y506" s="559">
        <f>IFERROR(SUM(BN22:BN502),"0")</f>
        <v>14166.015999999998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771</v>
      </c>
      <c r="Q507" s="606"/>
      <c r="R507" s="606"/>
      <c r="S507" s="606"/>
      <c r="T507" s="606"/>
      <c r="U507" s="606"/>
      <c r="V507" s="607"/>
      <c r="W507" s="37" t="s">
        <v>772</v>
      </c>
      <c r="X507" s="38">
        <f>ROUNDUP(SUM(BO22:BO502),0)</f>
        <v>24</v>
      </c>
      <c r="Y507" s="38">
        <f>ROUNDUP(SUM(BP22:BP502),0)</f>
        <v>24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773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14644.581712396803</v>
      </c>
      <c r="Y508" s="559">
        <f>GrossWeightTotalR+PalletQtyTotalR*25</f>
        <v>14766.015999999998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774</v>
      </c>
      <c r="Q509" s="606"/>
      <c r="R509" s="606"/>
      <c r="S509" s="606"/>
      <c r="T509" s="606"/>
      <c r="U509" s="606"/>
      <c r="V509" s="607"/>
      <c r="W509" s="37" t="s">
        <v>772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2505.4200096412742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2526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775</v>
      </c>
      <c r="Q510" s="606"/>
      <c r="R510" s="606"/>
      <c r="S510" s="606"/>
      <c r="T510" s="606"/>
      <c r="U510" s="606"/>
      <c r="V510" s="607"/>
      <c r="W510" s="39" t="s">
        <v>776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26.756969999999995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777</v>
      </c>
      <c r="B512" s="554" t="s">
        <v>63</v>
      </c>
      <c r="C512" s="578" t="s">
        <v>100</v>
      </c>
      <c r="D512" s="695"/>
      <c r="E512" s="695"/>
      <c r="F512" s="695"/>
      <c r="G512" s="695"/>
      <c r="H512" s="595"/>
      <c r="I512" s="578" t="s">
        <v>257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545</v>
      </c>
      <c r="U512" s="595"/>
      <c r="V512" s="578" t="s">
        <v>600</v>
      </c>
      <c r="W512" s="695"/>
      <c r="X512" s="695"/>
      <c r="Y512" s="595"/>
      <c r="Z512" s="554" t="s">
        <v>656</v>
      </c>
      <c r="AA512" s="578" t="s">
        <v>725</v>
      </c>
      <c r="AB512" s="595"/>
      <c r="AC512" s="52"/>
      <c r="AF512" s="555"/>
    </row>
    <row r="513" spans="1:32" ht="14.25" customHeight="1" thickTop="1" x14ac:dyDescent="0.2">
      <c r="A513" s="587" t="s">
        <v>778</v>
      </c>
      <c r="B513" s="578" t="s">
        <v>63</v>
      </c>
      <c r="C513" s="578" t="s">
        <v>101</v>
      </c>
      <c r="D513" s="578" t="s">
        <v>118</v>
      </c>
      <c r="E513" s="578" t="s">
        <v>178</v>
      </c>
      <c r="F513" s="578" t="s">
        <v>200</v>
      </c>
      <c r="G513" s="578" t="s">
        <v>233</v>
      </c>
      <c r="H513" s="578" t="s">
        <v>100</v>
      </c>
      <c r="I513" s="578" t="s">
        <v>258</v>
      </c>
      <c r="J513" s="578" t="s">
        <v>298</v>
      </c>
      <c r="K513" s="578" t="s">
        <v>359</v>
      </c>
      <c r="L513" s="578" t="s">
        <v>399</v>
      </c>
      <c r="M513" s="578" t="s">
        <v>415</v>
      </c>
      <c r="N513" s="555"/>
      <c r="O513" s="578" t="s">
        <v>429</v>
      </c>
      <c r="P513" s="578" t="s">
        <v>439</v>
      </c>
      <c r="Q513" s="578" t="s">
        <v>446</v>
      </c>
      <c r="R513" s="578" t="s">
        <v>451</v>
      </c>
      <c r="S513" s="578" t="s">
        <v>535</v>
      </c>
      <c r="T513" s="578" t="s">
        <v>546</v>
      </c>
      <c r="U513" s="578" t="s">
        <v>580</v>
      </c>
      <c r="V513" s="578" t="s">
        <v>601</v>
      </c>
      <c r="W513" s="578" t="s">
        <v>633</v>
      </c>
      <c r="X513" s="578" t="s">
        <v>648</v>
      </c>
      <c r="Y513" s="578" t="s">
        <v>652</v>
      </c>
      <c r="Z513" s="578" t="s">
        <v>656</v>
      </c>
      <c r="AA513" s="578" t="s">
        <v>725</v>
      </c>
      <c r="AB513" s="578" t="s">
        <v>764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779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502.40000000000003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1024.2</v>
      </c>
      <c r="E515" s="46">
        <f>IFERROR(Y89*1,"0")+IFERROR(Y90*1,"0")+IFERROR(Y91*1,"0")+IFERROR(Y95*1,"0")+IFERROR(Y96*1,"0")+IFERROR(Y97*1,"0")+IFERROR(Y98*1,"0")+IFERROR(Y99*1,"0")</f>
        <v>1106.1000000000001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1011.6000000000001</v>
      </c>
      <c r="G515" s="46">
        <f>IFERROR(Y130*1,"0")+IFERROR(Y131*1,"0")+IFERROR(Y135*1,"0")+IFERROR(Y136*1,"0")+IFERROR(Y140*1,"0")+IFERROR(Y141*1,"0")</f>
        <v>225.51999999999998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257.04000000000002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1149.2999999999997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61.150000000000006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60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1241.3999999999999</v>
      </c>
      <c r="S515" s="46">
        <f>IFERROR(Y336*1,"0")+IFERROR(Y337*1,"0")+IFERROR(Y338*1,"0")</f>
        <v>875.7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5264</v>
      </c>
      <c r="U515" s="46">
        <f>IFERROR(Y369*1,"0")+IFERROR(Y370*1,"0")+IFERROR(Y371*1,"0")+IFERROR(Y375*1,"0")+IFERROR(Y379*1,"0")+IFERROR(Y380*1,"0")+IFERROR(Y384*1,"0")</f>
        <v>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71.400000000000006</v>
      </c>
      <c r="W515" s="46">
        <f>IFERROR(Y409*1,"0")+IFERROR(Y413*1,"0")+IFERROR(Y414*1,"0")+IFERROR(Y415*1,"0")+IFERROR(Y416*1,"0")</f>
        <v>10.5</v>
      </c>
      <c r="X515" s="46">
        <f>IFERROR(Y421*1,"0")</f>
        <v>80.399999999999991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420.48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EwpMD4P7YxJoMulxNQ6wrLysGrhwcue+9lQc98ChJkWU5yhQbYvMJtjrUq7rEYOu/tcBvsWNk6NiDV+TDM2ABw==" saltValue="vBz6gMgB860aAqJP6RWvo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782</v>
      </c>
      <c r="D6" s="47" t="s">
        <v>783</v>
      </c>
      <c r="E6" s="47"/>
    </row>
    <row r="8" spans="2:8" x14ac:dyDescent="0.2">
      <c r="B8" s="47" t="s">
        <v>19</v>
      </c>
      <c r="C8" s="47" t="s">
        <v>782</v>
      </c>
      <c r="D8" s="47"/>
      <c r="E8" s="47"/>
    </row>
    <row r="10" spans="2:8" x14ac:dyDescent="0.2">
      <c r="B10" s="47" t="s">
        <v>784</v>
      </c>
      <c r="C10" s="47"/>
      <c r="D10" s="47"/>
      <c r="E10" s="47"/>
    </row>
    <row r="11" spans="2:8" x14ac:dyDescent="0.2">
      <c r="B11" s="47" t="s">
        <v>785</v>
      </c>
      <c r="C11" s="47"/>
      <c r="D11" s="47"/>
      <c r="E11" s="47"/>
    </row>
    <row r="12" spans="2:8" x14ac:dyDescent="0.2">
      <c r="B12" s="47" t="s">
        <v>786</v>
      </c>
      <c r="C12" s="47"/>
      <c r="D12" s="47"/>
      <c r="E12" s="47"/>
    </row>
    <row r="13" spans="2:8" x14ac:dyDescent="0.2">
      <c r="B13" s="47" t="s">
        <v>787</v>
      </c>
      <c r="C13" s="47"/>
      <c r="D13" s="47"/>
      <c r="E13" s="47"/>
    </row>
    <row r="14" spans="2:8" x14ac:dyDescent="0.2">
      <c r="B14" s="47" t="s">
        <v>788</v>
      </c>
      <c r="C14" s="47"/>
      <c r="D14" s="47"/>
      <c r="E14" s="47"/>
    </row>
    <row r="15" spans="2:8" x14ac:dyDescent="0.2">
      <c r="B15" s="47" t="s">
        <v>789</v>
      </c>
      <c r="C15" s="47"/>
      <c r="D15" s="47"/>
      <c r="E15" s="47"/>
    </row>
    <row r="16" spans="2:8" x14ac:dyDescent="0.2">
      <c r="B16" s="47" t="s">
        <v>790</v>
      </c>
      <c r="C16" s="47"/>
      <c r="D16" s="47"/>
      <c r="E16" s="47"/>
    </row>
    <row r="17" spans="2:5" x14ac:dyDescent="0.2">
      <c r="B17" s="47" t="s">
        <v>791</v>
      </c>
      <c r="C17" s="47"/>
      <c r="D17" s="47"/>
      <c r="E17" s="47"/>
    </row>
    <row r="18" spans="2:5" x14ac:dyDescent="0.2">
      <c r="B18" s="47" t="s">
        <v>792</v>
      </c>
      <c r="C18" s="47"/>
      <c r="D18" s="47"/>
      <c r="E18" s="47"/>
    </row>
    <row r="19" spans="2:5" x14ac:dyDescent="0.2">
      <c r="B19" s="47" t="s">
        <v>793</v>
      </c>
      <c r="C19" s="47"/>
      <c r="D19" s="47"/>
      <c r="E19" s="47"/>
    </row>
    <row r="20" spans="2:5" x14ac:dyDescent="0.2">
      <c r="B20" s="47" t="s">
        <v>794</v>
      </c>
      <c r="C20" s="47"/>
      <c r="D20" s="47"/>
      <c r="E20" s="47"/>
    </row>
  </sheetData>
  <sheetProtection algorithmName="SHA-512" hashValue="NT1S4Q86RpqwtwLl43aG4IRMNYqbtPGeKCZoDvVp8gm7REX1+VfndQ1+Uemtfo/moMwldIiiytTqZ6qXPkVPlg==" saltValue="WTc2RprshZNPhrUvLqR7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2025-08-27T08:52:51Z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