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6DB1F759-473B-41F6-B1A7-477A829A27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5" i="1" l="1"/>
  <c r="X504" i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220" i="1" l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BP345" i="1"/>
  <c r="BN345" i="1"/>
  <c r="Z345" i="1"/>
  <c r="Y351" i="1"/>
  <c r="BP349" i="1"/>
  <c r="BN349" i="1"/>
  <c r="Z349" i="1"/>
  <c r="F515" i="1"/>
  <c r="H9" i="1"/>
  <c r="B515" i="1"/>
  <c r="X506" i="1"/>
  <c r="X508" i="1" s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BN41" i="1"/>
  <c r="BP41" i="1"/>
  <c r="Z43" i="1"/>
  <c r="BN43" i="1"/>
  <c r="Y44" i="1"/>
  <c r="Y509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Z332" i="1"/>
  <c r="BP330" i="1"/>
  <c r="BN330" i="1"/>
  <c r="Z330" i="1"/>
  <c r="Y332" i="1"/>
  <c r="Z372" i="1"/>
  <c r="BP370" i="1"/>
  <c r="BN370" i="1"/>
  <c r="Z370" i="1"/>
  <c r="AB515" i="1"/>
  <c r="Y503" i="1"/>
  <c r="BP502" i="1"/>
  <c r="BN502" i="1"/>
  <c r="Z502" i="1"/>
  <c r="Z503" i="1" s="1"/>
  <c r="Y504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Z305" i="1" s="1"/>
  <c r="BP302" i="1"/>
  <c r="BN302" i="1"/>
  <c r="Z302" i="1"/>
  <c r="BP310" i="1"/>
  <c r="BN310" i="1"/>
  <c r="Z310" i="1"/>
  <c r="BP318" i="1"/>
  <c r="BN318" i="1"/>
  <c r="Z318" i="1"/>
  <c r="Z326" i="1"/>
  <c r="BP324" i="1"/>
  <c r="BN324" i="1"/>
  <c r="Z324" i="1"/>
  <c r="Y333" i="1"/>
  <c r="BP337" i="1"/>
  <c r="BN337" i="1"/>
  <c r="Z337" i="1"/>
  <c r="Z339" i="1" s="1"/>
  <c r="BP347" i="1"/>
  <c r="BN347" i="1"/>
  <c r="Z347" i="1"/>
  <c r="Z351" i="1" s="1"/>
  <c r="BP355" i="1"/>
  <c r="BN355" i="1"/>
  <c r="Z355" i="1"/>
  <c r="Z356" i="1" s="1"/>
  <c r="Y357" i="1"/>
  <c r="Y362" i="1"/>
  <c r="BP359" i="1"/>
  <c r="BN359" i="1"/>
  <c r="Z359" i="1"/>
  <c r="Z361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Y277" i="1"/>
  <c r="Y286" i="1"/>
  <c r="R515" i="1"/>
  <c r="Y295" i="1"/>
  <c r="Y340" i="1"/>
  <c r="T515" i="1"/>
  <c r="Y352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Z477" i="1" s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Y508" i="1" l="1"/>
  <c r="Z462" i="1"/>
  <c r="Z400" i="1"/>
  <c r="Z417" i="1"/>
  <c r="Z319" i="1"/>
  <c r="Z313" i="1"/>
  <c r="Z256" i="1"/>
  <c r="Z203" i="1"/>
  <c r="Z108" i="1"/>
  <c r="Z100" i="1"/>
  <c r="Z80" i="1"/>
  <c r="Z44" i="1"/>
  <c r="Z510" i="1" s="1"/>
  <c r="Y505" i="1"/>
  <c r="Z264" i="1"/>
  <c r="Z231" i="1"/>
  <c r="Z171" i="1"/>
</calcChain>
</file>

<file path=xl/sharedStrings.xml><?xml version="1.0" encoding="utf-8"?>
<sst xmlns="http://schemas.openxmlformats.org/spreadsheetml/2006/main" count="2232" uniqueCount="795">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</sst>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45893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250</v>
      </c>
      <c r="Y41" s="558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240</v>
      </c>
      <c r="Y42" s="55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83.148148148148152</v>
      </c>
      <c r="Y44" s="559">
        <f>IFERROR(Y41/H41,"0")+IFERROR(Y42/H42,"0")+IFERROR(Y43/H43,"0")</f>
        <v>84</v>
      </c>
      <c r="Z44" s="559">
        <f>IFERROR(IF(Z41="",0,Z41),"0")+IFERROR(IF(Z42="",0,Z42),"0")+IFERROR(IF(Z43="",0,Z43),"0")</f>
        <v>0.99672000000000005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490</v>
      </c>
      <c r="Y45" s="559">
        <f>IFERROR(SUM(Y41:Y43),"0")</f>
        <v>499.20000000000005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118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 t="s">
        <v>111</v>
      </c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124</v>
      </c>
      <c r="AG53" s="64"/>
      <c r="AJ53" s="68" t="s">
        <v>112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125</v>
      </c>
      <c r="B54" s="54" t="s">
        <v>126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128</v>
      </c>
      <c r="B55" s="54" t="s">
        <v>129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124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132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133</v>
      </c>
      <c r="B57" s="54" t="s">
        <v>134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495</v>
      </c>
      <c r="Y57" s="558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135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128.51851851851853</v>
      </c>
      <c r="Y58" s="559">
        <f>IFERROR(Y52/H52,"0")+IFERROR(Y53/H53,"0")+IFERROR(Y54/H54,"0")+IFERROR(Y55/H55,"0")+IFERROR(Y56/H56,"0")+IFERROR(Y57/H57,"0")</f>
        <v>129</v>
      </c>
      <c r="Z58" s="559">
        <f>IFERROR(IF(Z52="",0,Z52),"0")+IFERROR(IF(Z53="",0,Z53),"0")+IFERROR(IF(Z54="",0,Z54),"0")+IFERROR(IF(Z55="",0,Z55),"0")+IFERROR(IF(Z56="",0,Z56),"0")+IFERROR(IF(Z57="",0,Z57),"0")</f>
        <v>1.3528199999999999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695</v>
      </c>
      <c r="Y59" s="559">
        <f>IFERROR(SUM(Y52:Y57),"0")</f>
        <v>700.2</v>
      </c>
      <c r="Z59" s="37"/>
      <c r="AA59" s="560"/>
      <c r="AB59" s="560"/>
      <c r="AC59" s="560"/>
    </row>
    <row r="60" spans="1:68" ht="14.25" customHeight="1" x14ac:dyDescent="0.25">
      <c r="A60" s="572" t="s">
        <v>136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137</v>
      </c>
      <c r="B61" s="54" t="s">
        <v>138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80</v>
      </c>
      <c r="Y61" s="558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27" customHeight="1" x14ac:dyDescent="0.25">
      <c r="A62" s="54" t="s">
        <v>140</v>
      </c>
      <c r="B62" s="54" t="s">
        <v>141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143</v>
      </c>
      <c r="B63" s="54" t="s">
        <v>144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 t="s">
        <v>111</v>
      </c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139</v>
      </c>
      <c r="AG64" s="64"/>
      <c r="AJ64" s="68" t="s">
        <v>112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57.407407407407405</v>
      </c>
      <c r="Y65" s="559">
        <f>IFERROR(Y61/H61,"0")+IFERROR(Y62/H62,"0")+IFERROR(Y63/H63,"0")+IFERROR(Y64/H64,"0")</f>
        <v>58</v>
      </c>
      <c r="Z65" s="559">
        <f>IFERROR(IF(Z61="",0,Z61),"0")+IFERROR(IF(Z62="",0,Z62),"0")+IFERROR(IF(Z63="",0,Z63),"0")+IFERROR(IF(Z64="",0,Z64),"0")</f>
        <v>0.47733999999999999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215</v>
      </c>
      <c r="Y66" s="559">
        <f>IFERROR(SUM(Y61:Y64),"0")</f>
        <v>221.4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147</v>
      </c>
      <c r="B68" s="54" t="s">
        <v>148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150</v>
      </c>
      <c r="B69" s="54" t="s">
        <v>151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152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153</v>
      </c>
      <c r="B70" s="54" t="s">
        <v>154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155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156</v>
      </c>
      <c r="B74" s="54" t="s">
        <v>157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158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159</v>
      </c>
      <c r="B75" s="54" t="s">
        <v>160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161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165</v>
      </c>
      <c r="B77" s="54" t="s">
        <v>166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167</v>
      </c>
      <c r="B78" s="54" t="s">
        <v>168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161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164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171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172</v>
      </c>
      <c r="B83" s="54" t="s">
        <v>173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174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175</v>
      </c>
      <c r="B84" s="54" t="s">
        <v>176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177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178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179</v>
      </c>
      <c r="B89" s="54" t="s">
        <v>180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200</v>
      </c>
      <c r="Y89" s="55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181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customHeight="1" x14ac:dyDescent="0.25">
      <c r="A90" s="54" t="s">
        <v>182</v>
      </c>
      <c r="B90" s="54" t="s">
        <v>183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181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450</v>
      </c>
      <c r="Y91" s="55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181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118.51851851851852</v>
      </c>
      <c r="Y92" s="559">
        <f>IFERROR(Y89/H89,"0")+IFERROR(Y90/H90,"0")+IFERROR(Y91/H91,"0")</f>
        <v>119</v>
      </c>
      <c r="Z92" s="559">
        <f>IFERROR(IF(Z89="",0,Z89),"0")+IFERROR(IF(Z90="",0,Z90),"0")+IFERROR(IF(Z91="",0,Z91),"0")</f>
        <v>1.2626200000000001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650</v>
      </c>
      <c r="Y93" s="559">
        <f>IFERROR(SUM(Y89:Y91),"0")</f>
        <v>655.20000000000005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186</v>
      </c>
      <c r="B95" s="54" t="s">
        <v>187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188</v>
      </c>
      <c r="Q95" s="562"/>
      <c r="R95" s="562"/>
      <c r="S95" s="562"/>
      <c r="T95" s="563"/>
      <c r="U95" s="34"/>
      <c r="V95" s="34"/>
      <c r="W95" s="35" t="s">
        <v>69</v>
      </c>
      <c r="X95" s="557">
        <v>150</v>
      </c>
      <c r="Y95" s="558">
        <f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159.61111111111111</v>
      </c>
      <c r="BN95" s="64">
        <f>IFERROR(Y95*I95/H95,"0")</f>
        <v>163.761</v>
      </c>
      <c r="BO95" s="64">
        <f>IFERROR(1/J95*(X95/H95),"0")</f>
        <v>0.28935185185185186</v>
      </c>
      <c r="BP95" s="64">
        <f>IFERROR(1/J95*(Y95/H95),"0")</f>
        <v>0.296875</v>
      </c>
    </row>
    <row r="96" spans="1:68" ht="27" customHeight="1" x14ac:dyDescent="0.25">
      <c r="A96" s="54" t="s">
        <v>190</v>
      </c>
      <c r="B96" s="54" t="s">
        <v>191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193</v>
      </c>
      <c r="B97" s="54" t="s">
        <v>194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189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193</v>
      </c>
      <c r="B98" s="54" t="s">
        <v>195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customHeight="1" x14ac:dyDescent="0.25">
      <c r="A99" s="54" t="s">
        <v>197</v>
      </c>
      <c r="B99" s="54" t="s">
        <v>198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199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218.51851851851853</v>
      </c>
      <c r="Y100" s="559">
        <f>IFERROR(Y95/H95,"0")+IFERROR(Y96/H96,"0")+IFERROR(Y97/H97,"0")+IFERROR(Y98/H98,"0")+IFERROR(Y99/H99,"0")</f>
        <v>219</v>
      </c>
      <c r="Z100" s="559">
        <f>IFERROR(IF(Z95="",0,Z95),"0")+IFERROR(IF(Z96="",0,Z96),"0")+IFERROR(IF(Z97="",0,Z97),"0")+IFERROR(IF(Z98="",0,Z98),"0")+IFERROR(IF(Z99="",0,Z99),"0")</f>
        <v>1.66262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690</v>
      </c>
      <c r="Y101" s="559">
        <f>IFERROR(SUM(Y95:Y99),"0")</f>
        <v>693.9</v>
      </c>
      <c r="Z101" s="37"/>
      <c r="AA101" s="560"/>
      <c r="AB101" s="560"/>
      <c r="AC101" s="560"/>
    </row>
    <row r="102" spans="1:68" ht="16.5" customHeight="1" x14ac:dyDescent="0.25">
      <c r="A102" s="580" t="s">
        <v>200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201</v>
      </c>
      <c r="B104" s="54" t="s">
        <v>202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80</v>
      </c>
      <c r="Y104" s="558">
        <f>IFERROR(IF(X104="",0,CEILING((X104/$H104),1)*$H104),"")</f>
        <v>86.4</v>
      </c>
      <c r="Z104" s="36">
        <f>IFERROR(IF(Y104=0,"",ROUNDUP(Y104/H104,0)*0.01898),"")</f>
        <v>0.15184</v>
      </c>
      <c r="AA104" s="56"/>
      <c r="AB104" s="57"/>
      <c r="AC104" s="151" t="s">
        <v>203</v>
      </c>
      <c r="AG104" s="64"/>
      <c r="AJ104" s="68"/>
      <c r="AK104" s="68">
        <v>0</v>
      </c>
      <c r="BB104" s="152" t="s">
        <v>1</v>
      </c>
      <c r="BM104" s="64">
        <f>IFERROR(X104*I104/H104,"0")</f>
        <v>83.222222222222214</v>
      </c>
      <c r="BN104" s="64">
        <f>IFERROR(Y104*I104/H104,"0")</f>
        <v>89.88</v>
      </c>
      <c r="BO104" s="64">
        <f>IFERROR(1/J104*(X104/H104),"0")</f>
        <v>0.11574074074074073</v>
      </c>
      <c r="BP104" s="64">
        <f>IFERROR(1/J104*(Y104/H104),"0")</f>
        <v>0.125</v>
      </c>
    </row>
    <row r="105" spans="1:68" ht="16.5" customHeight="1" x14ac:dyDescent="0.25">
      <c r="A105" s="54" t="s">
        <v>204</v>
      </c>
      <c r="B105" s="54" t="s">
        <v>205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203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540</v>
      </c>
      <c r="Y106" s="558">
        <f>IFERROR(IF(X106="",0,CEILING((X106/$H106),1)*$H106),"")</f>
        <v>540</v>
      </c>
      <c r="Z106" s="36">
        <f>IFERROR(IF(Y106=0,"",ROUNDUP(Y106/H106,0)*0.00902),"")</f>
        <v>1.0824</v>
      </c>
      <c r="AA106" s="56"/>
      <c r="AB106" s="57"/>
      <c r="AC106" s="155" t="s">
        <v>203</v>
      </c>
      <c r="AG106" s="64"/>
      <c r="AJ106" s="68"/>
      <c r="AK106" s="68">
        <v>0</v>
      </c>
      <c r="BB106" s="156" t="s">
        <v>1</v>
      </c>
      <c r="BM106" s="64">
        <f>IFERROR(X106*I106/H106,"0")</f>
        <v>565.20000000000005</v>
      </c>
      <c r="BN106" s="64">
        <f>IFERROR(Y106*I106/H106,"0")</f>
        <v>565.20000000000005</v>
      </c>
      <c r="BO106" s="64">
        <f>IFERROR(1/J106*(X106/H106),"0")</f>
        <v>0.90909090909090917</v>
      </c>
      <c r="BP106" s="64">
        <f>IFERROR(1/J106*(Y106/H106),"0")</f>
        <v>0.90909090909090917</v>
      </c>
    </row>
    <row r="107" spans="1:68" ht="16.5" customHeight="1" x14ac:dyDescent="0.25">
      <c r="A107" s="54" t="s">
        <v>208</v>
      </c>
      <c r="B107" s="54" t="s">
        <v>209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203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127.4074074074074</v>
      </c>
      <c r="Y108" s="559">
        <f>IFERROR(Y104/H104,"0")+IFERROR(Y105/H105,"0")+IFERROR(Y106/H106,"0")+IFERROR(Y107/H107,"0")</f>
        <v>128</v>
      </c>
      <c r="Z108" s="559">
        <f>IFERROR(IF(Z104="",0,Z104),"0")+IFERROR(IF(Z105="",0,Z105),"0")+IFERROR(IF(Z106="",0,Z106),"0")+IFERROR(IF(Z107="",0,Z107),"0")</f>
        <v>1.23424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620</v>
      </c>
      <c r="Y109" s="559">
        <f>IFERROR(SUM(Y104:Y107),"0")</f>
        <v>626.4</v>
      </c>
      <c r="Z109" s="37"/>
      <c r="AA109" s="560"/>
      <c r="AB109" s="560"/>
      <c r="AC109" s="560"/>
    </row>
    <row r="110" spans="1:68" ht="14.25" customHeight="1" x14ac:dyDescent="0.25">
      <c r="A110" s="572" t="s">
        <v>136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210</v>
      </c>
      <c r="B111" s="54" t="s">
        <v>211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212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213</v>
      </c>
      <c r="B112" s="54" t="s">
        <v>214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212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212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217</v>
      </c>
      <c r="B117" s="54" t="s">
        <v>218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700</v>
      </c>
      <c r="Y117" s="558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219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customHeight="1" x14ac:dyDescent="0.25">
      <c r="A118" s="54" t="s">
        <v>220</v>
      </c>
      <c r="B118" s="54" t="s">
        <v>221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222</v>
      </c>
      <c r="B119" s="54" t="s">
        <v>223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219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224</v>
      </c>
      <c r="B120" s="54" t="s">
        <v>225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45</v>
      </c>
      <c r="Y120" s="558">
        <f>IFERROR(IF(X120="",0,CEILING((X120/$H120),1)*$H120),"")</f>
        <v>45</v>
      </c>
      <c r="Z120" s="36">
        <f>IFERROR(IF(Y120=0,"",ROUNDUP(Y120/H120,0)*0.00651),"")</f>
        <v>0.16275000000000001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49.499999999999993</v>
      </c>
      <c r="BN120" s="64">
        <f>IFERROR(Y120*I120/H120,"0")</f>
        <v>49.499999999999993</v>
      </c>
      <c r="BO120" s="64">
        <f>IFERROR(1/J120*(X120/H120),"0")</f>
        <v>0.13736263736263737</v>
      </c>
      <c r="BP120" s="64">
        <f>IFERROR(1/J120*(Y120/H120),"0")</f>
        <v>0.13736263736263737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278.08641975308643</v>
      </c>
      <c r="Y121" s="559">
        <f>IFERROR(Y117/H117,"0")+IFERROR(Y118/H118,"0")+IFERROR(Y119/H119,"0")+IFERROR(Y120/H120,"0")</f>
        <v>279</v>
      </c>
      <c r="Z121" s="559">
        <f>IFERROR(IF(Z117="",0,Z117),"0")+IFERROR(IF(Z118="",0,Z118),"0")+IFERROR(IF(Z119="",0,Z119),"0")+IFERROR(IF(Z120="",0,Z120),"0")</f>
        <v>2.9011800000000001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1195</v>
      </c>
      <c r="Y122" s="559">
        <f>IFERROR(SUM(Y117:Y120),"0")</f>
        <v>1200.5999999999999</v>
      </c>
      <c r="Z122" s="37"/>
      <c r="AA122" s="560"/>
      <c r="AB122" s="560"/>
      <c r="AC122" s="560"/>
    </row>
    <row r="123" spans="1:68" ht="14.25" customHeight="1" x14ac:dyDescent="0.25">
      <c r="A123" s="572" t="s">
        <v>171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227</v>
      </c>
      <c r="B124" s="54" t="s">
        <v>228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229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230</v>
      </c>
      <c r="B125" s="54" t="s">
        <v>231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6.6000000000000014</v>
      </c>
      <c r="Y125" s="558">
        <f>IFERROR(IF(X125="",0,CEILING((X125/$H125),1)*$H125),"")</f>
        <v>7.92</v>
      </c>
      <c r="Z125" s="36">
        <f>IFERROR(IF(Y125=0,"",ROUNDUP(Y125/H125,0)*0.00651),"")</f>
        <v>2.6040000000000001E-2</v>
      </c>
      <c r="AA125" s="56"/>
      <c r="AB125" s="57"/>
      <c r="AC125" s="175" t="s">
        <v>232</v>
      </c>
      <c r="AG125" s="64"/>
      <c r="AJ125" s="68"/>
      <c r="AK125" s="68">
        <v>0</v>
      </c>
      <c r="BB125" s="176" t="s">
        <v>1</v>
      </c>
      <c r="BM125" s="64">
        <f>IFERROR(X125*I125/H125,"0")</f>
        <v>7.4600000000000017</v>
      </c>
      <c r="BN125" s="64">
        <f>IFERROR(Y125*I125/H125,"0")</f>
        <v>8.952</v>
      </c>
      <c r="BO125" s="64">
        <f>IFERROR(1/J125*(X125/H125),"0")</f>
        <v>1.8315018315018319E-2</v>
      </c>
      <c r="BP125" s="64">
        <f>IFERROR(1/J125*(Y125/H125),"0")</f>
        <v>2.197802197802198E-2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3.3333333333333339</v>
      </c>
      <c r="Y126" s="559">
        <f>IFERROR(Y124/H124,"0")+IFERROR(Y125/H125,"0")</f>
        <v>4</v>
      </c>
      <c r="Z126" s="559">
        <f>IFERROR(IF(Z124="",0,Z124),"0")+IFERROR(IF(Z125="",0,Z125),"0")</f>
        <v>2.6040000000000001E-2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6.6000000000000014</v>
      </c>
      <c r="Y127" s="559">
        <f>IFERROR(SUM(Y124:Y125),"0")</f>
        <v>7.92</v>
      </c>
      <c r="Z127" s="37"/>
      <c r="AA127" s="560"/>
      <c r="AB127" s="560"/>
      <c r="AC127" s="560"/>
    </row>
    <row r="128" spans="1:68" ht="16.5" customHeight="1" x14ac:dyDescent="0.25">
      <c r="A128" s="580" t="s">
        <v>233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234</v>
      </c>
      <c r="B130" s="54" t="s">
        <v>235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60</v>
      </c>
      <c r="Y130" s="558">
        <f>IFERROR(IF(X130="",0,CEILING((X130/$H130),1)*$H130),"")</f>
        <v>60.800000000000004</v>
      </c>
      <c r="Z130" s="36">
        <f>IFERROR(IF(Y130=0,"",ROUNDUP(Y130/H130,0)*0.00651),"")</f>
        <v>0.12369000000000001</v>
      </c>
      <c r="AA130" s="56"/>
      <c r="AB130" s="57"/>
      <c r="AC130" s="177" t="s">
        <v>236</v>
      </c>
      <c r="AG130" s="64"/>
      <c r="AJ130" s="68"/>
      <c r="AK130" s="68">
        <v>0</v>
      </c>
      <c r="BB130" s="178" t="s">
        <v>1</v>
      </c>
      <c r="BM130" s="64">
        <f>IFERROR(X130*I130/H130,"0")</f>
        <v>63.374999999999993</v>
      </c>
      <c r="BN130" s="64">
        <f>IFERROR(Y130*I130/H130,"0")</f>
        <v>64.22</v>
      </c>
      <c r="BO130" s="64">
        <f>IFERROR(1/J130*(X130/H130),"0")</f>
        <v>0.10302197802197803</v>
      </c>
      <c r="BP130" s="64">
        <f>IFERROR(1/J130*(Y130/H130),"0")</f>
        <v>0.1043956043956044</v>
      </c>
    </row>
    <row r="131" spans="1:68" ht="27" customHeight="1" x14ac:dyDescent="0.25">
      <c r="A131" s="54" t="s">
        <v>234</v>
      </c>
      <c r="B131" s="54" t="s">
        <v>237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236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18.75</v>
      </c>
      <c r="Y132" s="559">
        <f>IFERROR(Y130/H130,"0")+IFERROR(Y131/H131,"0")</f>
        <v>19</v>
      </c>
      <c r="Z132" s="559">
        <f>IFERROR(IF(Z130="",0,Z130),"0")+IFERROR(IF(Z131="",0,Z131),"0")</f>
        <v>0.12369000000000001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60</v>
      </c>
      <c r="Y133" s="559">
        <f>IFERROR(SUM(Y130:Y131),"0")</f>
        <v>60.800000000000004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238</v>
      </c>
      <c r="B135" s="54" t="s">
        <v>239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240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238</v>
      </c>
      <c r="B136" s="54" t="s">
        <v>241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59.499999999999993</v>
      </c>
      <c r="Y136" s="558">
        <f>IFERROR(IF(X136="",0,CEILING((X136/$H136),1)*$H136),"")</f>
        <v>61.599999999999994</v>
      </c>
      <c r="Z136" s="36">
        <f>IFERROR(IF(Y136=0,"",ROUNDUP(Y136/H136,0)*0.00651),"")</f>
        <v>0.14322000000000001</v>
      </c>
      <c r="AA136" s="56"/>
      <c r="AB136" s="57"/>
      <c r="AC136" s="183" t="s">
        <v>240</v>
      </c>
      <c r="AG136" s="64"/>
      <c r="AJ136" s="68"/>
      <c r="AK136" s="68">
        <v>0</v>
      </c>
      <c r="BB136" s="184" t="s">
        <v>1</v>
      </c>
      <c r="BM136" s="64">
        <f>IFERROR(X136*I136/H136,"0")</f>
        <v>65.195000000000007</v>
      </c>
      <c r="BN136" s="64">
        <f>IFERROR(Y136*I136/H136,"0")</f>
        <v>67.496000000000009</v>
      </c>
      <c r="BO136" s="64">
        <f>IFERROR(1/J136*(X136/H136),"0")</f>
        <v>0.11675824175824177</v>
      </c>
      <c r="BP136" s="64">
        <f>IFERROR(1/J136*(Y136/H136),"0")</f>
        <v>0.12087912087912089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21.25</v>
      </c>
      <c r="Y137" s="559">
        <f>IFERROR(Y135/H135,"0")+IFERROR(Y136/H136,"0")</f>
        <v>22</v>
      </c>
      <c r="Z137" s="559">
        <f>IFERROR(IF(Z135="",0,Z135),"0")+IFERROR(IF(Z136="",0,Z136),"0")</f>
        <v>0.14322000000000001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59.499999999999993</v>
      </c>
      <c r="Y138" s="559">
        <f>IFERROR(SUM(Y135:Y136),"0")</f>
        <v>61.599999999999994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242</v>
      </c>
      <c r="B140" s="54" t="s">
        <v>243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236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242</v>
      </c>
      <c r="B141" s="54" t="s">
        <v>244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82.5</v>
      </c>
      <c r="Y141" s="558">
        <f>IFERROR(IF(X141="",0,CEILING((X141/$H141),1)*$H141),"")</f>
        <v>84.48</v>
      </c>
      <c r="Z141" s="36">
        <f>IFERROR(IF(Y141=0,"",ROUNDUP(Y141/H141,0)*0.00651),"")</f>
        <v>0.20832000000000001</v>
      </c>
      <c r="AA141" s="56"/>
      <c r="AB141" s="57"/>
      <c r="AC141" s="187" t="s">
        <v>236</v>
      </c>
      <c r="AG141" s="64"/>
      <c r="AJ141" s="68"/>
      <c r="AK141" s="68">
        <v>0</v>
      </c>
      <c r="BB141" s="188" t="s">
        <v>1</v>
      </c>
      <c r="BM141" s="64">
        <f>IFERROR(X141*I141/H141,"0")</f>
        <v>90.875</v>
      </c>
      <c r="BN141" s="64">
        <f>IFERROR(Y141*I141/H141,"0")</f>
        <v>93.055999999999997</v>
      </c>
      <c r="BO141" s="64">
        <f>IFERROR(1/J141*(X141/H141),"0")</f>
        <v>0.1717032967032967</v>
      </c>
      <c r="BP141" s="64">
        <f>IFERROR(1/J141*(Y141/H141),"0")</f>
        <v>0.17582417582417584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31.25</v>
      </c>
      <c r="Y142" s="559">
        <f>IFERROR(Y140/H140,"0")+IFERROR(Y141/H141,"0")</f>
        <v>32</v>
      </c>
      <c r="Z142" s="559">
        <f>IFERROR(IF(Z140="",0,Z140),"0")+IFERROR(IF(Z141="",0,Z141),"0")</f>
        <v>0.20832000000000001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82.5</v>
      </c>
      <c r="Y143" s="559">
        <f>IFERROR(SUM(Y140:Y141),"0")</f>
        <v>84.48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245</v>
      </c>
      <c r="B146" s="54" t="s">
        <v>246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247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248</v>
      </c>
      <c r="B150" s="54" t="s">
        <v>249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250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251</v>
      </c>
      <c r="B151" s="54" t="s">
        <v>252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254</v>
      </c>
      <c r="B152" s="54" t="s">
        <v>255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257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258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136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259</v>
      </c>
      <c r="B158" s="54" t="s">
        <v>260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261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262</v>
      </c>
      <c r="B162" s="54" t="s">
        <v>263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100</v>
      </c>
      <c r="Y162" s="558">
        <f t="shared" ref="Y162:Y170" si="16">IFERROR(IF(X162="",0,CEILING((X162/$H162),1)*$H162),"")</f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264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106.42857142857143</v>
      </c>
      <c r="BN162" s="64">
        <f t="shared" ref="BN162:BN170" si="18">IFERROR(Y162*I162/H162,"0")</f>
        <v>107.28</v>
      </c>
      <c r="BO162" s="64">
        <f t="shared" ref="BO162:BO170" si="19">IFERROR(1/J162*(X162/H162),"0")</f>
        <v>0.18037518037518038</v>
      </c>
      <c r="BP162" s="64">
        <f t="shared" ref="BP162:BP170" si="20">IFERROR(1/J162*(Y162/H162),"0")</f>
        <v>0.18181818181818182</v>
      </c>
    </row>
    <row r="163" spans="1:68" ht="27" customHeight="1" x14ac:dyDescent="0.25">
      <c r="A163" s="54" t="s">
        <v>265</v>
      </c>
      <c r="B163" s="54" t="s">
        <v>266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40</v>
      </c>
      <c r="Y163" s="558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268</v>
      </c>
      <c r="B164" s="54" t="s">
        <v>269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150</v>
      </c>
      <c r="Y164" s="558">
        <f t="shared" si="16"/>
        <v>151.20000000000002</v>
      </c>
      <c r="Z164" s="36">
        <f>IFERROR(IF(Y164=0,"",ROUNDUP(Y164/H164,0)*0.00902),"")</f>
        <v>0.32472000000000001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17"/>
        <v>157.5</v>
      </c>
      <c r="BN164" s="64">
        <f t="shared" si="18"/>
        <v>158.76000000000002</v>
      </c>
      <c r="BO164" s="64">
        <f t="shared" si="19"/>
        <v>0.27056277056277056</v>
      </c>
      <c r="BP164" s="64">
        <f t="shared" si="20"/>
        <v>0.27272727272727271</v>
      </c>
    </row>
    <row r="165" spans="1:68" ht="27" customHeight="1" x14ac:dyDescent="0.25">
      <c r="A165" s="54" t="s">
        <v>271</v>
      </c>
      <c r="B165" s="54" t="s">
        <v>272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87.5</v>
      </c>
      <c r="Y165" s="558">
        <f t="shared" si="16"/>
        <v>88.2</v>
      </c>
      <c r="Z165" s="36">
        <f>IFERROR(IF(Y165=0,"",ROUNDUP(Y165/H165,0)*0.00502),"")</f>
        <v>0.21084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7"/>
        <v>92.916666666666657</v>
      </c>
      <c r="BN165" s="64">
        <f t="shared" si="18"/>
        <v>93.66</v>
      </c>
      <c r="BO165" s="64">
        <f t="shared" si="19"/>
        <v>0.17806267806267806</v>
      </c>
      <c r="BP165" s="64">
        <f t="shared" si="20"/>
        <v>0.17948717948717952</v>
      </c>
    </row>
    <row r="166" spans="1:68" ht="27" customHeight="1" x14ac:dyDescent="0.25">
      <c r="A166" s="54" t="s">
        <v>273</v>
      </c>
      <c r="B166" s="54" t="s">
        <v>274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customHeight="1" x14ac:dyDescent="0.25">
      <c r="A167" s="54" t="s">
        <v>275</v>
      </c>
      <c r="B167" s="54" t="s">
        <v>276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3</v>
      </c>
      <c r="Y167" s="558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17"/>
        <v>3.2166666666666668</v>
      </c>
      <c r="BN167" s="64">
        <f t="shared" si="18"/>
        <v>3.8599999999999994</v>
      </c>
      <c r="BO167" s="64">
        <f t="shared" si="19"/>
        <v>7.1225071225071226E-3</v>
      </c>
      <c r="BP167" s="64">
        <f t="shared" si="20"/>
        <v>8.5470085470085479E-3</v>
      </c>
    </row>
    <row r="168" spans="1:68" ht="37.5" customHeight="1" x14ac:dyDescent="0.25">
      <c r="A168" s="54" t="s">
        <v>278</v>
      </c>
      <c r="B168" s="54" t="s">
        <v>279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270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customHeight="1" x14ac:dyDescent="0.25">
      <c r="A169" s="54" t="s">
        <v>280</v>
      </c>
      <c r="B169" s="54" t="s">
        <v>281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270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262.38095238095241</v>
      </c>
      <c r="Y171" s="559">
        <f>IFERROR(Y162/H162,"0")+IFERROR(Y163/H163,"0")+IFERROR(Y164/H164,"0")+IFERROR(Y165/H165,"0")+IFERROR(Y166/H166,"0")+IFERROR(Y167/H167,"0")+IFERROR(Y168/H168,"0")+IFERROR(Y169/H169,"0")+IFERROR(Y170/H170,"0")</f>
        <v>264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1.60528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695.5</v>
      </c>
      <c r="Y172" s="559">
        <f>IFERROR(SUM(Y162:Y170),"0")</f>
        <v>700.8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285</v>
      </c>
      <c r="B174" s="54" t="s">
        <v>286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287</v>
      </c>
      <c r="L174" s="32"/>
      <c r="M174" s="33" t="s">
        <v>288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8.4</v>
      </c>
      <c r="Y174" s="558">
        <f>IFERROR(IF(X174="",0,CEILING((X174/$H174),1)*$H174),"")</f>
        <v>8.82</v>
      </c>
      <c r="Z174" s="36">
        <f>IFERROR(IF(Y174=0,"",ROUNDUP(Y174/H174,0)*0.0059),"")</f>
        <v>4.1299999999999996E-2</v>
      </c>
      <c r="AA174" s="56"/>
      <c r="AB174" s="57"/>
      <c r="AC174" s="217" t="s">
        <v>289</v>
      </c>
      <c r="AG174" s="64"/>
      <c r="AJ174" s="68"/>
      <c r="AK174" s="68">
        <v>0</v>
      </c>
      <c r="BB174" s="218" t="s">
        <v>1</v>
      </c>
      <c r="BM174" s="64">
        <f>IFERROR(X174*I174/H174,"0")</f>
        <v>9.6666666666666661</v>
      </c>
      <c r="BN174" s="64">
        <f>IFERROR(Y174*I174/H174,"0")</f>
        <v>10.15</v>
      </c>
      <c r="BO174" s="64">
        <f>IFERROR(1/J174*(X174/H174),"0")</f>
        <v>3.0864197530864196E-2</v>
      </c>
      <c r="BP174" s="64">
        <f>IFERROR(1/J174*(Y174/H174),"0")</f>
        <v>3.2407407407407406E-2</v>
      </c>
    </row>
    <row r="175" spans="1:68" ht="27" customHeight="1" x14ac:dyDescent="0.25">
      <c r="A175" s="54" t="s">
        <v>290</v>
      </c>
      <c r="B175" s="54" t="s">
        <v>291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287</v>
      </c>
      <c r="L175" s="32"/>
      <c r="M175" s="33" t="s">
        <v>288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10.5</v>
      </c>
      <c r="Y175" s="558">
        <f>IFERROR(IF(X175="",0,CEILING((X175/$H175),1)*$H175),"")</f>
        <v>11.34</v>
      </c>
      <c r="Z175" s="36">
        <f>IFERROR(IF(Y175=0,"",ROUNDUP(Y175/H175,0)*0.0059),"")</f>
        <v>5.3100000000000001E-2</v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12.083333333333332</v>
      </c>
      <c r="BN175" s="64">
        <f>IFERROR(Y175*I175/H175,"0")</f>
        <v>13.049999999999999</v>
      </c>
      <c r="BO175" s="64">
        <f>IFERROR(1/J175*(X175/H175),"0")</f>
        <v>3.8580246913580245E-2</v>
      </c>
      <c r="BP175" s="64">
        <f>IFERROR(1/J175*(Y175/H175),"0")</f>
        <v>4.1666666666666664E-2</v>
      </c>
    </row>
    <row r="176" spans="1:68" ht="27" customHeight="1" x14ac:dyDescent="0.25">
      <c r="A176" s="54" t="s">
        <v>293</v>
      </c>
      <c r="B176" s="54" t="s">
        <v>294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287</v>
      </c>
      <c r="L176" s="32"/>
      <c r="M176" s="33" t="s">
        <v>288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14</v>
      </c>
      <c r="Y176" s="558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292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26.111111111111111</v>
      </c>
      <c r="Y177" s="559">
        <f>IFERROR(Y174/H174,"0")+IFERROR(Y175/H175,"0")+IFERROR(Y176/H176,"0")</f>
        <v>28</v>
      </c>
      <c r="Z177" s="559">
        <f>IFERROR(IF(Z174="",0,Z174),"0")+IFERROR(IF(Z175="",0,Z175),"0")+IFERROR(IF(Z176="",0,Z176),"0")</f>
        <v>0.16520000000000001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32.9</v>
      </c>
      <c r="Y178" s="559">
        <f>IFERROR(SUM(Y174:Y176),"0")</f>
        <v>35.28</v>
      </c>
      <c r="Z178" s="37"/>
      <c r="AA178" s="560"/>
      <c r="AB178" s="560"/>
      <c r="AC178" s="560"/>
    </row>
    <row r="179" spans="1:68" ht="14.25" customHeight="1" x14ac:dyDescent="0.25">
      <c r="A179" s="572" t="s">
        <v>295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296</v>
      </c>
      <c r="B180" s="54" t="s">
        <v>297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287</v>
      </c>
      <c r="L180" s="32"/>
      <c r="M180" s="33" t="s">
        <v>288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7.0000000000000009</v>
      </c>
      <c r="Y180" s="558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292</v>
      </c>
      <c r="AG180" s="64"/>
      <c r="AJ180" s="68"/>
      <c r="AK180" s="68">
        <v>0</v>
      </c>
      <c r="BB180" s="224" t="s">
        <v>1</v>
      </c>
      <c r="BM180" s="64">
        <f>IFERROR(X180*I180/H180,"0")</f>
        <v>8.0555555555555554</v>
      </c>
      <c r="BN180" s="64">
        <f>IFERROR(Y180*I180/H180,"0")</f>
        <v>8.6999999999999993</v>
      </c>
      <c r="BO180" s="64">
        <f>IFERROR(1/J180*(X180/H180),"0")</f>
        <v>2.5720164609053499E-2</v>
      </c>
      <c r="BP180" s="64">
        <f>IFERROR(1/J180*(Y180/H180),"0")</f>
        <v>2.7777777777777776E-2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5.5555555555555562</v>
      </c>
      <c r="Y181" s="559">
        <f>IFERROR(Y180/H180,"0")</f>
        <v>6</v>
      </c>
      <c r="Z181" s="559">
        <f>IFERROR(IF(Z180="",0,Z180),"0")</f>
        <v>3.5400000000000001E-2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7.0000000000000009</v>
      </c>
      <c r="Y182" s="559">
        <f>IFERROR(SUM(Y180:Y180),"0")</f>
        <v>7.5600000000000005</v>
      </c>
      <c r="Z182" s="37"/>
      <c r="AA182" s="560"/>
      <c r="AB182" s="560"/>
      <c r="AC182" s="560"/>
    </row>
    <row r="183" spans="1:68" ht="16.5" customHeight="1" x14ac:dyDescent="0.25">
      <c r="A183" s="580" t="s">
        <v>298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299</v>
      </c>
      <c r="B185" s="54" t="s">
        <v>300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301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302</v>
      </c>
      <c r="B186" s="54" t="s">
        <v>303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301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136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304</v>
      </c>
      <c r="B190" s="54" t="s">
        <v>305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306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307</v>
      </c>
      <c r="B191" s="54" t="s">
        <v>308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306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309</v>
      </c>
      <c r="B195" s="54" t="s">
        <v>310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100</v>
      </c>
      <c r="Y195" s="558">
        <f t="shared" ref="Y195:Y202" si="21">IFERROR(IF(X195="",0,CEILING((X195/$H195),1)*$H195),"")</f>
        <v>102.60000000000001</v>
      </c>
      <c r="Z195" s="36">
        <f>IFERROR(IF(Y195=0,"",ROUNDUP(Y195/H195,0)*0.00902),"")</f>
        <v>0.17138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103.88888888888889</v>
      </c>
      <c r="BN195" s="64">
        <f t="shared" ref="BN195:BN202" si="23">IFERROR(Y195*I195/H195,"0")</f>
        <v>106.59000000000002</v>
      </c>
      <c r="BO195" s="64">
        <f t="shared" ref="BO195:BO202" si="24">IFERROR(1/J195*(X195/H195),"0")</f>
        <v>0.14029180695847362</v>
      </c>
      <c r="BP195" s="64">
        <f t="shared" ref="BP195:BP202" si="25">IFERROR(1/J195*(Y195/H195),"0")</f>
        <v>0.14393939393939395</v>
      </c>
    </row>
    <row r="196" spans="1:68" ht="27" customHeight="1" x14ac:dyDescent="0.25">
      <c r="A196" s="54" t="s">
        <v>312</v>
      </c>
      <c r="B196" s="54" t="s">
        <v>313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60</v>
      </c>
      <c r="Y196" s="558">
        <f t="shared" si="21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si="22"/>
        <v>62.333333333333336</v>
      </c>
      <c r="BN196" s="64">
        <f t="shared" si="23"/>
        <v>67.320000000000007</v>
      </c>
      <c r="BO196" s="64">
        <f t="shared" si="24"/>
        <v>8.4175084175084181E-2</v>
      </c>
      <c r="BP196" s="64">
        <f t="shared" si="25"/>
        <v>9.0909090909090925E-2</v>
      </c>
    </row>
    <row r="197" spans="1:68" ht="27" customHeight="1" x14ac:dyDescent="0.25">
      <c r="A197" s="54" t="s">
        <v>315</v>
      </c>
      <c r="B197" s="54" t="s">
        <v>316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300</v>
      </c>
      <c r="Y197" s="558">
        <f t="shared" si="21"/>
        <v>302.40000000000003</v>
      </c>
      <c r="Z197" s="36">
        <f>IFERROR(IF(Y197=0,"",ROUNDUP(Y197/H197,0)*0.00902),"")</f>
        <v>0.50512000000000001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2"/>
        <v>311.66666666666663</v>
      </c>
      <c r="BN197" s="64">
        <f t="shared" si="23"/>
        <v>314.16000000000003</v>
      </c>
      <c r="BO197" s="64">
        <f t="shared" si="24"/>
        <v>0.42087542087542085</v>
      </c>
      <c r="BP197" s="64">
        <f t="shared" si="25"/>
        <v>0.42424242424242425</v>
      </c>
    </row>
    <row r="198" spans="1:68" ht="27" customHeight="1" x14ac:dyDescent="0.25">
      <c r="A198" s="54" t="s">
        <v>318</v>
      </c>
      <c r="B198" s="54" t="s">
        <v>319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323</v>
      </c>
      <c r="B200" s="54" t="s">
        <v>324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60</v>
      </c>
      <c r="Y200" s="558">
        <f t="shared" si="21"/>
        <v>61.2</v>
      </c>
      <c r="Z200" s="36">
        <f>IFERROR(IF(Y200=0,"",ROUNDUP(Y200/H200,0)*0.00502),"")</f>
        <v>0.17068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2"/>
        <v>63.333333333333329</v>
      </c>
      <c r="BN200" s="64">
        <f t="shared" si="23"/>
        <v>64.599999999999994</v>
      </c>
      <c r="BO200" s="64">
        <f t="shared" si="24"/>
        <v>0.14245014245014248</v>
      </c>
      <c r="BP200" s="64">
        <f t="shared" si="25"/>
        <v>0.14529914529914531</v>
      </c>
    </row>
    <row r="201" spans="1:68" ht="27" customHeight="1" x14ac:dyDescent="0.25">
      <c r="A201" s="54" t="s">
        <v>325</v>
      </c>
      <c r="B201" s="54" t="s">
        <v>326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99</v>
      </c>
      <c r="Y201" s="558">
        <f t="shared" si="21"/>
        <v>99</v>
      </c>
      <c r="Z201" s="36">
        <f>IFERROR(IF(Y201=0,"",ROUNDUP(Y201/H201,0)*0.00502),"")</f>
        <v>0.27610000000000001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2"/>
        <v>104.5</v>
      </c>
      <c r="BN201" s="64">
        <f t="shared" si="23"/>
        <v>104.5</v>
      </c>
      <c r="BO201" s="64">
        <f t="shared" si="24"/>
        <v>0.23504273504273507</v>
      </c>
      <c r="BP201" s="64">
        <f t="shared" si="25"/>
        <v>0.23504273504273507</v>
      </c>
    </row>
    <row r="202" spans="1:68" ht="27" customHeight="1" x14ac:dyDescent="0.25">
      <c r="A202" s="54" t="s">
        <v>327</v>
      </c>
      <c r="B202" s="54" t="s">
        <v>328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60</v>
      </c>
      <c r="Y202" s="558">
        <f t="shared" si="21"/>
        <v>61.2</v>
      </c>
      <c r="Z202" s="36">
        <f>IFERROR(IF(Y202=0,"",ROUNDUP(Y202/H202,0)*0.00502),"")</f>
        <v>0.17068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2"/>
        <v>63.333333333333329</v>
      </c>
      <c r="BN202" s="64">
        <f t="shared" si="23"/>
        <v>64.599999999999994</v>
      </c>
      <c r="BO202" s="64">
        <f t="shared" si="24"/>
        <v>0.14245014245014248</v>
      </c>
      <c r="BP202" s="64">
        <f t="shared" si="25"/>
        <v>0.14529914529914531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256.85185185185185</v>
      </c>
      <c r="Y203" s="559">
        <f>IFERROR(Y195/H195,"0")+IFERROR(Y196/H196,"0")+IFERROR(Y197/H197,"0")+IFERROR(Y198/H198,"0")+IFERROR(Y199/H199,"0")+IFERROR(Y200/H200,"0")+IFERROR(Y201/H201,"0")+IFERROR(Y202/H202,"0")</f>
        <v>260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1.6532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769</v>
      </c>
      <c r="Y204" s="559">
        <f>IFERROR(SUM(Y195:Y202),"0")</f>
        <v>781.20000000000016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329</v>
      </c>
      <c r="B206" s="54" t="s">
        <v>330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331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335</v>
      </c>
      <c r="B208" s="54" t="s">
        <v>336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250</v>
      </c>
      <c r="Y208" s="558">
        <f t="shared" si="26"/>
        <v>252.29999999999998</v>
      </c>
      <c r="Z208" s="36">
        <f>IFERROR(IF(Y208=0,"",ROUNDUP(Y208/H208,0)*0.01898),"")</f>
        <v>0.55042000000000002</v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7"/>
        <v>264.91379310344831</v>
      </c>
      <c r="BN208" s="64">
        <f t="shared" si="28"/>
        <v>267.351</v>
      </c>
      <c r="BO208" s="64">
        <f t="shared" si="29"/>
        <v>0.44899425287356326</v>
      </c>
      <c r="BP208" s="64">
        <f t="shared" si="30"/>
        <v>0.453125</v>
      </c>
    </row>
    <row r="209" spans="1:68" ht="27" customHeight="1" x14ac:dyDescent="0.25">
      <c r="A209" s="54" t="s">
        <v>338</v>
      </c>
      <c r="B209" s="54" t="s">
        <v>339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customHeight="1" x14ac:dyDescent="0.25">
      <c r="A210" s="54" t="s">
        <v>340</v>
      </c>
      <c r="B210" s="54" t="s">
        <v>341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342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240</v>
      </c>
      <c r="Y211" s="558">
        <f t="shared" si="26"/>
        <v>240</v>
      </c>
      <c r="Z211" s="36">
        <f t="shared" si="31"/>
        <v>0.65100000000000002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27"/>
        <v>265.20000000000005</v>
      </c>
      <c r="BN211" s="64">
        <f t="shared" si="28"/>
        <v>265.20000000000005</v>
      </c>
      <c r="BO211" s="64">
        <f t="shared" si="29"/>
        <v>0.5494505494505495</v>
      </c>
      <c r="BP211" s="64">
        <f t="shared" si="30"/>
        <v>0.5494505494505495</v>
      </c>
    </row>
    <row r="212" spans="1:68" ht="27" customHeight="1" x14ac:dyDescent="0.25">
      <c r="A212" s="54" t="s">
        <v>345</v>
      </c>
      <c r="B212" s="54" t="s">
        <v>346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337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350</v>
      </c>
      <c r="B214" s="54" t="s">
        <v>351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280</v>
      </c>
      <c r="Y214" s="558">
        <f t="shared" si="26"/>
        <v>280.8</v>
      </c>
      <c r="Z214" s="36">
        <f t="shared" si="31"/>
        <v>0.76167000000000007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428.73563218390808</v>
      </c>
      <c r="Y215" s="559">
        <f>IFERROR(Y206/H206,"0")+IFERROR(Y207/H207,"0")+IFERROR(Y208/H208,"0")+IFERROR(Y209/H209,"0")+IFERROR(Y210/H210,"0")+IFERROR(Y211/H211,"0")+IFERROR(Y212/H212,"0")+IFERROR(Y213/H213,"0")+IFERROR(Y214/H214,"0")</f>
        <v>430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3.16093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1210</v>
      </c>
      <c r="Y216" s="559">
        <f>IFERROR(SUM(Y206:Y214),"0")</f>
        <v>1214.7</v>
      </c>
      <c r="Z216" s="37"/>
      <c r="AA216" s="560"/>
      <c r="AB216" s="560"/>
      <c r="AC216" s="560"/>
    </row>
    <row r="217" spans="1:68" ht="14.25" customHeight="1" x14ac:dyDescent="0.25">
      <c r="A217" s="572" t="s">
        <v>171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36</v>
      </c>
      <c r="Y218" s="558">
        <f>IFERROR(IF(X218="",0,CEILING((X218/$H218),1)*$H218),"")</f>
        <v>36</v>
      </c>
      <c r="Z218" s="36">
        <f>IFERROR(IF(Y218=0,"",ROUNDUP(Y218/H218,0)*0.00651),"")</f>
        <v>9.7650000000000001E-2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39.780000000000008</v>
      </c>
      <c r="BN218" s="64">
        <f>IFERROR(Y218*I218/H218,"0")</f>
        <v>39.780000000000008</v>
      </c>
      <c r="BO218" s="64">
        <f>IFERROR(1/J218*(X218/H218),"0")</f>
        <v>8.241758241758243E-2</v>
      </c>
      <c r="BP218" s="64">
        <f>IFERROR(1/J218*(Y218/H218),"0")</f>
        <v>8.241758241758243E-2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40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31.666666666666668</v>
      </c>
      <c r="Y220" s="559">
        <f>IFERROR(Y218/H218,"0")+IFERROR(Y219/H219,"0")</f>
        <v>32</v>
      </c>
      <c r="Z220" s="559">
        <f>IFERROR(IF(Z218="",0,Z218),"0")+IFERROR(IF(Z219="",0,Z219),"0")</f>
        <v>0.20832000000000001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76</v>
      </c>
      <c r="Y221" s="559">
        <f>IFERROR(SUM(Y218:Y219),"0")</f>
        <v>76.8</v>
      </c>
      <c r="Z221" s="37"/>
      <c r="AA221" s="560"/>
      <c r="AB221" s="560"/>
      <c r="AC221" s="560"/>
    </row>
    <row r="222" spans="1:68" ht="16.5" customHeight="1" x14ac:dyDescent="0.25">
      <c r="A222" s="580" t="s">
        <v>359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360</v>
      </c>
      <c r="B224" s="54" t="s">
        <v>361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customHeight="1" x14ac:dyDescent="0.25">
      <c r="A225" s="54" t="s">
        <v>363</v>
      </c>
      <c r="B225" s="54" t="s">
        <v>364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100</v>
      </c>
      <c r="Y226" s="558">
        <f t="shared" si="32"/>
        <v>104.39999999999999</v>
      </c>
      <c r="Z226" s="36">
        <f>IFERROR(IF(Y226=0,"",ROUNDUP(Y226/H226,0)*0.01898),"")</f>
        <v>0.17082</v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103.75</v>
      </c>
      <c r="BN226" s="64">
        <f t="shared" si="34"/>
        <v>108.315</v>
      </c>
      <c r="BO226" s="64">
        <f t="shared" si="35"/>
        <v>0.13469827586206898</v>
      </c>
      <c r="BP226" s="64">
        <f t="shared" si="36"/>
        <v>0.140625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customHeight="1" x14ac:dyDescent="0.25">
      <c r="A228" s="54" t="s">
        <v>371</v>
      </c>
      <c r="B228" s="54" t="s">
        <v>372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374</v>
      </c>
      <c r="B229" s="54" t="s">
        <v>375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20.344827586206897</v>
      </c>
      <c r="Y231" s="559">
        <f>IFERROR(Y224/H224,"0")+IFERROR(Y225/H225,"0")+IFERROR(Y226/H226,"0")+IFERROR(Y227/H227,"0")+IFERROR(Y228/H228,"0")+IFERROR(Y229/H229,"0")+IFERROR(Y230/H230,"0")</f>
        <v>21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0.29898000000000002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160</v>
      </c>
      <c r="Y232" s="559">
        <f>IFERROR(SUM(Y224:Y230),"0")</f>
        <v>167.6</v>
      </c>
      <c r="Z232" s="37"/>
      <c r="AA232" s="560"/>
      <c r="AB232" s="560"/>
      <c r="AC232" s="560"/>
    </row>
    <row r="233" spans="1:68" ht="14.25" customHeight="1" x14ac:dyDescent="0.25">
      <c r="A233" s="572" t="s">
        <v>136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381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287</v>
      </c>
      <c r="L238" s="32"/>
      <c r="M238" s="33" t="s">
        <v>288</v>
      </c>
      <c r="N238" s="33"/>
      <c r="O238" s="32">
        <v>45</v>
      </c>
      <c r="P238" s="744" t="s">
        <v>384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12</v>
      </c>
      <c r="Y238" s="558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6.6666666666666661</v>
      </c>
      <c r="Y239" s="559">
        <f>IFERROR(Y238/H238,"0")</f>
        <v>7</v>
      </c>
      <c r="Z239" s="559">
        <f>IFERROR(IF(Z238="",0,Z238),"0")</f>
        <v>4.1299999999999996E-2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12</v>
      </c>
      <c r="Y240" s="559">
        <f>IFERROR(SUM(Y238:Y238),"0")</f>
        <v>12.6</v>
      </c>
      <c r="Z240" s="37"/>
      <c r="AA240" s="560"/>
      <c r="AB240" s="560"/>
      <c r="AC240" s="560"/>
    </row>
    <row r="241" spans="1:68" ht="14.25" customHeight="1" x14ac:dyDescent="0.25">
      <c r="A241" s="572" t="s">
        <v>386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287</v>
      </c>
      <c r="L242" s="32"/>
      <c r="M242" s="33" t="s">
        <v>288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287</v>
      </c>
      <c r="L243" s="32"/>
      <c r="M243" s="33" t="s">
        <v>288</v>
      </c>
      <c r="N243" s="33"/>
      <c r="O243" s="32">
        <v>90</v>
      </c>
      <c r="P243" s="875" t="s">
        <v>392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4.9000000000000004</v>
      </c>
      <c r="Y243" s="558">
        <f>IFERROR(IF(X243="",0,CEILING((X243/$H243),1)*$H243),"")</f>
        <v>5.4</v>
      </c>
      <c r="Z243" s="36">
        <f>IFERROR(IF(Y243=0,"",ROUNDUP(Y243/H243,0)*0.0059),"")</f>
        <v>1.77E-2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5.37638888888889</v>
      </c>
      <c r="BN243" s="64">
        <f>IFERROR(Y243*I243/H243,"0")</f>
        <v>5.9250000000000007</v>
      </c>
      <c r="BO243" s="64">
        <f>IFERROR(1/J243*(X243/H243),"0")</f>
        <v>1.2602880658436214E-2</v>
      </c>
      <c r="BP243" s="64">
        <f>IFERROR(1/J243*(Y243/H243),"0")</f>
        <v>1.3888888888888888E-2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287</v>
      </c>
      <c r="L244" s="32"/>
      <c r="M244" s="33" t="s">
        <v>288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287</v>
      </c>
      <c r="L245" s="32"/>
      <c r="M245" s="33" t="s">
        <v>288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4.4000000000000004</v>
      </c>
      <c r="Y245" s="558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5.2444444444444445</v>
      </c>
      <c r="BN245" s="64">
        <f>IFERROR(Y245*I245/H245,"0")</f>
        <v>5.9</v>
      </c>
      <c r="BO245" s="64">
        <f>IFERROR(1/J245*(X245/H245),"0")</f>
        <v>2.0576131687242798E-2</v>
      </c>
      <c r="BP245" s="64">
        <f>IFERROR(1/J245*(Y245/H245),"0")</f>
        <v>2.3148148148148147E-2</v>
      </c>
    </row>
    <row r="246" spans="1:68" ht="27" customHeight="1" x14ac:dyDescent="0.25">
      <c r="A246" s="54" t="s">
        <v>397</v>
      </c>
      <c r="B246" s="54" t="s">
        <v>398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287</v>
      </c>
      <c r="L246" s="32"/>
      <c r="M246" s="33" t="s">
        <v>288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7.166666666666667</v>
      </c>
      <c r="Y247" s="559">
        <f>IFERROR(Y242/H242,"0")+IFERROR(Y243/H243,"0")+IFERROR(Y244/H244,"0")+IFERROR(Y245/H245,"0")+IFERROR(Y246/H246,"0")</f>
        <v>8</v>
      </c>
      <c r="Z247" s="559">
        <f>IFERROR(IF(Z242="",0,Z242),"0")+IFERROR(IF(Z243="",0,Z243),"0")+IFERROR(IF(Z244="",0,Z244),"0")+IFERROR(IF(Z245="",0,Z245),"0")+IFERROR(IF(Z246="",0,Z246),"0")</f>
        <v>4.7199999999999999E-2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9.3000000000000007</v>
      </c>
      <c r="Y248" s="559">
        <f>IFERROR(SUM(Y242:Y246),"0")</f>
        <v>10.350000000000001</v>
      </c>
      <c r="Z248" s="37"/>
      <c r="AA248" s="560"/>
      <c r="AB248" s="560"/>
      <c r="AC248" s="560"/>
    </row>
    <row r="249" spans="1:68" ht="16.5" customHeight="1" x14ac:dyDescent="0.25">
      <c r="A249" s="580" t="s">
        <v>399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400</v>
      </c>
      <c r="B251" s="54" t="s">
        <v>401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402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403</v>
      </c>
      <c r="B252" s="54" t="s">
        <v>404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405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406</v>
      </c>
      <c r="B253" s="54" t="s">
        <v>407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408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409</v>
      </c>
      <c r="B254" s="54" t="s">
        <v>410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411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412</v>
      </c>
      <c r="B255" s="54" t="s">
        <v>413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414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415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416</v>
      </c>
      <c r="B260" s="54" t="s">
        <v>417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420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422</v>
      </c>
      <c r="B262" s="54" t="s">
        <v>423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425</v>
      </c>
      <c r="B263" s="54" t="s">
        <v>426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427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429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430</v>
      </c>
      <c r="B268" s="54" t="s">
        <v>431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100</v>
      </c>
      <c r="Y269" s="558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110.5</v>
      </c>
      <c r="BN269" s="64">
        <f>IFERROR(Y269*I269/H269,"0")</f>
        <v>111.384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160</v>
      </c>
      <c r="Y270" s="558">
        <f>IFERROR(IF(X270="",0,CEILING((X270/$H270),1)*$H270),"")</f>
        <v>160.79999999999998</v>
      </c>
      <c r="Z270" s="36">
        <f>IFERROR(IF(Y270=0,"",ROUNDUP(Y270/H270,0)*0.00651),"")</f>
        <v>0.43617</v>
      </c>
      <c r="AA270" s="56"/>
      <c r="AB270" s="57"/>
      <c r="AC270" s="321" t="s">
        <v>438</v>
      </c>
      <c r="AG270" s="64"/>
      <c r="AJ270" s="68" t="s">
        <v>112</v>
      </c>
      <c r="AK270" s="68">
        <v>436.8</v>
      </c>
      <c r="BB270" s="322" t="s">
        <v>1</v>
      </c>
      <c r="BM270" s="64">
        <f>IFERROR(X270*I270/H270,"0")</f>
        <v>172</v>
      </c>
      <c r="BN270" s="64">
        <f>IFERROR(Y270*I270/H270,"0")</f>
        <v>172.85999999999999</v>
      </c>
      <c r="BO270" s="64">
        <f>IFERROR(1/J270*(X270/H270),"0")</f>
        <v>0.36630036630036633</v>
      </c>
      <c r="BP270" s="64">
        <f>IFERROR(1/J270*(Y270/H270),"0")</f>
        <v>0.36813186813186816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108.33333333333334</v>
      </c>
      <c r="Y271" s="559">
        <f>IFERROR(Y268/H268,"0")+IFERROR(Y269/H269,"0")+IFERROR(Y270/H270,"0")</f>
        <v>109</v>
      </c>
      <c r="Z271" s="559">
        <f>IFERROR(IF(Z268="",0,Z268),"0")+IFERROR(IF(Z269="",0,Z269),"0")+IFERROR(IF(Z270="",0,Z270),"0")</f>
        <v>0.70958999999999994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260</v>
      </c>
      <c r="Y272" s="559">
        <f>IFERROR(SUM(Y268:Y270),"0")</f>
        <v>261.59999999999997</v>
      </c>
      <c r="Z272" s="37"/>
      <c r="AA272" s="560"/>
      <c r="AB272" s="560"/>
      <c r="AC272" s="560"/>
    </row>
    <row r="273" spans="1:68" ht="16.5" customHeight="1" x14ac:dyDescent="0.25">
      <c r="A273" s="580" t="s">
        <v>439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440</v>
      </c>
      <c r="B275" s="54" t="s">
        <v>441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443</v>
      </c>
      <c r="B279" s="54" t="s">
        <v>444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446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447</v>
      </c>
      <c r="B284" s="54" t="s">
        <v>448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451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452</v>
      </c>
      <c r="B289" s="54" t="s">
        <v>453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 t="s">
        <v>457</v>
      </c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455</v>
      </c>
      <c r="B291" s="54" t="s">
        <v>460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461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175</v>
      </c>
      <c r="Y302" s="558">
        <f t="shared" si="42"/>
        <v>176.4</v>
      </c>
      <c r="Z302" s="36">
        <f>IFERROR(IF(Y302=0,"",ROUNDUP(Y302/H302,0)*0.00502),"")</f>
        <v>0.42168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183.33333333333334</v>
      </c>
      <c r="BN302" s="64">
        <f t="shared" si="44"/>
        <v>184.8</v>
      </c>
      <c r="BO302" s="64">
        <f t="shared" si="45"/>
        <v>0.35612535612535612</v>
      </c>
      <c r="BP302" s="64">
        <f t="shared" si="46"/>
        <v>0.35897435897435903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15</v>
      </c>
      <c r="Y304" s="558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91.666666666666657</v>
      </c>
      <c r="Y305" s="559">
        <f>IFERROR(Y298/H298,"0")+IFERROR(Y299/H299,"0")+IFERROR(Y300/H300,"0")+IFERROR(Y301/H301,"0")+IFERROR(Y302/H302,"0")+IFERROR(Y303/H303,"0")+IFERROR(Y304/H304,"0")</f>
        <v>93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0.48026999999999997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190</v>
      </c>
      <c r="Y306" s="559">
        <f>IFERROR(SUM(Y298:Y304),"0")</f>
        <v>192.6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171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600</v>
      </c>
      <c r="Y317" s="558">
        <f>IFERROR(IF(X317="",0,CEILING((X317/$H317),1)*$H317),"")</f>
        <v>600.6</v>
      </c>
      <c r="Z317" s="36">
        <f>IFERROR(IF(Y317=0,"",ROUNDUP(Y317/H317,0)*0.01898),"")</f>
        <v>1.46146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639.92307692307702</v>
      </c>
      <c r="BN317" s="64">
        <f>IFERROR(Y317*I317/H317,"0")</f>
        <v>640.5630000000001</v>
      </c>
      <c r="BO317" s="64">
        <f>IFERROR(1/J317*(X317/H317),"0")</f>
        <v>1.2019230769230769</v>
      </c>
      <c r="BP317" s="64">
        <f>IFERROR(1/J317*(Y317/H317),"0")</f>
        <v>1.203125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82.875457875457869</v>
      </c>
      <c r="Y319" s="559">
        <f>IFERROR(Y316/H316,"0")+IFERROR(Y317/H317,"0")+IFERROR(Y318/H318,"0")</f>
        <v>84</v>
      </c>
      <c r="Z319" s="559">
        <f>IFERROR(IF(Z316="",0,Z316),"0")+IFERROR(IF(Z317="",0,Z317),"0")+IFERROR(IF(Z318="",0,Z318),"0")</f>
        <v>1.59432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650</v>
      </c>
      <c r="Y320" s="559">
        <f>IFERROR(SUM(Y316:Y318),"0")</f>
        <v>659.40000000000009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516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520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526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529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529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529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535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700</v>
      </c>
      <c r="Y337" s="558">
        <f>IFERROR(IF(X337="",0,CEILING((X337/$H337),1)*$H337),"")</f>
        <v>701.4</v>
      </c>
      <c r="Z337" s="36">
        <f>IFERROR(IF(Y337=0,"",ROUNDUP(Y337/H337,0)*0.00651),"")</f>
        <v>2.1743399999999999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783.99999999999989</v>
      </c>
      <c r="BN337" s="64">
        <f>IFERROR(Y337*I337/H337,"0")</f>
        <v>785.56799999999987</v>
      </c>
      <c r="BO337" s="64">
        <f>IFERROR(1/J337*(X337/H337),"0")</f>
        <v>1.8315018315018314</v>
      </c>
      <c r="BP337" s="64">
        <f>IFERROR(1/J337*(Y337/H337),"0")</f>
        <v>1.8351648351648353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280</v>
      </c>
      <c r="Y338" s="558">
        <f>IFERROR(IF(X338="",0,CEILING((X338/$H338),1)*$H338),"")</f>
        <v>281.40000000000003</v>
      </c>
      <c r="Z338" s="36">
        <f>IFERROR(IF(Y338=0,"",ROUNDUP(Y338/H338,0)*0.00651),"")</f>
        <v>0.87234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311.99999999999994</v>
      </c>
      <c r="BN338" s="64">
        <f>IFERROR(Y338*I338/H338,"0")</f>
        <v>313.56</v>
      </c>
      <c r="BO338" s="64">
        <f>IFERROR(1/J338*(X338/H338),"0")</f>
        <v>0.73260073260073255</v>
      </c>
      <c r="BP338" s="64">
        <f>IFERROR(1/J338*(Y338/H338),"0")</f>
        <v>0.73626373626373631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466.66666666666663</v>
      </c>
      <c r="Y339" s="559">
        <f>IFERROR(Y336/H336,"0")+IFERROR(Y337/H337,"0")+IFERROR(Y338/H338,"0")</f>
        <v>468</v>
      </c>
      <c r="Z339" s="559">
        <f>IFERROR(IF(Z336="",0,Z336),"0")+IFERROR(IF(Z337="",0,Z337),"0")+IFERROR(IF(Z338="",0,Z338),"0")</f>
        <v>3.0466799999999998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980</v>
      </c>
      <c r="Y340" s="559">
        <f>IFERROR(SUM(Y336:Y338),"0")</f>
        <v>982.8</v>
      </c>
      <c r="Z340" s="37"/>
      <c r="AA340" s="560"/>
      <c r="AB340" s="560"/>
      <c r="AC340" s="560"/>
    </row>
    <row r="341" spans="1:68" ht="27.75" customHeight="1" x14ac:dyDescent="0.2">
      <c r="A341" s="646" t="s">
        <v>545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546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 t="s">
        <v>111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1800</v>
      </c>
      <c r="Y344" s="558">
        <f t="shared" ref="Y344:Y350" si="47">IFERROR(IF(X344="",0,CEILING((X344/$H344),1)*$H344),"")</f>
        <v>1800</v>
      </c>
      <c r="Z344" s="36">
        <f>IFERROR(IF(Y344=0,"",ROUNDUP(Y344/H344,0)*0.02175),"")</f>
        <v>2.61</v>
      </c>
      <c r="AA344" s="56"/>
      <c r="AB344" s="57"/>
      <c r="AC344" s="391" t="s">
        <v>549</v>
      </c>
      <c r="AG344" s="64"/>
      <c r="AJ344" s="68" t="s">
        <v>112</v>
      </c>
      <c r="AK344" s="68">
        <v>720</v>
      </c>
      <c r="BB344" s="392" t="s">
        <v>1</v>
      </c>
      <c r="BM344" s="64">
        <f t="shared" ref="BM344:BM350" si="48">IFERROR(X344*I344/H344,"0")</f>
        <v>1857.6</v>
      </c>
      <c r="BN344" s="64">
        <f t="shared" ref="BN344:BN350" si="49">IFERROR(Y344*I344/H344,"0")</f>
        <v>1857.6</v>
      </c>
      <c r="BO344" s="64">
        <f t="shared" ref="BO344:BO350" si="50">IFERROR(1/J344*(X344/H344),"0")</f>
        <v>2.5</v>
      </c>
      <c r="BP344" s="64">
        <f t="shared" ref="BP344:BP350" si="51">IFERROR(1/J344*(Y344/H344),"0")</f>
        <v>2.5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 t="s">
        <v>111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900</v>
      </c>
      <c r="Y345" s="558">
        <f t="shared" si="47"/>
        <v>900</v>
      </c>
      <c r="Z345" s="36">
        <f>IFERROR(IF(Y345=0,"",ROUNDUP(Y345/H345,0)*0.02175),"")</f>
        <v>1.3049999999999999</v>
      </c>
      <c r="AA345" s="56"/>
      <c r="AB345" s="57"/>
      <c r="AC345" s="393" t="s">
        <v>552</v>
      </c>
      <c r="AG345" s="64"/>
      <c r="AJ345" s="68" t="s">
        <v>112</v>
      </c>
      <c r="AK345" s="68">
        <v>720</v>
      </c>
      <c r="BB345" s="394" t="s">
        <v>1</v>
      </c>
      <c r="BM345" s="64">
        <f t="shared" si="48"/>
        <v>928.8</v>
      </c>
      <c r="BN345" s="64">
        <f t="shared" si="49"/>
        <v>928.8</v>
      </c>
      <c r="BO345" s="64">
        <f t="shared" si="50"/>
        <v>1.25</v>
      </c>
      <c r="BP345" s="64">
        <f t="shared" si="51"/>
        <v>1.25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300</v>
      </c>
      <c r="Y346" s="558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309.60000000000002</v>
      </c>
      <c r="BN346" s="64">
        <f t="shared" si="49"/>
        <v>309.60000000000002</v>
      </c>
      <c r="BO346" s="64">
        <f t="shared" si="50"/>
        <v>0.41666666666666663</v>
      </c>
      <c r="BP346" s="64">
        <f t="shared" si="51"/>
        <v>0.41666666666666663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 t="s">
        <v>111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1900</v>
      </c>
      <c r="Y347" s="558">
        <f t="shared" si="47"/>
        <v>1905</v>
      </c>
      <c r="Z347" s="36">
        <f>IFERROR(IF(Y347=0,"",ROUNDUP(Y347/H347,0)*0.02175),"")</f>
        <v>2.7622499999999999</v>
      </c>
      <c r="AA347" s="56"/>
      <c r="AB347" s="57"/>
      <c r="AC347" s="397" t="s">
        <v>558</v>
      </c>
      <c r="AG347" s="64"/>
      <c r="AJ347" s="68" t="s">
        <v>112</v>
      </c>
      <c r="AK347" s="68">
        <v>720</v>
      </c>
      <c r="BB347" s="398" t="s">
        <v>1</v>
      </c>
      <c r="BM347" s="64">
        <f t="shared" si="48"/>
        <v>1960.8</v>
      </c>
      <c r="BN347" s="64">
        <f t="shared" si="49"/>
        <v>1965.96</v>
      </c>
      <c r="BO347" s="64">
        <f t="shared" si="50"/>
        <v>2.6388888888888888</v>
      </c>
      <c r="BP347" s="64">
        <f t="shared" si="51"/>
        <v>2.645833333333333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326.66666666666669</v>
      </c>
      <c r="Y351" s="559">
        <f>IFERROR(Y344/H344,"0")+IFERROR(Y345/H345,"0")+IFERROR(Y346/H346,"0")+IFERROR(Y347/H347,"0")+IFERROR(Y348/H348,"0")+IFERROR(Y349/H349,"0")+IFERROR(Y350/H350,"0")</f>
        <v>327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7.1122499999999995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4900</v>
      </c>
      <c r="Y352" s="559">
        <f>IFERROR(SUM(Y344:Y350),"0")</f>
        <v>4905</v>
      </c>
      <c r="Z352" s="37"/>
      <c r="AA352" s="560"/>
      <c r="AB352" s="560"/>
      <c r="AC352" s="560"/>
    </row>
    <row r="353" spans="1:68" ht="14.25" customHeight="1" x14ac:dyDescent="0.25">
      <c r="A353" s="572" t="s">
        <v>136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 t="s">
        <v>111</v>
      </c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1200</v>
      </c>
      <c r="Y354" s="558">
        <f>IFERROR(IF(X354="",0,CEILING((X354/$H354),1)*$H354),"")</f>
        <v>1200</v>
      </c>
      <c r="Z354" s="36">
        <f>IFERROR(IF(Y354=0,"",ROUNDUP(Y354/H354,0)*0.02175),"")</f>
        <v>1.7399999999999998</v>
      </c>
      <c r="AA354" s="56"/>
      <c r="AB354" s="57"/>
      <c r="AC354" s="405" t="s">
        <v>568</v>
      </c>
      <c r="AG354" s="64"/>
      <c r="AJ354" s="68" t="s">
        <v>112</v>
      </c>
      <c r="AK354" s="68">
        <v>720</v>
      </c>
      <c r="BB354" s="406" t="s">
        <v>1</v>
      </c>
      <c r="BM354" s="64">
        <f>IFERROR(X354*I354/H354,"0")</f>
        <v>1238.4000000000001</v>
      </c>
      <c r="BN354" s="64">
        <f>IFERROR(Y354*I354/H354,"0")</f>
        <v>1238.4000000000001</v>
      </c>
      <c r="BO354" s="64">
        <f>IFERROR(1/J354*(X354/H354),"0")</f>
        <v>1.6666666666666665</v>
      </c>
      <c r="BP354" s="64">
        <f>IFERROR(1/J354*(Y354/H354),"0")</f>
        <v>1.6666666666666665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80</v>
      </c>
      <c r="Y356" s="559">
        <f>IFERROR(Y354/H354,"0")+IFERROR(Y355/H355,"0")</f>
        <v>80</v>
      </c>
      <c r="Z356" s="559">
        <f>IFERROR(IF(Z354="",0,Z354),"0")+IFERROR(IF(Z355="",0,Z355),"0")</f>
        <v>1.7399999999999998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1200</v>
      </c>
      <c r="Y357" s="559">
        <f>IFERROR(SUM(Y354:Y355),"0")</f>
        <v>1200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customHeight="1" x14ac:dyDescent="0.25">
      <c r="A363" s="572" t="s">
        <v>171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580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30</v>
      </c>
      <c r="Y370" s="558">
        <f>IFERROR(IF(X370="",0,CEILING((X370/$H370),1)*$H370),"")</f>
        <v>36</v>
      </c>
      <c r="Z370" s="36">
        <f>IFERROR(IF(Y370=0,"",ROUNDUP(Y370/H370,0)*0.01898),"")</f>
        <v>5.6940000000000004E-2</v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31.087500000000002</v>
      </c>
      <c r="BN370" s="64">
        <f>IFERROR(Y370*I370/H370,"0")</f>
        <v>37.305</v>
      </c>
      <c r="BO370" s="64">
        <f>IFERROR(1/J370*(X370/H370),"0")</f>
        <v>3.90625E-2</v>
      </c>
      <c r="BP370" s="64">
        <f>IFERROR(1/J370*(Y370/H370),"0")</f>
        <v>4.6875E-2</v>
      </c>
    </row>
    <row r="371" spans="1:68" ht="37.5" customHeight="1" x14ac:dyDescent="0.25">
      <c r="A371" s="54" t="s">
        <v>587</v>
      </c>
      <c r="B371" s="54" t="s">
        <v>588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2.5</v>
      </c>
      <c r="Y372" s="559">
        <f>IFERROR(Y369/H369,"0")+IFERROR(Y370/H370,"0")+IFERROR(Y371/H371,"0")</f>
        <v>3</v>
      </c>
      <c r="Z372" s="559">
        <f>IFERROR(IF(Z369="",0,Z369),"0")+IFERROR(IF(Z370="",0,Z370),"0")+IFERROR(IF(Z371="",0,Z371),"0")</f>
        <v>5.6940000000000004E-2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30</v>
      </c>
      <c r="Y373" s="559">
        <f>IFERROR(SUM(Y369:Y371),"0")</f>
        <v>36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589</v>
      </c>
      <c r="B375" s="54" t="s">
        <v>590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592</v>
      </c>
      <c r="B379" s="54" t="s">
        <v>593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595</v>
      </c>
      <c r="B380" s="54" t="s">
        <v>596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171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597</v>
      </c>
      <c r="B384" s="54" t="s">
        <v>598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600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601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602</v>
      </c>
      <c r="B390" s="54" t="s">
        <v>603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10</v>
      </c>
      <c r="Y390" s="558">
        <f t="shared" ref="Y390:Y399" si="52">IFERROR(IF(X390="",0,CEILING((X390/$H390),1)*$H390),"")</f>
        <v>10.8</v>
      </c>
      <c r="Z390" s="36">
        <f>IFERROR(IF(Y390=0,"",ROUNDUP(Y390/H390,0)*0.00902),"")</f>
        <v>1.804E-2</v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10.388888888888889</v>
      </c>
      <c r="BN390" s="64">
        <f t="shared" ref="BN390:BN399" si="54">IFERROR(Y390*I390/H390,"0")</f>
        <v>11.22</v>
      </c>
      <c r="BO390" s="64">
        <f t="shared" ref="BO390:BO399" si="55">IFERROR(1/J390*(X390/H390),"0")</f>
        <v>1.4029180695847361E-2</v>
      </c>
      <c r="BP390" s="64">
        <f t="shared" ref="BP390:BP399" si="56">IFERROR(1/J390*(Y390/H390),"0")</f>
        <v>1.5151515151515152E-2</v>
      </c>
    </row>
    <row r="391" spans="1:68" ht="27" customHeight="1" x14ac:dyDescent="0.25">
      <c r="A391" s="54" t="s">
        <v>605</v>
      </c>
      <c r="B391" s="54" t="s">
        <v>606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605</v>
      </c>
      <c r="B392" s="54" t="s">
        <v>608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604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616</v>
      </c>
      <c r="B396" s="54" t="s">
        <v>617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14</v>
      </c>
      <c r="Y396" s="558">
        <f t="shared" si="52"/>
        <v>14.700000000000001</v>
      </c>
      <c r="Z396" s="36">
        <f t="shared" si="57"/>
        <v>3.5140000000000005E-2</v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53"/>
        <v>14.866666666666665</v>
      </c>
      <c r="BN396" s="64">
        <f t="shared" si="54"/>
        <v>15.61</v>
      </c>
      <c r="BO396" s="64">
        <f t="shared" si="55"/>
        <v>2.8490028490028491E-2</v>
      </c>
      <c r="BP396" s="64">
        <f t="shared" si="56"/>
        <v>2.9914529914529919E-2</v>
      </c>
    </row>
    <row r="397" spans="1:68" ht="27" customHeight="1" x14ac:dyDescent="0.25">
      <c r="A397" s="54" t="s">
        <v>619</v>
      </c>
      <c r="B397" s="54" t="s">
        <v>620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customHeight="1" x14ac:dyDescent="0.25">
      <c r="A399" s="54" t="s">
        <v>625</v>
      </c>
      <c r="B399" s="54" t="s">
        <v>626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41.851851851851848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43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0.22386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94</v>
      </c>
      <c r="Y401" s="559">
        <f>IFERROR(SUM(Y390:Y399),"0")</f>
        <v>96.9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627</v>
      </c>
      <c r="B403" s="54" t="s">
        <v>628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630</v>
      </c>
      <c r="B404" s="54" t="s">
        <v>631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633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136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634</v>
      </c>
      <c r="B409" s="54" t="s">
        <v>635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7</v>
      </c>
      <c r="Y416" s="558">
        <f>IFERROR(IF(X416="",0,CEILING((X416/$H416),1)*$H416),"")</f>
        <v>8.4</v>
      </c>
      <c r="Z416" s="36">
        <f>IFERROR(IF(Y416=0,"",ROUNDUP(Y416/H416,0)*0.00502),"")</f>
        <v>2.0080000000000001E-2</v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7.4333333333333327</v>
      </c>
      <c r="BN416" s="64">
        <f>IFERROR(Y416*I416/H416,"0")</f>
        <v>8.92</v>
      </c>
      <c r="BO416" s="64">
        <f>IFERROR(1/J416*(X416/H416),"0")</f>
        <v>1.4245014245014245E-2</v>
      </c>
      <c r="BP416" s="64">
        <f>IFERROR(1/J416*(Y416/H416),"0")</f>
        <v>1.7094017094017096E-2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3.333333333333333</v>
      </c>
      <c r="Y417" s="559">
        <f>IFERROR(Y413/H413,"0")+IFERROR(Y414/H414,"0")+IFERROR(Y415/H415,"0")+IFERROR(Y416/H416,"0")</f>
        <v>4</v>
      </c>
      <c r="Z417" s="559">
        <f>IFERROR(IF(Z413="",0,Z413),"0")+IFERROR(IF(Z414="",0,Z414),"0")+IFERROR(IF(Z415="",0,Z415),"0")+IFERROR(IF(Z416="",0,Z416),"0")</f>
        <v>2.0080000000000001E-2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7</v>
      </c>
      <c r="Y418" s="559">
        <f>IFERROR(SUM(Y413:Y416),"0")</f>
        <v>8.4</v>
      </c>
      <c r="Z418" s="37"/>
      <c r="AA418" s="560"/>
      <c r="AB418" s="560"/>
      <c r="AC418" s="560"/>
    </row>
    <row r="419" spans="1:68" ht="16.5" customHeight="1" x14ac:dyDescent="0.25">
      <c r="A419" s="580" t="s">
        <v>648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50</v>
      </c>
      <c r="Y421" s="558">
        <f>IFERROR(IF(X421="",0,CEILING((X421/$H421),1)*$H421),"")</f>
        <v>50.4</v>
      </c>
      <c r="Z421" s="36">
        <f>IFERROR(IF(Y421=0,"",ROUNDUP(Y421/H421,0)*0.00651),"")</f>
        <v>0.27342</v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87.5</v>
      </c>
      <c r="BN421" s="64">
        <f>IFERROR(Y421*I421/H421,"0")</f>
        <v>88.2</v>
      </c>
      <c r="BO421" s="64">
        <f>IFERROR(1/J421*(X421/H421),"0")</f>
        <v>0.22893772893772898</v>
      </c>
      <c r="BP421" s="64">
        <f>IFERROR(1/J421*(Y421/H421),"0")</f>
        <v>0.23076923076923078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41.666666666666671</v>
      </c>
      <c r="Y422" s="559">
        <f>IFERROR(Y421/H421,"0")</f>
        <v>42</v>
      </c>
      <c r="Z422" s="559">
        <f>IFERROR(IF(Z421="",0,Z421),"0")</f>
        <v>0.27342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50</v>
      </c>
      <c r="Y423" s="559">
        <f>IFERROR(SUM(Y421:Y421),"0")</f>
        <v>50.4</v>
      </c>
      <c r="Z423" s="37"/>
      <c r="AA423" s="560"/>
      <c r="AB423" s="560"/>
      <c r="AC423" s="560"/>
    </row>
    <row r="424" spans="1:68" ht="16.5" customHeight="1" x14ac:dyDescent="0.25">
      <c r="A424" s="580" t="s">
        <v>652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655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656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656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659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668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120</v>
      </c>
      <c r="Y437" s="558">
        <f t="shared" si="58"/>
        <v>121.44000000000001</v>
      </c>
      <c r="Z437" s="36">
        <f t="shared" si="59"/>
        <v>0.27507999999999999</v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128.18181818181816</v>
      </c>
      <c r="BN437" s="64">
        <f t="shared" si="61"/>
        <v>129.72</v>
      </c>
      <c r="BO437" s="64">
        <f t="shared" si="62"/>
        <v>0.21853146853146854</v>
      </c>
      <c r="BP437" s="64">
        <f t="shared" si="63"/>
        <v>0.22115384615384617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48</v>
      </c>
      <c r="Y440" s="558">
        <f t="shared" si="58"/>
        <v>48</v>
      </c>
      <c r="Z440" s="36">
        <f>IFERROR(IF(Y440=0,"",ROUNDUP(Y440/H440,0)*0.00902),"")</f>
        <v>9.0200000000000002E-2</v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60"/>
        <v>69.3</v>
      </c>
      <c r="BN440" s="64">
        <f t="shared" si="61"/>
        <v>69.3</v>
      </c>
      <c r="BO440" s="64">
        <f t="shared" si="62"/>
        <v>7.575757575757576E-2</v>
      </c>
      <c r="BP440" s="64">
        <f t="shared" si="63"/>
        <v>7.575757575757576E-2</v>
      </c>
    </row>
    <row r="441" spans="1:68" ht="27" customHeight="1" x14ac:dyDescent="0.25">
      <c r="A441" s="54" t="s">
        <v>683</v>
      </c>
      <c r="B441" s="54" t="s">
        <v>684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685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669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120</v>
      </c>
      <c r="Y444" s="558">
        <f t="shared" si="58"/>
        <v>122.4</v>
      </c>
      <c r="Z444" s="36">
        <f>IFERROR(IF(Y444=0,"",ROUNDUP(Y444/H444,0)*0.00902),"")</f>
        <v>0.30668000000000001</v>
      </c>
      <c r="AA444" s="56"/>
      <c r="AB444" s="57"/>
      <c r="AC444" s="491" t="s">
        <v>675</v>
      </c>
      <c r="AG444" s="64"/>
      <c r="AJ444" s="68"/>
      <c r="AK444" s="68">
        <v>0</v>
      </c>
      <c r="BB444" s="492" t="s">
        <v>1</v>
      </c>
      <c r="BM444" s="64">
        <f t="shared" si="60"/>
        <v>127</v>
      </c>
      <c r="BN444" s="64">
        <f t="shared" si="61"/>
        <v>129.54000000000002</v>
      </c>
      <c r="BO444" s="64">
        <f t="shared" si="62"/>
        <v>0.25252525252525254</v>
      </c>
      <c r="BP444" s="64">
        <f t="shared" si="63"/>
        <v>0.25757575757575757</v>
      </c>
    </row>
    <row r="445" spans="1:68" ht="27" customHeight="1" x14ac:dyDescent="0.25">
      <c r="A445" s="54" t="s">
        <v>690</v>
      </c>
      <c r="B445" s="54" t="s">
        <v>692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675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66.060606060606062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67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0.67196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288</v>
      </c>
      <c r="Y447" s="559">
        <f>IFERROR(SUM(Y432:Y445),"0")</f>
        <v>291.84000000000003</v>
      </c>
      <c r="Z447" s="37"/>
      <c r="AA447" s="560"/>
      <c r="AB447" s="560"/>
      <c r="AC447" s="560"/>
    </row>
    <row r="448" spans="1:68" ht="14.25" customHeight="1" x14ac:dyDescent="0.25">
      <c r="A448" s="572" t="s">
        <v>136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693</v>
      </c>
      <c r="B449" s="54" t="s">
        <v>694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160</v>
      </c>
      <c r="Y449" s="558">
        <f>IFERROR(IF(X449="",0,CEILING((X449/$H449),1)*$H449),"")</f>
        <v>163.68</v>
      </c>
      <c r="Z449" s="36">
        <f>IFERROR(IF(Y449=0,"",ROUNDUP(Y449/H449,0)*0.01196),"")</f>
        <v>0.37075999999999998</v>
      </c>
      <c r="AA449" s="56"/>
      <c r="AB449" s="57"/>
      <c r="AC449" s="495" t="s">
        <v>695</v>
      </c>
      <c r="AG449" s="64"/>
      <c r="AJ449" s="68"/>
      <c r="AK449" s="68">
        <v>0</v>
      </c>
      <c r="BB449" s="496" t="s">
        <v>1</v>
      </c>
      <c r="BM449" s="64">
        <f>IFERROR(X449*I449/H449,"0")</f>
        <v>170.90909090909091</v>
      </c>
      <c r="BN449" s="64">
        <f>IFERROR(Y449*I449/H449,"0")</f>
        <v>174.84</v>
      </c>
      <c r="BO449" s="64">
        <f>IFERROR(1/J449*(X449/H449),"0")</f>
        <v>0.29137529137529139</v>
      </c>
      <c r="BP449" s="64">
        <f>IFERROR(1/J449*(Y449/H449),"0")</f>
        <v>0.29807692307692307</v>
      </c>
    </row>
    <row r="450" spans="1:68" ht="16.5" customHeight="1" x14ac:dyDescent="0.25">
      <c r="A450" s="54" t="s">
        <v>696</v>
      </c>
      <c r="B450" s="54" t="s">
        <v>697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695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698</v>
      </c>
      <c r="B451" s="54" t="s">
        <v>699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695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30.303030303030301</v>
      </c>
      <c r="Y452" s="559">
        <f>IFERROR(Y449/H449,"0")+IFERROR(Y450/H450,"0")+IFERROR(Y451/H451,"0")</f>
        <v>31</v>
      </c>
      <c r="Z452" s="559">
        <f>IFERROR(IF(Z449="",0,Z449),"0")+IFERROR(IF(Z450="",0,Z450),"0")+IFERROR(IF(Z451="",0,Z451),"0")</f>
        <v>0.37075999999999998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160</v>
      </c>
      <c r="Y453" s="559">
        <f>IFERROR(SUM(Y449:Y451),"0")</f>
        <v>163.68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700</v>
      </c>
      <c r="B455" s="54" t="s">
        <v>701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30</v>
      </c>
      <c r="Y455" s="558">
        <f t="shared" ref="Y455:Y461" si="64">IFERROR(IF(X455="",0,CEILING((X455/$H455),1)*$H455),"")</f>
        <v>31.68</v>
      </c>
      <c r="Z455" s="36">
        <f>IFERROR(IF(Y455=0,"",ROUNDUP(Y455/H455,0)*0.01196),"")</f>
        <v>7.1760000000000004E-2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32.04545454545454</v>
      </c>
      <c r="BN455" s="64">
        <f t="shared" ref="BN455:BN461" si="66">IFERROR(Y455*I455/H455,"0")</f>
        <v>33.839999999999996</v>
      </c>
      <c r="BO455" s="64">
        <f t="shared" ref="BO455:BO461" si="67">IFERROR(1/J455*(X455/H455),"0")</f>
        <v>5.4632867132867136E-2</v>
      </c>
      <c r="BP455" s="64">
        <f t="shared" ref="BP455:BP461" si="68">IFERROR(1/J455*(Y455/H455),"0")</f>
        <v>5.7692307692307696E-2</v>
      </c>
    </row>
    <row r="456" spans="1:68" ht="27" customHeight="1" x14ac:dyDescent="0.25">
      <c r="A456" s="54" t="s">
        <v>703</v>
      </c>
      <c r="B456" s="54" t="s">
        <v>704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706</v>
      </c>
      <c r="B457" s="54" t="s">
        <v>707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120</v>
      </c>
      <c r="Y457" s="558">
        <f t="shared" si="64"/>
        <v>121.44000000000001</v>
      </c>
      <c r="Z457" s="36">
        <f>IFERROR(IF(Y457=0,"",ROUNDUP(Y457/H457,0)*0.01196),"")</f>
        <v>0.27507999999999999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128.18181818181816</v>
      </c>
      <c r="BN457" s="64">
        <f t="shared" si="66"/>
        <v>129.72</v>
      </c>
      <c r="BO457" s="64">
        <f t="shared" si="67"/>
        <v>0.21853146853146854</v>
      </c>
      <c r="BP457" s="64">
        <f t="shared" si="68"/>
        <v>0.22115384615384617</v>
      </c>
    </row>
    <row r="458" spans="1:68" ht="27" customHeight="1" x14ac:dyDescent="0.25">
      <c r="A458" s="54" t="s">
        <v>709</v>
      </c>
      <c r="B458" s="54" t="s">
        <v>710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709</v>
      </c>
      <c r="B459" s="54" t="s">
        <v>711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24</v>
      </c>
      <c r="Y459" s="558">
        <f t="shared" si="64"/>
        <v>24</v>
      </c>
      <c r="Z459" s="36">
        <f>IFERROR(IF(Y459=0,"",ROUNDUP(Y459/H459,0)*0.00902),"")</f>
        <v>4.5100000000000001E-2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si="65"/>
        <v>34.65</v>
      </c>
      <c r="BN459" s="64">
        <f t="shared" si="66"/>
        <v>34.65</v>
      </c>
      <c r="BO459" s="64">
        <f t="shared" si="67"/>
        <v>3.787878787878788E-2</v>
      </c>
      <c r="BP459" s="64">
        <f t="shared" si="68"/>
        <v>3.787878787878788E-2</v>
      </c>
    </row>
    <row r="460" spans="1:68" ht="27" customHeight="1" x14ac:dyDescent="0.25">
      <c r="A460" s="54" t="s">
        <v>712</v>
      </c>
      <c r="B460" s="54" t="s">
        <v>713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715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36</v>
      </c>
      <c r="Y461" s="558">
        <f t="shared" si="64"/>
        <v>38.4</v>
      </c>
      <c r="Z461" s="36">
        <f>IFERROR(IF(Y461=0,"",ROUNDUP(Y461/H461,0)*0.00902),"")</f>
        <v>7.2160000000000002E-2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50.175000000000004</v>
      </c>
      <c r="BN461" s="64">
        <f t="shared" si="66"/>
        <v>53.52</v>
      </c>
      <c r="BO461" s="64">
        <f t="shared" si="67"/>
        <v>5.6818181818181823E-2</v>
      </c>
      <c r="BP461" s="64">
        <f t="shared" si="68"/>
        <v>6.0606060606060608E-2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48.484848484848484</v>
      </c>
      <c r="Y462" s="559">
        <f>IFERROR(Y455/H455,"0")+IFERROR(Y456/H456,"0")+IFERROR(Y457/H457,"0")+IFERROR(Y458/H458,"0")+IFERROR(Y459/H459,"0")+IFERROR(Y460/H460,"0")+IFERROR(Y461/H461,"0")</f>
        <v>50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0.55978000000000006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250</v>
      </c>
      <c r="Y463" s="559">
        <f>IFERROR(SUM(Y455:Y461),"0")</f>
        <v>257.76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716</v>
      </c>
      <c r="B465" s="54" t="s">
        <v>717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718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719</v>
      </c>
      <c r="B466" s="54" t="s">
        <v>720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725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725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726</v>
      </c>
      <c r="B473" s="54" t="s">
        <v>727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728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729</v>
      </c>
      <c r="B474" s="54" t="s">
        <v>730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136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739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740</v>
      </c>
      <c r="B481" s="54" t="s">
        <v>741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742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743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744</v>
      </c>
      <c r="B482" s="54" t="s">
        <v>745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747</v>
      </c>
      <c r="B486" s="54" t="s">
        <v>748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749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750</v>
      </c>
      <c r="B487" s="54" t="s">
        <v>751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753</v>
      </c>
      <c r="B491" s="54" t="s">
        <v>754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600</v>
      </c>
      <c r="Y491" s="558">
        <f>IFERROR(IF(X491="",0,CEILING((X491/$H491),1)*$H491),"")</f>
        <v>603</v>
      </c>
      <c r="Z491" s="36">
        <f>IFERROR(IF(Y491=0,"",ROUNDUP(Y491/H491,0)*0.01898),"")</f>
        <v>1.27166</v>
      </c>
      <c r="AA491" s="56"/>
      <c r="AB491" s="57"/>
      <c r="AC491" s="539" t="s">
        <v>755</v>
      </c>
      <c r="AG491" s="64"/>
      <c r="AJ491" s="68"/>
      <c r="AK491" s="68">
        <v>0</v>
      </c>
      <c r="BB491" s="540" t="s">
        <v>1</v>
      </c>
      <c r="BM491" s="64">
        <f>IFERROR(X491*I491/H491,"0")</f>
        <v>634.59999999999991</v>
      </c>
      <c r="BN491" s="64">
        <f>IFERROR(Y491*I491/H491,"0")</f>
        <v>637.77300000000002</v>
      </c>
      <c r="BO491" s="64">
        <f>IFERROR(1/J491*(X491/H491),"0")</f>
        <v>1.0416666666666667</v>
      </c>
      <c r="BP491" s="64">
        <f>IFERROR(1/J491*(Y491/H491),"0")</f>
        <v>1.046875</v>
      </c>
    </row>
    <row r="492" spans="1:68" ht="27" customHeight="1" x14ac:dyDescent="0.25">
      <c r="A492" s="54" t="s">
        <v>756</v>
      </c>
      <c r="B492" s="54" t="s">
        <v>757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66.666666666666671</v>
      </c>
      <c r="Y493" s="559">
        <f>IFERROR(Y491/H491,"0")+IFERROR(Y492/H492,"0")</f>
        <v>67</v>
      </c>
      <c r="Z493" s="559">
        <f>IFERROR(IF(Z491="",0,Z491),"0")+IFERROR(IF(Z492="",0,Z492),"0")</f>
        <v>1.27166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600</v>
      </c>
      <c r="Y494" s="559">
        <f>IFERROR(SUM(Y491:Y492),"0")</f>
        <v>603</v>
      </c>
      <c r="Z494" s="37"/>
      <c r="AA494" s="560"/>
      <c r="AB494" s="560"/>
      <c r="AC494" s="560"/>
    </row>
    <row r="495" spans="1:68" ht="14.25" customHeight="1" x14ac:dyDescent="0.25">
      <c r="A495" s="572" t="s">
        <v>171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758</v>
      </c>
      <c r="B496" s="54" t="s">
        <v>759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760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761</v>
      </c>
      <c r="B497" s="54" t="s">
        <v>762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764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136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765</v>
      </c>
      <c r="B502" s="54" t="s">
        <v>766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767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768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769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17444.3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17581.969999999998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770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18508.270499175163</v>
      </c>
      <c r="Y506" s="559">
        <f>IFERROR(SUM(BN22:BN502),"0")</f>
        <v>18655.168000000005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771</v>
      </c>
      <c r="Q507" s="606"/>
      <c r="R507" s="606"/>
      <c r="S507" s="606"/>
      <c r="T507" s="606"/>
      <c r="U507" s="606"/>
      <c r="V507" s="607"/>
      <c r="W507" s="37" t="s">
        <v>772</v>
      </c>
      <c r="X507" s="38">
        <f>ROUNDUP(SUM(BO22:BO502),0)</f>
        <v>31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773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19283.270499175163</v>
      </c>
      <c r="Y508" s="559">
        <f>GrossWeightTotalR+PalletQtyTotalR*25</f>
        <v>19455.168000000005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774</v>
      </c>
      <c r="Q509" s="606"/>
      <c r="R509" s="606"/>
      <c r="S509" s="606"/>
      <c r="T509" s="606"/>
      <c r="U509" s="606"/>
      <c r="V509" s="607"/>
      <c r="W509" s="37" t="s">
        <v>772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3594.2995524058733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3623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775</v>
      </c>
      <c r="Q510" s="606"/>
      <c r="R510" s="606"/>
      <c r="S510" s="606"/>
      <c r="T510" s="606"/>
      <c r="U510" s="606"/>
      <c r="V510" s="607"/>
      <c r="W510" s="39" t="s">
        <v>776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35.850069999999995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777</v>
      </c>
      <c r="B512" s="554" t="s">
        <v>63</v>
      </c>
      <c r="C512" s="578" t="s">
        <v>100</v>
      </c>
      <c r="D512" s="695"/>
      <c r="E512" s="695"/>
      <c r="F512" s="695"/>
      <c r="G512" s="695"/>
      <c r="H512" s="595"/>
      <c r="I512" s="578" t="s">
        <v>257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545</v>
      </c>
      <c r="U512" s="595"/>
      <c r="V512" s="578" t="s">
        <v>600</v>
      </c>
      <c r="W512" s="695"/>
      <c r="X512" s="695"/>
      <c r="Y512" s="595"/>
      <c r="Z512" s="554" t="s">
        <v>656</v>
      </c>
      <c r="AA512" s="578" t="s">
        <v>725</v>
      </c>
      <c r="AB512" s="595"/>
      <c r="AC512" s="52"/>
      <c r="AF512" s="555"/>
    </row>
    <row r="513" spans="1:32" ht="14.25" customHeight="1" thickTop="1" x14ac:dyDescent="0.2">
      <c r="A513" s="587" t="s">
        <v>778</v>
      </c>
      <c r="B513" s="578" t="s">
        <v>63</v>
      </c>
      <c r="C513" s="578" t="s">
        <v>101</v>
      </c>
      <c r="D513" s="578" t="s">
        <v>118</v>
      </c>
      <c r="E513" s="578" t="s">
        <v>178</v>
      </c>
      <c r="F513" s="578" t="s">
        <v>200</v>
      </c>
      <c r="G513" s="578" t="s">
        <v>233</v>
      </c>
      <c r="H513" s="578" t="s">
        <v>100</v>
      </c>
      <c r="I513" s="578" t="s">
        <v>258</v>
      </c>
      <c r="J513" s="578" t="s">
        <v>298</v>
      </c>
      <c r="K513" s="578" t="s">
        <v>359</v>
      </c>
      <c r="L513" s="578" t="s">
        <v>399</v>
      </c>
      <c r="M513" s="578" t="s">
        <v>415</v>
      </c>
      <c r="N513" s="555"/>
      <c r="O513" s="578" t="s">
        <v>429</v>
      </c>
      <c r="P513" s="578" t="s">
        <v>439</v>
      </c>
      <c r="Q513" s="578" t="s">
        <v>446</v>
      </c>
      <c r="R513" s="578" t="s">
        <v>451</v>
      </c>
      <c r="S513" s="578" t="s">
        <v>535</v>
      </c>
      <c r="T513" s="578" t="s">
        <v>546</v>
      </c>
      <c r="U513" s="578" t="s">
        <v>580</v>
      </c>
      <c r="V513" s="578" t="s">
        <v>601</v>
      </c>
      <c r="W513" s="578" t="s">
        <v>633</v>
      </c>
      <c r="X513" s="578" t="s">
        <v>648</v>
      </c>
      <c r="Y513" s="578" t="s">
        <v>652</v>
      </c>
      <c r="Z513" s="578" t="s">
        <v>656</v>
      </c>
      <c r="AA513" s="578" t="s">
        <v>725</v>
      </c>
      <c r="AB513" s="578" t="s">
        <v>764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779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499.20000000000005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921.6</v>
      </c>
      <c r="E515" s="46">
        <f>IFERROR(Y89*1,"0")+IFERROR(Y90*1,"0")+IFERROR(Y91*1,"0")+IFERROR(Y95*1,"0")+IFERROR(Y96*1,"0")+IFERROR(Y97*1,"0")+IFERROR(Y98*1,"0")+IFERROR(Y99*1,"0")</f>
        <v>1349.1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1834.92</v>
      </c>
      <c r="G515" s="46">
        <f>IFERROR(Y130*1,"0")+IFERROR(Y131*1,"0")+IFERROR(Y135*1,"0")+IFERROR(Y136*1,"0")+IFERROR(Y140*1,"0")+IFERROR(Y141*1,"0")</f>
        <v>206.88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743.64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2072.7000000000003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190.54999999999998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261.59999999999997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852</v>
      </c>
      <c r="S515" s="46">
        <f>IFERROR(Y336*1,"0")+IFERROR(Y337*1,"0")+IFERROR(Y338*1,"0")</f>
        <v>982.8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6159</v>
      </c>
      <c r="U515" s="46">
        <f>IFERROR(Y369*1,"0")+IFERROR(Y370*1,"0")+IFERROR(Y371*1,"0")+IFERROR(Y375*1,"0")+IFERROR(Y379*1,"0")+IFERROR(Y380*1,"0")+IFERROR(Y384*1,"0")</f>
        <v>36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96.9</v>
      </c>
      <c r="W515" s="46">
        <f>IFERROR(Y409*1,"0")+IFERROR(Y413*1,"0")+IFERROR(Y414*1,"0")+IFERROR(Y415*1,"0")+IFERROR(Y416*1,"0")</f>
        <v>8.4</v>
      </c>
      <c r="X515" s="46">
        <f>IFERROR(Y421*1,"0")</f>
        <v>50.4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713.28000000000009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603</v>
      </c>
      <c r="AB515" s="46">
        <f>IFERROR(Y502*1,"0")</f>
        <v>0</v>
      </c>
      <c r="AC515" s="52"/>
      <c r="AF515" s="555"/>
    </row>
  </sheetData>
  <sheetProtection algorithmName="SHA-512" hashValue="EwpMD4P7YxJoMulxNQ6wrLysGrhwcue+9lQc98ChJkWU5yhQbYvMJtjrUq7rEYOu/tcBvsWNk6NiDV+TDM2ABw==" saltValue="vBz6gMgB860aAqJP6RWv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8" spans="2:8" x14ac:dyDescent="0.2">
      <c r="B8" s="47" t="s">
        <v>19</v>
      </c>
      <c r="C8" s="47" t="s">
        <v>782</v>
      </c>
      <c r="D8" s="47"/>
      <c r="E8" s="47"/>
    </row>
    <row r="10" spans="2:8" x14ac:dyDescent="0.2">
      <c r="B10" s="47" t="s">
        <v>784</v>
      </c>
      <c r="C10" s="47"/>
      <c r="D10" s="47"/>
      <c r="E10" s="47"/>
    </row>
    <row r="11" spans="2:8" x14ac:dyDescent="0.2">
      <c r="B11" s="47" t="s">
        <v>785</v>
      </c>
      <c r="C11" s="47"/>
      <c r="D11" s="47"/>
      <c r="E11" s="47"/>
    </row>
    <row r="12" spans="2:8" x14ac:dyDescent="0.2">
      <c r="B12" s="47" t="s">
        <v>786</v>
      </c>
      <c r="C12" s="47"/>
      <c r="D12" s="47"/>
      <c r="E12" s="47"/>
    </row>
    <row r="13" spans="2:8" x14ac:dyDescent="0.2">
      <c r="B13" s="47" t="s">
        <v>787</v>
      </c>
      <c r="C13" s="47"/>
      <c r="D13" s="47"/>
      <c r="E13" s="47"/>
    </row>
    <row r="14" spans="2:8" x14ac:dyDescent="0.2">
      <c r="B14" s="47" t="s">
        <v>788</v>
      </c>
      <c r="C14" s="47"/>
      <c r="D14" s="47"/>
      <c r="E14" s="47"/>
    </row>
    <row r="15" spans="2:8" x14ac:dyDescent="0.2">
      <c r="B15" s="47" t="s">
        <v>789</v>
      </c>
      <c r="C15" s="47"/>
      <c r="D15" s="47"/>
      <c r="E15" s="47"/>
    </row>
    <row r="16" spans="2:8" x14ac:dyDescent="0.2">
      <c r="B16" s="47" t="s">
        <v>790</v>
      </c>
      <c r="C16" s="47"/>
      <c r="D16" s="47"/>
      <c r="E16" s="47"/>
    </row>
    <row r="17" spans="2:5" x14ac:dyDescent="0.2">
      <c r="B17" s="47" t="s">
        <v>791</v>
      </c>
      <c r="C17" s="47"/>
      <c r="D17" s="47"/>
      <c r="E17" s="47"/>
    </row>
    <row r="18" spans="2:5" x14ac:dyDescent="0.2">
      <c r="B18" s="47" t="s">
        <v>792</v>
      </c>
      <c r="C18" s="47"/>
      <c r="D18" s="47"/>
      <c r="E18" s="47"/>
    </row>
    <row r="19" spans="2:5" x14ac:dyDescent="0.2">
      <c r="B19" s="47" t="s">
        <v>793</v>
      </c>
      <c r="C19" s="47"/>
      <c r="D19" s="47"/>
      <c r="E19" s="47"/>
    </row>
    <row r="20" spans="2:5" x14ac:dyDescent="0.2">
      <c r="B20" s="47" t="s">
        <v>794</v>
      </c>
      <c r="C20" s="47"/>
      <c r="D20" s="47"/>
      <c r="E20" s="47"/>
    </row>
  </sheetData>
  <sheetProtection algorithmName="SHA-512" hashValue="NT1S4Q86RpqwtwLl43aG4IRMNYqbtPGeKCZoDvVp8gm7REX1+VfndQ1+Uemtfo/moMwldIiiytTqZ6qXPkVPlg==" saltValue="WTc2RprshZNPhrUvLqR7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2025-08-27T09:34:18Z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