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D19B7F-BCCA-4FE6-B77E-7734F00DBF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Y488" i="1" s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Y463" i="1" s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Z441" i="1" s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Y417" i="1" s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Y406" i="1" s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Y365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Y44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7" i="1" l="1"/>
  <c r="BN77" i="1"/>
  <c r="Z77" i="1"/>
  <c r="BP120" i="1"/>
  <c r="BN120" i="1"/>
  <c r="Z120" i="1"/>
  <c r="BP164" i="1"/>
  <c r="BN164" i="1"/>
  <c r="Z164" i="1"/>
  <c r="BP195" i="1"/>
  <c r="BN195" i="1"/>
  <c r="Z195" i="1"/>
  <c r="BP219" i="1"/>
  <c r="BN219" i="1"/>
  <c r="Z219" i="1"/>
  <c r="BP253" i="1"/>
  <c r="BN253" i="1"/>
  <c r="Z253" i="1"/>
  <c r="BP302" i="1"/>
  <c r="BN302" i="1"/>
  <c r="Z302" i="1"/>
  <c r="BP330" i="1"/>
  <c r="BN330" i="1"/>
  <c r="Z330" i="1"/>
  <c r="Y377" i="1"/>
  <c r="Y376" i="1"/>
  <c r="BP375" i="1"/>
  <c r="BN375" i="1"/>
  <c r="Z375" i="1"/>
  <c r="Z376" i="1" s="1"/>
  <c r="BP379" i="1"/>
  <c r="BN379" i="1"/>
  <c r="Z379" i="1"/>
  <c r="BP416" i="1"/>
  <c r="BN416" i="1"/>
  <c r="Z416" i="1"/>
  <c r="BP442" i="1"/>
  <c r="BN442" i="1"/>
  <c r="Z442" i="1"/>
  <c r="BP476" i="1"/>
  <c r="BN476" i="1"/>
  <c r="Z476" i="1"/>
  <c r="X506" i="1"/>
  <c r="X509" i="1"/>
  <c r="Z27" i="1"/>
  <c r="BN27" i="1"/>
  <c r="Z43" i="1"/>
  <c r="BN43" i="1"/>
  <c r="BP61" i="1"/>
  <c r="BN61" i="1"/>
  <c r="Z61" i="1"/>
  <c r="BP104" i="1"/>
  <c r="BN104" i="1"/>
  <c r="Z104" i="1"/>
  <c r="BP141" i="1"/>
  <c r="BN141" i="1"/>
  <c r="Z141" i="1"/>
  <c r="BP174" i="1"/>
  <c r="BN174" i="1"/>
  <c r="Z174" i="1"/>
  <c r="BP207" i="1"/>
  <c r="BN207" i="1"/>
  <c r="Z207" i="1"/>
  <c r="BP230" i="1"/>
  <c r="BN230" i="1"/>
  <c r="Z230" i="1"/>
  <c r="R515" i="1"/>
  <c r="BP292" i="1"/>
  <c r="BN292" i="1"/>
  <c r="Z292" i="1"/>
  <c r="BP312" i="1"/>
  <c r="BN312" i="1"/>
  <c r="Z312" i="1"/>
  <c r="BP349" i="1"/>
  <c r="BN349" i="1"/>
  <c r="Z349" i="1"/>
  <c r="BP397" i="1"/>
  <c r="BN397" i="1"/>
  <c r="Z397" i="1"/>
  <c r="BP439" i="1"/>
  <c r="BN439" i="1"/>
  <c r="Z439" i="1"/>
  <c r="BP458" i="1"/>
  <c r="BN458" i="1"/>
  <c r="Z458" i="1"/>
  <c r="BP487" i="1"/>
  <c r="BN487" i="1"/>
  <c r="Z487" i="1"/>
  <c r="Y58" i="1"/>
  <c r="Y101" i="1"/>
  <c r="Y109" i="1"/>
  <c r="Y177" i="1"/>
  <c r="Y204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BP474" i="1"/>
  <c r="BN474" i="1"/>
  <c r="Z474" i="1"/>
  <c r="BP481" i="1"/>
  <c r="BN481" i="1"/>
  <c r="Z481" i="1"/>
  <c r="B515" i="1"/>
  <c r="X507" i="1"/>
  <c r="X505" i="1"/>
  <c r="Y33" i="1"/>
  <c r="Z29" i="1"/>
  <c r="BN29" i="1"/>
  <c r="Z35" i="1"/>
  <c r="Z36" i="1" s="1"/>
  <c r="BN35" i="1"/>
  <c r="BP35" i="1"/>
  <c r="Y36" i="1"/>
  <c r="Z41" i="1"/>
  <c r="BN41" i="1"/>
  <c r="BP41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5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Y171" i="1"/>
  <c r="Z166" i="1"/>
  <c r="BN166" i="1"/>
  <c r="Z170" i="1"/>
  <c r="BN170" i="1"/>
  <c r="Y178" i="1"/>
  <c r="Z176" i="1"/>
  <c r="BN176" i="1"/>
  <c r="Z191" i="1"/>
  <c r="BN191" i="1"/>
  <c r="Y203" i="1"/>
  <c r="Z197" i="1"/>
  <c r="BN197" i="1"/>
  <c r="Z201" i="1"/>
  <c r="BN201" i="1"/>
  <c r="Y215" i="1"/>
  <c r="Z209" i="1"/>
  <c r="BN209" i="1"/>
  <c r="Z213" i="1"/>
  <c r="BN213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O515" i="1"/>
  <c r="Z290" i="1"/>
  <c r="BN290" i="1"/>
  <c r="BP294" i="1"/>
  <c r="BN294" i="1"/>
  <c r="Z294" i="1"/>
  <c r="BP304" i="1"/>
  <c r="BN304" i="1"/>
  <c r="Z304" i="1"/>
  <c r="Y320" i="1"/>
  <c r="BP316" i="1"/>
  <c r="BN316" i="1"/>
  <c r="Z316" i="1"/>
  <c r="BP337" i="1"/>
  <c r="BN337" i="1"/>
  <c r="Z337" i="1"/>
  <c r="BP355" i="1"/>
  <c r="BN355" i="1"/>
  <c r="Z355" i="1"/>
  <c r="V51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80" i="1"/>
  <c r="BN480" i="1"/>
  <c r="Z480" i="1"/>
  <c r="Y493" i="1"/>
  <c r="BP491" i="1"/>
  <c r="BN491" i="1"/>
  <c r="Z491" i="1"/>
  <c r="Y306" i="1"/>
  <c r="Y314" i="1"/>
  <c r="Y326" i="1"/>
  <c r="Y332" i="1"/>
  <c r="T515" i="1"/>
  <c r="Y361" i="1"/>
  <c r="Y405" i="1"/>
  <c r="H9" i="1"/>
  <c r="A10" i="1"/>
  <c r="Y24" i="1"/>
  <c r="Y32" i="1"/>
  <c r="BP54" i="1"/>
  <c r="BN54" i="1"/>
  <c r="Z54" i="1"/>
  <c r="Y66" i="1"/>
  <c r="BP62" i="1"/>
  <c r="BN62" i="1"/>
  <c r="Z62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5" i="1"/>
  <c r="Z42" i="1"/>
  <c r="BN42" i="1"/>
  <c r="Y45" i="1"/>
  <c r="Y48" i="1"/>
  <c r="BP47" i="1"/>
  <c r="BN47" i="1"/>
  <c r="Z47" i="1"/>
  <c r="Z48" i="1" s="1"/>
  <c r="Y49" i="1"/>
  <c r="D515" i="1"/>
  <c r="Y59" i="1"/>
  <c r="BP52" i="1"/>
  <c r="BN52" i="1"/>
  <c r="Z52" i="1"/>
  <c r="BP56" i="1"/>
  <c r="BN56" i="1"/>
  <c r="Z56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2" i="1"/>
  <c r="BN212" i="1"/>
  <c r="Z212" i="1"/>
  <c r="BP225" i="1"/>
  <c r="BN225" i="1"/>
  <c r="Z225" i="1"/>
  <c r="BP229" i="1"/>
  <c r="BN229" i="1"/>
  <c r="Z229" i="1"/>
  <c r="BP243" i="1"/>
  <c r="BN243" i="1"/>
  <c r="Z243" i="1"/>
  <c r="Y93" i="1"/>
  <c r="Y132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Y247" i="1"/>
  <c r="Y256" i="1"/>
  <c r="Y265" i="1"/>
  <c r="Y272" i="1"/>
  <c r="Y277" i="1"/>
  <c r="Y281" i="1"/>
  <c r="Y286" i="1"/>
  <c r="Y295" i="1"/>
  <c r="Y305" i="1"/>
  <c r="Y313" i="1"/>
  <c r="Y319" i="1"/>
  <c r="Y327" i="1"/>
  <c r="Y333" i="1"/>
  <c r="Y340" i="1"/>
  <c r="Y352" i="1"/>
  <c r="Y356" i="1"/>
  <c r="Y362" i="1"/>
  <c r="Y366" i="1"/>
  <c r="U515" i="1"/>
  <c r="Y373" i="1"/>
  <c r="Y372" i="1"/>
  <c r="Y382" i="1"/>
  <c r="BP380" i="1"/>
  <c r="BN380" i="1"/>
  <c r="Z380" i="1"/>
  <c r="K515" i="1"/>
  <c r="Y232" i="1"/>
  <c r="Z245" i="1"/>
  <c r="BN245" i="1"/>
  <c r="L515" i="1"/>
  <c r="Z252" i="1"/>
  <c r="BN252" i="1"/>
  <c r="Z254" i="1"/>
  <c r="BN254" i="1"/>
  <c r="Y257" i="1"/>
  <c r="M515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Z309" i="1"/>
  <c r="BN309" i="1"/>
  <c r="Z311" i="1"/>
  <c r="BN311" i="1"/>
  <c r="Z317" i="1"/>
  <c r="Z319" i="1" s="1"/>
  <c r="BN317" i="1"/>
  <c r="Z322" i="1"/>
  <c r="BN322" i="1"/>
  <c r="BP322" i="1"/>
  <c r="Z323" i="1"/>
  <c r="BN323" i="1"/>
  <c r="Z325" i="1"/>
  <c r="BN325" i="1"/>
  <c r="Z329" i="1"/>
  <c r="BN329" i="1"/>
  <c r="BP329" i="1"/>
  <c r="Z331" i="1"/>
  <c r="BN331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Z360" i="1"/>
  <c r="Z361" i="1" s="1"/>
  <c r="BN360" i="1"/>
  <c r="Z364" i="1"/>
  <c r="Z365" i="1" s="1"/>
  <c r="BN364" i="1"/>
  <c r="BP364" i="1"/>
  <c r="Z369" i="1"/>
  <c r="BN369" i="1"/>
  <c r="BP369" i="1"/>
  <c r="BP370" i="1"/>
  <c r="BN370" i="1"/>
  <c r="Z370" i="1"/>
  <c r="Y381" i="1"/>
  <c r="Z384" i="1"/>
  <c r="Z385" i="1" s="1"/>
  <c r="BN384" i="1"/>
  <c r="BP384" i="1"/>
  <c r="Y385" i="1"/>
  <c r="Z390" i="1"/>
  <c r="BN390" i="1"/>
  <c r="BP390" i="1"/>
  <c r="Z392" i="1"/>
  <c r="BN392" i="1"/>
  <c r="Z394" i="1"/>
  <c r="BN394" i="1"/>
  <c r="Z396" i="1"/>
  <c r="BN396" i="1"/>
  <c r="Z398" i="1"/>
  <c r="BN398" i="1"/>
  <c r="Y401" i="1"/>
  <c r="Z404" i="1"/>
  <c r="Z405" i="1" s="1"/>
  <c r="BN404" i="1"/>
  <c r="BP404" i="1"/>
  <c r="Z409" i="1"/>
  <c r="Z410" i="1" s="1"/>
  <c r="BN409" i="1"/>
  <c r="BP409" i="1"/>
  <c r="Y410" i="1"/>
  <c r="Z413" i="1"/>
  <c r="BN413" i="1"/>
  <c r="BP413" i="1"/>
  <c r="Z415" i="1"/>
  <c r="BN415" i="1"/>
  <c r="Y418" i="1"/>
  <c r="Y423" i="1"/>
  <c r="Y428" i="1"/>
  <c r="Z515" i="1"/>
  <c r="Y446" i="1"/>
  <c r="Z433" i="1"/>
  <c r="BN433" i="1"/>
  <c r="Z436" i="1"/>
  <c r="BN436" i="1"/>
  <c r="Z438" i="1"/>
  <c r="BN438" i="1"/>
  <c r="Z440" i="1"/>
  <c r="BN440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Y494" i="1"/>
  <c r="Y499" i="1"/>
  <c r="BP496" i="1"/>
  <c r="BN496" i="1"/>
  <c r="Z496" i="1"/>
  <c r="Z498" i="1" s="1"/>
  <c r="Y400" i="1"/>
  <c r="Y411" i="1"/>
  <c r="BP441" i="1"/>
  <c r="BN441" i="1"/>
  <c r="BP443" i="1"/>
  <c r="BN443" i="1"/>
  <c r="Z443" i="1"/>
  <c r="BP451" i="1"/>
  <c r="BN451" i="1"/>
  <c r="Z451" i="1"/>
  <c r="Y453" i="1"/>
  <c r="Y462" i="1"/>
  <c r="BP455" i="1"/>
  <c r="BN455" i="1"/>
  <c r="Z455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98" i="1"/>
  <c r="AB515" i="1"/>
  <c r="Y503" i="1"/>
  <c r="BP502" i="1"/>
  <c r="BN502" i="1"/>
  <c r="Z502" i="1"/>
  <c r="Z503" i="1" s="1"/>
  <c r="Y504" i="1"/>
  <c r="AA515" i="1"/>
  <c r="Z462" i="1" l="1"/>
  <c r="Z493" i="1"/>
  <c r="Z372" i="1"/>
  <c r="Z351" i="1"/>
  <c r="Z339" i="1"/>
  <c r="Z326" i="1"/>
  <c r="Z295" i="1"/>
  <c r="Z381" i="1"/>
  <c r="Z231" i="1"/>
  <c r="Z171" i="1"/>
  <c r="Z137" i="1"/>
  <c r="Z58" i="1"/>
  <c r="Z44" i="1"/>
  <c r="Z32" i="1"/>
  <c r="X508" i="1"/>
  <c r="Z446" i="1"/>
  <c r="Z313" i="1"/>
  <c r="Z305" i="1"/>
  <c r="Z264" i="1"/>
  <c r="Z256" i="1"/>
  <c r="Z477" i="1"/>
  <c r="Z400" i="1"/>
  <c r="Z203" i="1"/>
  <c r="Z121" i="1"/>
  <c r="Z114" i="1"/>
  <c r="Z108" i="1"/>
  <c r="Z100" i="1"/>
  <c r="Z92" i="1"/>
  <c r="Z65" i="1"/>
  <c r="Z417" i="1"/>
  <c r="Z332" i="1"/>
  <c r="Z271" i="1"/>
  <c r="Z247" i="1"/>
  <c r="Z215" i="1"/>
  <c r="Z80" i="1"/>
  <c r="Z71" i="1"/>
  <c r="Y509" i="1"/>
  <c r="Y506" i="1"/>
  <c r="Y505" i="1"/>
  <c r="Z468" i="1"/>
  <c r="Z510" i="1" s="1"/>
  <c r="Z452" i="1"/>
  <c r="Y507" i="1"/>
  <c r="Y508" i="1" l="1"/>
</calcChain>
</file>

<file path=xl/sharedStrings.xml><?xml version="1.0" encoding="utf-8"?>
<sst xmlns="http://schemas.openxmlformats.org/spreadsheetml/2006/main" count="2231" uniqueCount="796">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</sst>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795</v>
      </c>
      <c r="I5" s="785"/>
      <c r="J5" s="785"/>
      <c r="K5" s="785"/>
      <c r="L5" s="785"/>
      <c r="M5" s="657"/>
      <c r="N5" s="58"/>
      <c r="P5" s="24" t="s">
        <v>10</v>
      </c>
      <c r="Q5" s="865">
        <v>45898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Пятница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560</v>
      </c>
      <c r="Y42" s="558">
        <f>IFERROR(IF(X42="",0,CEILING((X42/$H42),1)*$H42),"")</f>
        <v>560</v>
      </c>
      <c r="Z42" s="36">
        <f>IFERROR(IF(Y42=0,"",ROUNDUP(Y42/H42,0)*0.00902),"")</f>
        <v>1.2627999999999999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589.4</v>
      </c>
      <c r="BN42" s="64">
        <f>IFERROR(Y42*I42/H42,"0")</f>
        <v>589.4</v>
      </c>
      <c r="BO42" s="64">
        <f>IFERROR(1/J42*(X42/H42),"0")</f>
        <v>1.0606060606060606</v>
      </c>
      <c r="BP42" s="64">
        <f>IFERROR(1/J42*(Y42/H42),"0")</f>
        <v>1.0606060606060606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140</v>
      </c>
      <c r="Y44" s="559">
        <f>IFERROR(Y41/H41,"0")+IFERROR(Y42/H42,"0")+IFERROR(Y43/H43,"0")</f>
        <v>140</v>
      </c>
      <c r="Z44" s="559">
        <f>IFERROR(IF(Z41="",0,Z41),"0")+IFERROR(IF(Z42="",0,Z42),"0")+IFERROR(IF(Z43="",0,Z43),"0")</f>
        <v>1.2627999999999999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560</v>
      </c>
      <c r="Y45" s="559">
        <f>IFERROR(SUM(Y41:Y43),"0")</f>
        <v>560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118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810</v>
      </c>
      <c r="Y57" s="55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137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180</v>
      </c>
      <c r="Y58" s="559">
        <f>IFERROR(Y52/H52,"0")+IFERROR(Y53/H53,"0")+IFERROR(Y54/H54,"0")+IFERROR(Y55/H55,"0")+IFERROR(Y56/H56,"0")+IFERROR(Y57/H57,"0")</f>
        <v>180</v>
      </c>
      <c r="Z58" s="559">
        <f>IFERROR(IF(Z52="",0,Z52),"0")+IFERROR(IF(Z53="",0,Z53),"0")+IFERROR(IF(Z54="",0,Z54),"0")+IFERROR(IF(Z55="",0,Z55),"0")+IFERROR(IF(Z56="",0,Z56),"0")+IFERROR(IF(Z57="",0,Z57),"0")</f>
        <v>1.6236000000000002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810</v>
      </c>
      <c r="Y59" s="559">
        <f>IFERROR(SUM(Y52:Y57),"0")</f>
        <v>810</v>
      </c>
      <c r="Z59" s="37"/>
      <c r="AA59" s="560"/>
      <c r="AB59" s="560"/>
      <c r="AC59" s="560"/>
    </row>
    <row r="60" spans="1:68" ht="14.25" hidden="1" customHeight="1" x14ac:dyDescent="0.25">
      <c r="A60" s="581" t="s">
        <v>138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139</v>
      </c>
      <c r="B61" s="54" t="s">
        <v>140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173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180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67.5</v>
      </c>
      <c r="Y91" s="558">
        <f>IFERROR(IF(X91="",0,CEILING((X91/$H91),1)*$H91),"")</f>
        <v>67.5</v>
      </c>
      <c r="Z91" s="36">
        <f>IFERROR(IF(Y91=0,"",ROUNDUP(Y91/H91,0)*0.00902),"")</f>
        <v>0.1353</v>
      </c>
      <c r="AA91" s="56"/>
      <c r="AB91" s="57"/>
      <c r="AC91" s="139" t="s">
        <v>183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70.650000000000006</v>
      </c>
      <c r="BN91" s="64">
        <f>IFERROR(Y91*I91/H91,"0")</f>
        <v>70.650000000000006</v>
      </c>
      <c r="BO91" s="64">
        <f>IFERROR(1/J91*(X91/H91),"0")</f>
        <v>0.11363636363636365</v>
      </c>
      <c r="BP91" s="64">
        <f>IFERROR(1/J91*(Y91/H91),"0")</f>
        <v>0.11363636363636365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15</v>
      </c>
      <c r="Y92" s="559">
        <f>IFERROR(Y89/H89,"0")+IFERROR(Y90/H90,"0")+IFERROR(Y91/H91,"0")</f>
        <v>15</v>
      </c>
      <c r="Z92" s="559">
        <f>IFERROR(IF(Z89="",0,Z89),"0")+IFERROR(IF(Z90="",0,Z90),"0")+IFERROR(IF(Z91="",0,Z91),"0")</f>
        <v>0.1353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67.5</v>
      </c>
      <c r="Y93" s="559">
        <f>IFERROR(SUM(Y89:Y91),"0")</f>
        <v>67.5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190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67.5</v>
      </c>
      <c r="Y98" s="558">
        <f>IFERROR(IF(X98="",0,CEILING((X98/$H98),1)*$H98),"")</f>
        <v>67.5</v>
      </c>
      <c r="Z98" s="36">
        <f>IFERROR(IF(Y98=0,"",ROUNDUP(Y98/H98,0)*0.00651),"")</f>
        <v>0.16275000000000001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73.8</v>
      </c>
      <c r="BN98" s="64">
        <f>IFERROR(Y98*I98/H98,"0")</f>
        <v>73.8</v>
      </c>
      <c r="BO98" s="64">
        <f>IFERROR(1/J98*(X98/H98),"0")</f>
        <v>0.13736263736263737</v>
      </c>
      <c r="BP98" s="64">
        <f>IFERROR(1/J98*(Y98/H98),"0")</f>
        <v>0.13736263736263737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25</v>
      </c>
      <c r="Y100" s="559">
        <f>IFERROR(Y95/H95,"0")+IFERROR(Y96/H96,"0")+IFERROR(Y97/H97,"0")+IFERROR(Y98/H98,"0")+IFERROR(Y99/H99,"0")</f>
        <v>25</v>
      </c>
      <c r="Z100" s="559">
        <f>IFERROR(IF(Z95="",0,Z95),"0")+IFERROR(IF(Z96="",0,Z96),"0")+IFERROR(IF(Z97="",0,Z97),"0")+IFERROR(IF(Z98="",0,Z98),"0")+IFERROR(IF(Z99="",0,Z99),"0")</f>
        <v>0.16275000000000001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67.5</v>
      </c>
      <c r="Y101" s="559">
        <f>IFERROR(SUM(Y95:Y99),"0")</f>
        <v>67.5</v>
      </c>
      <c r="Z101" s="37"/>
      <c r="AA101" s="560"/>
      <c r="AB101" s="560"/>
      <c r="AC101" s="560"/>
    </row>
    <row r="102" spans="1:68" ht="16.5" hidden="1" customHeight="1" x14ac:dyDescent="0.25">
      <c r="A102" s="576" t="s">
        <v>202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138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219</v>
      </c>
      <c r="B117" s="54" t="s">
        <v>220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675</v>
      </c>
      <c r="Y119" s="558">
        <f>IFERROR(IF(X119="",0,CEILING((X119/$H119),1)*$H119),"")</f>
        <v>675</v>
      </c>
      <c r="Z119" s="36">
        <f>IFERROR(IF(Y119=0,"",ROUNDUP(Y119/H119,0)*0.00651),"")</f>
        <v>1.6274999999999999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737.99999999999989</v>
      </c>
      <c r="BN119" s="64">
        <f>IFERROR(Y119*I119/H119,"0")</f>
        <v>737.99999999999989</v>
      </c>
      <c r="BO119" s="64">
        <f>IFERROR(1/J119*(X119/H119),"0")</f>
        <v>1.3736263736263736</v>
      </c>
      <c r="BP119" s="64">
        <f>IFERROR(1/J119*(Y119/H119),"0")</f>
        <v>1.3736263736263736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249.99999999999997</v>
      </c>
      <c r="Y121" s="559">
        <f>IFERROR(Y117/H117,"0")+IFERROR(Y118/H118,"0")+IFERROR(Y119/H119,"0")+IFERROR(Y120/H120,"0")</f>
        <v>249.99999999999997</v>
      </c>
      <c r="Z121" s="559">
        <f>IFERROR(IF(Z117="",0,Z117),"0")+IFERROR(IF(Z118="",0,Z118),"0")+IFERROR(IF(Z119="",0,Z119),"0")+IFERROR(IF(Z120="",0,Z120),"0")</f>
        <v>1.6274999999999999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675</v>
      </c>
      <c r="Y122" s="559">
        <f>IFERROR(SUM(Y117:Y120),"0")</f>
        <v>675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173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235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259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260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138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297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300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138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216</v>
      </c>
      <c r="Y199" s="558">
        <f t="shared" si="21"/>
        <v>216</v>
      </c>
      <c r="Z199" s="36">
        <f>IFERROR(IF(Y199=0,"",ROUNDUP(Y199/H199,0)*0.00502),"")</f>
        <v>0.60240000000000005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231.6</v>
      </c>
      <c r="BN199" s="64">
        <f t="shared" si="23"/>
        <v>231.6</v>
      </c>
      <c r="BO199" s="64">
        <f t="shared" si="24"/>
        <v>0.51282051282051289</v>
      </c>
      <c r="BP199" s="64">
        <f t="shared" si="25"/>
        <v>0.51282051282051289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170</v>
      </c>
      <c r="Y203" s="559">
        <f>IFERROR(Y195/H195,"0")+IFERROR(Y196/H196,"0")+IFERROR(Y197/H197,"0")+IFERROR(Y198/H198,"0")+IFERROR(Y199/H199,"0")+IFERROR(Y200/H200,"0")+IFERROR(Y201/H201,"0")+IFERROR(Y202/H202,"0")</f>
        <v>170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0.85340000000000005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306</v>
      </c>
      <c r="Y204" s="559">
        <f>IFERROR(SUM(Y195:Y202),"0")</f>
        <v>306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360</v>
      </c>
      <c r="Y209" s="558">
        <f t="shared" si="26"/>
        <v>360</v>
      </c>
      <c r="Z209" s="36">
        <f t="shared" ref="Z209:Z214" si="31">IFERROR(IF(Y209=0,"",ROUNDUP(Y209/H209,0)*0.00651),"")</f>
        <v>0.97650000000000003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400.5</v>
      </c>
      <c r="BN209" s="64">
        <f t="shared" si="28"/>
        <v>400.5</v>
      </c>
      <c r="BO209" s="64">
        <f t="shared" si="29"/>
        <v>0.82417582417582425</v>
      </c>
      <c r="BP209" s="64">
        <f t="shared" si="30"/>
        <v>0.82417582417582425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321.60000000000002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355.36800000000005</v>
      </c>
      <c r="BN211" s="64">
        <f t="shared" si="28"/>
        <v>355.36799999999999</v>
      </c>
      <c r="BO211" s="64">
        <f t="shared" si="29"/>
        <v>0.73626373626373642</v>
      </c>
      <c r="BP211" s="64">
        <f t="shared" si="30"/>
        <v>0.73626373626373631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284</v>
      </c>
      <c r="Y215" s="559">
        <f>IFERROR(Y206/H206,"0")+IFERROR(Y207/H207,"0")+IFERROR(Y208/H208,"0")+IFERROR(Y209/H209,"0")+IFERROR(Y210/H210,"0")+IFERROR(Y211/H211,"0")+IFERROR(Y212/H212,"0")+IFERROR(Y213/H213,"0")+IFERROR(Y214/H214,"0")</f>
        <v>284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1.84884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681.6</v>
      </c>
      <c r="Y216" s="559">
        <f>IFERROR(SUM(Y206:Y214),"0")</f>
        <v>681.59999999999991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173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361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138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19.8</v>
      </c>
      <c r="Y234" s="558">
        <f>IFERROR(IF(X234="",0,CEILING((X234/$H234),1)*$H234),"")</f>
        <v>19.8</v>
      </c>
      <c r="Z234" s="36">
        <f>IFERROR(IF(Y234=0,"",ROUNDUP(Y234/H234,0)*0.00502),"")</f>
        <v>5.0200000000000002E-2</v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20.800000000000004</v>
      </c>
      <c r="BN234" s="64">
        <f>IFERROR(Y234*I234/H234,"0")</f>
        <v>20.800000000000004</v>
      </c>
      <c r="BO234" s="64">
        <f>IFERROR(1/J234*(X234/H234),"0")</f>
        <v>4.2735042735042736E-2</v>
      </c>
      <c r="BP234" s="64">
        <f>IFERROR(1/J234*(Y234/H234),"0")</f>
        <v>4.2735042735042736E-2</v>
      </c>
    </row>
    <row r="235" spans="1:68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10</v>
      </c>
      <c r="Y235" s="559">
        <f>IFERROR(Y234/H234,"0")</f>
        <v>10</v>
      </c>
      <c r="Z235" s="559">
        <f>IFERROR(IF(Z234="",0,Z234),"0")</f>
        <v>5.0200000000000002E-2</v>
      </c>
      <c r="AA235" s="560"/>
      <c r="AB235" s="560"/>
      <c r="AC235" s="560"/>
    </row>
    <row r="236" spans="1:68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19.8</v>
      </c>
      <c r="Y236" s="559">
        <f>IFERROR(SUM(Y234:Y234),"0")</f>
        <v>19.8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383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7" t="s">
        <v>386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388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58" t="s">
        <v>394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429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124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126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460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487</v>
      </c>
      <c r="B304" s="54" t="s">
        <v>488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173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505</v>
      </c>
      <c r="B316" s="54" t="s">
        <v>506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511</v>
      </c>
      <c r="B318" s="54" t="s">
        <v>512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25.5</v>
      </c>
      <c r="Y325" s="558">
        <f>IFERROR(IF(X325="",0,CEILING((X325/$H325),1)*$H325),"")</f>
        <v>25.5</v>
      </c>
      <c r="Z325" s="36">
        <f>IFERROR(IF(Y325=0,"",ROUNDUP(Y325/H325,0)*0.00651),"")</f>
        <v>6.5100000000000005E-2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28.8</v>
      </c>
      <c r="BN325" s="64">
        <f>IFERROR(Y325*I325/H325,"0")</f>
        <v>28.8</v>
      </c>
      <c r="BO325" s="64">
        <f>IFERROR(1/J325*(X325/H325),"0")</f>
        <v>5.4945054945054951E-2</v>
      </c>
      <c r="BP325" s="64">
        <f>IFERROR(1/J325*(Y325/H325),"0")</f>
        <v>5.4945054945054951E-2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10</v>
      </c>
      <c r="Y326" s="559">
        <f>IFERROR(Y322/H322,"0")+IFERROR(Y323/H323,"0")+IFERROR(Y324/H324,"0")+IFERROR(Y325/H325,"0")</f>
        <v>10</v>
      </c>
      <c r="Z326" s="559">
        <f>IFERROR(IF(Z322="",0,Z322),"0")+IFERROR(IF(Z323="",0,Z323),"0")+IFERROR(IF(Z324="",0,Z324),"0")+IFERROR(IF(Z325="",0,Z325),"0")</f>
        <v>6.5100000000000005E-2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25.5</v>
      </c>
      <c r="Y327" s="559">
        <f>IFERROR(SUM(Y322:Y325),"0")</f>
        <v>25.5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526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535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315</v>
      </c>
      <c r="Y337" s="558">
        <f>IFERROR(IF(X337="",0,CEILING((X337/$H337),1)*$H337),"")</f>
        <v>315</v>
      </c>
      <c r="Z337" s="36">
        <f>IFERROR(IF(Y337=0,"",ROUNDUP(Y337/H337,0)*0.00651),"")</f>
        <v>0.97650000000000003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352.79999999999995</v>
      </c>
      <c r="BN337" s="64">
        <f>IFERROR(Y337*I337/H337,"0")</f>
        <v>352.79999999999995</v>
      </c>
      <c r="BO337" s="64">
        <f>IFERROR(1/J337*(X337/H337),"0")</f>
        <v>0.82417582417582425</v>
      </c>
      <c r="BP337" s="64">
        <f>IFERROR(1/J337*(Y337/H337),"0")</f>
        <v>0.82417582417582425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359.1</v>
      </c>
      <c r="Y338" s="558">
        <f>IFERROR(IF(X338="",0,CEILING((X338/$H338),1)*$H338),"")</f>
        <v>359.1</v>
      </c>
      <c r="Z338" s="36">
        <f>IFERROR(IF(Y338=0,"",ROUNDUP(Y338/H338,0)*0.00651),"")</f>
        <v>1.11321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400.14</v>
      </c>
      <c r="BN338" s="64">
        <f>IFERROR(Y338*I338/H338,"0")</f>
        <v>400.14</v>
      </c>
      <c r="BO338" s="64">
        <f>IFERROR(1/J338*(X338/H338),"0")</f>
        <v>0.93956043956043966</v>
      </c>
      <c r="BP338" s="64">
        <f>IFERROR(1/J338*(Y338/H338),"0")</f>
        <v>0.93956043956043966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321</v>
      </c>
      <c r="Y339" s="559">
        <f>IFERROR(Y336/H336,"0")+IFERROR(Y337/H337,"0")+IFERROR(Y338/H338,"0")</f>
        <v>321</v>
      </c>
      <c r="Z339" s="559">
        <f>IFERROR(IF(Z336="",0,Z336),"0")+IFERROR(IF(Z337="",0,Z337),"0")+IFERROR(IF(Z338="",0,Z338),"0")</f>
        <v>2.0897100000000002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674.1</v>
      </c>
      <c r="Y340" s="559">
        <f>IFERROR(SUM(Y336:Y338),"0")</f>
        <v>674.1</v>
      </c>
      <c r="Z340" s="37"/>
      <c r="AA340" s="560"/>
      <c r="AB340" s="560"/>
      <c r="AC340" s="560"/>
    </row>
    <row r="341" spans="1:68" ht="27.75" hidden="1" customHeight="1" x14ac:dyDescent="0.2">
      <c r="A341" s="626" t="s">
        <v>545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546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547</v>
      </c>
      <c r="B344" s="54" t="s">
        <v>548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550</v>
      </c>
      <c r="B345" s="54" t="s">
        <v>551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hidden="1" customHeight="1" x14ac:dyDescent="0.25">
      <c r="A347" s="54" t="s">
        <v>556</v>
      </c>
      <c r="B347" s="54" t="s">
        <v>557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564</v>
      </c>
      <c r="B350" s="54" t="s">
        <v>565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0</v>
      </c>
      <c r="Y351" s="559">
        <f>IFERROR(Y344/H344,"0")+IFERROR(Y345/H345,"0")+IFERROR(Y346/H346,"0")+IFERROR(Y347/H347,"0")+IFERROR(Y348/H348,"0")+IFERROR(Y349/H349,"0")+IFERROR(Y350/H350,"0")</f>
        <v>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0"/>
      <c r="AB351" s="560"/>
      <c r="AC351" s="560"/>
    </row>
    <row r="352" spans="1:68" hidden="1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0</v>
      </c>
      <c r="Y352" s="559">
        <f>IFERROR(SUM(Y344:Y350),"0")</f>
        <v>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138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105</v>
      </c>
      <c r="Y354" s="558">
        <f>IFERROR(IF(X354="",0,CEILING((X354/$H354),1)*$H354),"")</f>
        <v>105</v>
      </c>
      <c r="Z354" s="36">
        <f>IFERROR(IF(Y354=0,"",ROUNDUP(Y354/H354,0)*0.02175),"")</f>
        <v>0.15225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108.36</v>
      </c>
      <c r="BN354" s="64">
        <f>IFERROR(Y354*I354/H354,"0")</f>
        <v>108.36</v>
      </c>
      <c r="BO354" s="64">
        <f>IFERROR(1/J354*(X354/H354),"0")</f>
        <v>0.14583333333333331</v>
      </c>
      <c r="BP354" s="64">
        <f>IFERROR(1/J354*(Y354/H354),"0")</f>
        <v>0.14583333333333331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7</v>
      </c>
      <c r="Y356" s="559">
        <f>IFERROR(Y354/H354,"0")+IFERROR(Y355/H355,"0")</f>
        <v>7</v>
      </c>
      <c r="Z356" s="559">
        <f>IFERROR(IF(Z354="",0,Z354),"0")+IFERROR(IF(Z355="",0,Z355),"0")</f>
        <v>0.15225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105</v>
      </c>
      <c r="Y357" s="559">
        <f>IFERROR(SUM(Y354:Y355),"0")</f>
        <v>105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173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577</v>
      </c>
      <c r="B364" s="54" t="s">
        <v>578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580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589</v>
      </c>
      <c r="B375" s="54" t="s">
        <v>590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592</v>
      </c>
      <c r="B379" s="54" t="s">
        <v>593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595</v>
      </c>
      <c r="B380" s="54" t="s">
        <v>596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173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597</v>
      </c>
      <c r="B384" s="54" t="s">
        <v>598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600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601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602</v>
      </c>
      <c r="B390" s="54" t="s">
        <v>603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605</v>
      </c>
      <c r="B392" s="54" t="s">
        <v>608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616</v>
      </c>
      <c r="B396" s="54" t="s">
        <v>617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625</v>
      </c>
      <c r="B399" s="54" t="s">
        <v>626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627</v>
      </c>
      <c r="B403" s="54" t="s">
        <v>628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630</v>
      </c>
      <c r="B404" s="54" t="s">
        <v>631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633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138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634</v>
      </c>
      <c r="B409" s="54" t="s">
        <v>635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648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652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656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656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690</v>
      </c>
      <c r="B445" s="54" t="s">
        <v>692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idden="1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hidden="1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138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693</v>
      </c>
      <c r="B449" s="54" t="s">
        <v>694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696</v>
      </c>
      <c r="B450" s="54" t="s">
        <v>697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700</v>
      </c>
      <c r="B455" s="54" t="s">
        <v>701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709</v>
      </c>
      <c r="B459" s="54" t="s">
        <v>711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713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715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716</v>
      </c>
      <c r="B465" s="54" t="s">
        <v>717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719</v>
      </c>
      <c r="B466" s="54" t="s">
        <v>720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725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725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726</v>
      </c>
      <c r="B473" s="54" t="s">
        <v>727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729</v>
      </c>
      <c r="B474" s="54" t="s">
        <v>730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138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740</v>
      </c>
      <c r="B481" s="54" t="s">
        <v>741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744</v>
      </c>
      <c r="B482" s="54" t="s">
        <v>745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747</v>
      </c>
      <c r="B486" s="54" t="s">
        <v>748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750</v>
      </c>
      <c r="B487" s="54" t="s">
        <v>751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753</v>
      </c>
      <c r="B491" s="54" t="s">
        <v>754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756</v>
      </c>
      <c r="B492" s="54" t="s">
        <v>757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173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758</v>
      </c>
      <c r="B496" s="54" t="s">
        <v>759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761</v>
      </c>
      <c r="B497" s="54" t="s">
        <v>762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764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138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765</v>
      </c>
      <c r="B502" s="54" t="s">
        <v>766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769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3992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3992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770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4313.018</v>
      </c>
      <c r="Y506" s="559">
        <f>IFERROR(SUM(BN22:BN502),"0")</f>
        <v>4313.018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771</v>
      </c>
      <c r="Q507" s="599"/>
      <c r="R507" s="599"/>
      <c r="S507" s="599"/>
      <c r="T507" s="599"/>
      <c r="U507" s="599"/>
      <c r="V507" s="600"/>
      <c r="W507" s="37" t="s">
        <v>772</v>
      </c>
      <c r="X507" s="38">
        <f>ROUNDUP(SUM(BO22:BO502),0)</f>
        <v>9</v>
      </c>
      <c r="Y507" s="38">
        <f>ROUNDUP(SUM(BP22:BP502),0)</f>
        <v>9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773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4538.018</v>
      </c>
      <c r="Y508" s="559">
        <f>GrossWeightTotalR+PalletQtyTotalR*25</f>
        <v>4538.018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774</v>
      </c>
      <c r="Q509" s="599"/>
      <c r="R509" s="599"/>
      <c r="S509" s="599"/>
      <c r="T509" s="599"/>
      <c r="U509" s="599"/>
      <c r="V509" s="600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1412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1412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775</v>
      </c>
      <c r="Q510" s="599"/>
      <c r="R510" s="599"/>
      <c r="S510" s="599"/>
      <c r="T510" s="599"/>
      <c r="U510" s="599"/>
      <c r="V510" s="600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9.8714500000000012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9" t="s">
        <v>100</v>
      </c>
      <c r="D512" s="713"/>
      <c r="E512" s="713"/>
      <c r="F512" s="713"/>
      <c r="G512" s="713"/>
      <c r="H512" s="604"/>
      <c r="I512" s="579" t="s">
        <v>259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545</v>
      </c>
      <c r="U512" s="604"/>
      <c r="V512" s="579" t="s">
        <v>600</v>
      </c>
      <c r="W512" s="713"/>
      <c r="X512" s="713"/>
      <c r="Y512" s="604"/>
      <c r="Z512" s="554" t="s">
        <v>656</v>
      </c>
      <c r="AA512" s="579" t="s">
        <v>725</v>
      </c>
      <c r="AB512" s="604"/>
      <c r="AC512" s="52"/>
      <c r="AF512" s="555"/>
    </row>
    <row r="513" spans="1:32" ht="14.25" customHeight="1" thickTop="1" x14ac:dyDescent="0.2">
      <c r="A513" s="588" t="s">
        <v>778</v>
      </c>
      <c r="B513" s="579" t="s">
        <v>63</v>
      </c>
      <c r="C513" s="579" t="s">
        <v>101</v>
      </c>
      <c r="D513" s="579" t="s">
        <v>118</v>
      </c>
      <c r="E513" s="579" t="s">
        <v>180</v>
      </c>
      <c r="F513" s="579" t="s">
        <v>202</v>
      </c>
      <c r="G513" s="579" t="s">
        <v>235</v>
      </c>
      <c r="H513" s="579" t="s">
        <v>100</v>
      </c>
      <c r="I513" s="579" t="s">
        <v>260</v>
      </c>
      <c r="J513" s="579" t="s">
        <v>300</v>
      </c>
      <c r="K513" s="579" t="s">
        <v>361</v>
      </c>
      <c r="L513" s="579" t="s">
        <v>401</v>
      </c>
      <c r="M513" s="579" t="s">
        <v>417</v>
      </c>
      <c r="N513" s="555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535</v>
      </c>
      <c r="T513" s="579" t="s">
        <v>546</v>
      </c>
      <c r="U513" s="579" t="s">
        <v>580</v>
      </c>
      <c r="V513" s="579" t="s">
        <v>601</v>
      </c>
      <c r="W513" s="579" t="s">
        <v>633</v>
      </c>
      <c r="X513" s="579" t="s">
        <v>648</v>
      </c>
      <c r="Y513" s="579" t="s">
        <v>652</v>
      </c>
      <c r="Z513" s="579" t="s">
        <v>656</v>
      </c>
      <c r="AA513" s="579" t="s">
        <v>725</v>
      </c>
      <c r="AB513" s="579" t="s">
        <v>764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560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810</v>
      </c>
      <c r="E515" s="46">
        <f>IFERROR(Y89*1,"0")+IFERROR(Y90*1,"0")+IFERROR(Y91*1,"0")+IFERROR(Y95*1,"0")+IFERROR(Y96*1,"0")+IFERROR(Y97*1,"0")+IFERROR(Y98*1,"0")+IFERROR(Y99*1,"0")</f>
        <v>135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675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987.59999999999991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25.5</v>
      </c>
      <c r="S515" s="46">
        <f>IFERROR(Y336*1,"0")+IFERROR(Y337*1,"0")+IFERROR(Y338*1,"0")</f>
        <v>674.1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BePQ6ZmvHajDBbtdy9GxP1OdRrZUOBZNhn+THk9PQ99bxVy3n4RnqpayiFEaLPTOv2NEdf3mv3Qoi+Ez2rxO0w==" saltValue="hutXt7IjElHh2+hfskP4Q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12,00"/>
        <filter val="10,00"/>
        <filter val="105,00"/>
        <filter val="140,00"/>
        <filter val="15,00"/>
        <filter val="170,00"/>
        <filter val="180,00"/>
        <filter val="19,80"/>
        <filter val="216,00"/>
        <filter val="25,00"/>
        <filter val="25,50"/>
        <filter val="250,00"/>
        <filter val="284,00"/>
        <filter val="3 992,00"/>
        <filter val="306,00"/>
        <filter val="315,00"/>
        <filter val="321,00"/>
        <filter val="321,60"/>
        <filter val="359,10"/>
        <filter val="360,00"/>
        <filter val="4 313,02"/>
        <filter val="4 538,02"/>
        <filter val="560,00"/>
        <filter val="67,50"/>
        <filter val="674,10"/>
        <filter val="675,00"/>
        <filter val="681,60"/>
        <filter val="7,00"/>
        <filter val="810,00"/>
        <filter val="9"/>
        <filter val="9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IGMmA2mYHjyg5gzcjwnHDSGvHUQdyd8Ng7tyLlk/0tAePg1N6ND72xmeOv9a8vVFnZxkOcoYFeooO2nC0H+8jQ==" saltValue="z8BaVOISr0f3+FKlBYzx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