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418F2F6-2B83-4A1A-B05F-F24A1509B5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P497" i="1"/>
  <c r="BO496" i="1"/>
  <c r="BM496" i="1"/>
  <c r="Y496" i="1"/>
  <c r="Y498" i="1" s="1"/>
  <c r="P496" i="1"/>
  <c r="X494" i="1"/>
  <c r="X493" i="1"/>
  <c r="BO492" i="1"/>
  <c r="BM492" i="1"/>
  <c r="Y492" i="1"/>
  <c r="P492" i="1"/>
  <c r="BO491" i="1"/>
  <c r="BM491" i="1"/>
  <c r="Y491" i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W515" i="1" s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BP218" i="1" s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BP190" i="1" s="1"/>
  <c r="P190" i="1"/>
  <c r="X188" i="1"/>
  <c r="X187" i="1"/>
  <c r="BO186" i="1"/>
  <c r="BM186" i="1"/>
  <c r="Y186" i="1"/>
  <c r="BP186" i="1" s="1"/>
  <c r="P186" i="1"/>
  <c r="BO185" i="1"/>
  <c r="BM185" i="1"/>
  <c r="Y185" i="1"/>
  <c r="Y187" i="1" s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N79" i="1"/>
  <c r="BM79" i="1"/>
  <c r="Z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N75" i="1"/>
  <c r="BM75" i="1"/>
  <c r="Z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107" i="1" l="1"/>
  <c r="BN107" i="1"/>
  <c r="Z107" i="1"/>
  <c r="BP140" i="1"/>
  <c r="BN140" i="1"/>
  <c r="Z140" i="1"/>
  <c r="BP196" i="1"/>
  <c r="BN196" i="1"/>
  <c r="Z196" i="1"/>
  <c r="BP214" i="1"/>
  <c r="BN214" i="1"/>
  <c r="Z214" i="1"/>
  <c r="Y240" i="1"/>
  <c r="Y239" i="1"/>
  <c r="BP238" i="1"/>
  <c r="BN238" i="1"/>
  <c r="Z238" i="1"/>
  <c r="Z239" i="1" s="1"/>
  <c r="BP242" i="1"/>
  <c r="BN242" i="1"/>
  <c r="Z242" i="1"/>
  <c r="BP268" i="1"/>
  <c r="BN268" i="1"/>
  <c r="Z268" i="1"/>
  <c r="BP311" i="1"/>
  <c r="BN311" i="1"/>
  <c r="Z311" i="1"/>
  <c r="BP346" i="1"/>
  <c r="BN346" i="1"/>
  <c r="Z346" i="1"/>
  <c r="BP393" i="1"/>
  <c r="BN393" i="1"/>
  <c r="Z393" i="1"/>
  <c r="BP434" i="1"/>
  <c r="BN434" i="1"/>
  <c r="Z434" i="1"/>
  <c r="BP450" i="1"/>
  <c r="BN450" i="1"/>
  <c r="Z450" i="1"/>
  <c r="BP497" i="1"/>
  <c r="BN497" i="1"/>
  <c r="Z497" i="1"/>
  <c r="Z22" i="1"/>
  <c r="Z23" i="1" s="1"/>
  <c r="BN22" i="1"/>
  <c r="BP22" i="1"/>
  <c r="Z26" i="1"/>
  <c r="BN26" i="1"/>
  <c r="Z53" i="1"/>
  <c r="BN53" i="1"/>
  <c r="Z63" i="1"/>
  <c r="BN63" i="1"/>
  <c r="BP117" i="1"/>
  <c r="BN117" i="1"/>
  <c r="Z117" i="1"/>
  <c r="BP167" i="1"/>
  <c r="BN167" i="1"/>
  <c r="Z167" i="1"/>
  <c r="BP206" i="1"/>
  <c r="BN206" i="1"/>
  <c r="Z206" i="1"/>
  <c r="BP229" i="1"/>
  <c r="BN229" i="1"/>
  <c r="Z229" i="1"/>
  <c r="BP243" i="1"/>
  <c r="BN243" i="1"/>
  <c r="Z243" i="1"/>
  <c r="BP293" i="1"/>
  <c r="BN293" i="1"/>
  <c r="Z293" i="1"/>
  <c r="BP299" i="1"/>
  <c r="BN299" i="1"/>
  <c r="Z299" i="1"/>
  <c r="BP329" i="1"/>
  <c r="BN329" i="1"/>
  <c r="Z329" i="1"/>
  <c r="Z332" i="1" s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403" i="1"/>
  <c r="BN403" i="1"/>
  <c r="Z403" i="1"/>
  <c r="BP435" i="1"/>
  <c r="BN435" i="1"/>
  <c r="Z435" i="1"/>
  <c r="BP466" i="1"/>
  <c r="BN466" i="1"/>
  <c r="Z466" i="1"/>
  <c r="Y114" i="1"/>
  <c r="BP301" i="1"/>
  <c r="BN301" i="1"/>
  <c r="Z301" i="1"/>
  <c r="BP317" i="1"/>
  <c r="BN317" i="1"/>
  <c r="Z317" i="1"/>
  <c r="BP323" i="1"/>
  <c r="BN323" i="1"/>
  <c r="Z323" i="1"/>
  <c r="BP338" i="1"/>
  <c r="BN338" i="1"/>
  <c r="Z338" i="1"/>
  <c r="BP344" i="1"/>
  <c r="BN344" i="1"/>
  <c r="Z344" i="1"/>
  <c r="Y356" i="1"/>
  <c r="BP354" i="1"/>
  <c r="BN354" i="1"/>
  <c r="Z354" i="1"/>
  <c r="BP391" i="1"/>
  <c r="BN391" i="1"/>
  <c r="Z391" i="1"/>
  <c r="BP399" i="1"/>
  <c r="BN399" i="1"/>
  <c r="Z399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4" i="1"/>
  <c r="BN444" i="1"/>
  <c r="Z444" i="1"/>
  <c r="BP460" i="1"/>
  <c r="BN460" i="1"/>
  <c r="Z460" i="1"/>
  <c r="BP480" i="1"/>
  <c r="BN480" i="1"/>
  <c r="Z480" i="1"/>
  <c r="Y493" i="1"/>
  <c r="BP491" i="1"/>
  <c r="BN491" i="1"/>
  <c r="Z491" i="1"/>
  <c r="J9" i="1"/>
  <c r="X505" i="1"/>
  <c r="Y32" i="1"/>
  <c r="Z28" i="1"/>
  <c r="BN28" i="1"/>
  <c r="Z42" i="1"/>
  <c r="BN42" i="1"/>
  <c r="D515" i="1"/>
  <c r="Z55" i="1"/>
  <c r="BN55" i="1"/>
  <c r="Z61" i="1"/>
  <c r="BN61" i="1"/>
  <c r="BP61" i="1"/>
  <c r="Z69" i="1"/>
  <c r="BN69" i="1"/>
  <c r="Y80" i="1"/>
  <c r="Z77" i="1"/>
  <c r="BN77" i="1"/>
  <c r="Z91" i="1"/>
  <c r="BN91" i="1"/>
  <c r="Z96" i="1"/>
  <c r="BN96" i="1"/>
  <c r="Z105" i="1"/>
  <c r="BN105" i="1"/>
  <c r="Z111" i="1"/>
  <c r="BN111" i="1"/>
  <c r="BP111" i="1"/>
  <c r="Z119" i="1"/>
  <c r="BN119" i="1"/>
  <c r="Z136" i="1"/>
  <c r="BN136" i="1"/>
  <c r="Y142" i="1"/>
  <c r="Z151" i="1"/>
  <c r="BN151" i="1"/>
  <c r="Z165" i="1"/>
  <c r="BN165" i="1"/>
  <c r="Z169" i="1"/>
  <c r="BN169" i="1"/>
  <c r="Z186" i="1"/>
  <c r="BN186" i="1"/>
  <c r="Z190" i="1"/>
  <c r="BN190" i="1"/>
  <c r="Z198" i="1"/>
  <c r="BN198" i="1"/>
  <c r="Z202" i="1"/>
  <c r="BN202" i="1"/>
  <c r="Z208" i="1"/>
  <c r="BN208" i="1"/>
  <c r="Z212" i="1"/>
  <c r="BN212" i="1"/>
  <c r="Z218" i="1"/>
  <c r="BN218" i="1"/>
  <c r="Z227" i="1"/>
  <c r="BN227" i="1"/>
  <c r="Y247" i="1"/>
  <c r="Z245" i="1"/>
  <c r="BN245" i="1"/>
  <c r="Z254" i="1"/>
  <c r="BN254" i="1"/>
  <c r="Z262" i="1"/>
  <c r="BN262" i="1"/>
  <c r="Z263" i="1"/>
  <c r="BN263" i="1"/>
  <c r="Z270" i="1"/>
  <c r="BN270" i="1"/>
  <c r="Z291" i="1"/>
  <c r="BN291" i="1"/>
  <c r="BP309" i="1"/>
  <c r="BN309" i="1"/>
  <c r="Z309" i="1"/>
  <c r="Y327" i="1"/>
  <c r="BP322" i="1"/>
  <c r="BN322" i="1"/>
  <c r="Z322" i="1"/>
  <c r="Z326" i="1" s="1"/>
  <c r="Y326" i="1"/>
  <c r="BP331" i="1"/>
  <c r="BN331" i="1"/>
  <c r="Z331" i="1"/>
  <c r="BP348" i="1"/>
  <c r="BN348" i="1"/>
  <c r="Z348" i="1"/>
  <c r="BP371" i="1"/>
  <c r="BN371" i="1"/>
  <c r="Z371" i="1"/>
  <c r="BP395" i="1"/>
  <c r="BN395" i="1"/>
  <c r="Z395" i="1"/>
  <c r="BP414" i="1"/>
  <c r="BN414" i="1"/>
  <c r="Z414" i="1"/>
  <c r="BP437" i="1"/>
  <c r="BN437" i="1"/>
  <c r="Z437" i="1"/>
  <c r="BP456" i="1"/>
  <c r="BN456" i="1"/>
  <c r="Z456" i="1"/>
  <c r="BP474" i="1"/>
  <c r="BN474" i="1"/>
  <c r="Z474" i="1"/>
  <c r="BP481" i="1"/>
  <c r="BN481" i="1"/>
  <c r="Z481" i="1"/>
  <c r="S515" i="1"/>
  <c r="Y339" i="1"/>
  <c r="Y381" i="1"/>
  <c r="Y33" i="1"/>
  <c r="Y37" i="1"/>
  <c r="Y45" i="1"/>
  <c r="Y49" i="1"/>
  <c r="Y58" i="1"/>
  <c r="Y66" i="1"/>
  <c r="Y72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Z132" i="1" s="1"/>
  <c r="Y133" i="1"/>
  <c r="Y138" i="1"/>
  <c r="BP135" i="1"/>
  <c r="BN135" i="1"/>
  <c r="Z135" i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Y215" i="1"/>
  <c r="BP219" i="1"/>
  <c r="BN219" i="1"/>
  <c r="Z219" i="1"/>
  <c r="Z220" i="1" s="1"/>
  <c r="Y221" i="1"/>
  <c r="K515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Y264" i="1"/>
  <c r="BP269" i="1"/>
  <c r="BN269" i="1"/>
  <c r="Z269" i="1"/>
  <c r="O515" i="1"/>
  <c r="Y271" i="1"/>
  <c r="BP345" i="1"/>
  <c r="BN345" i="1"/>
  <c r="Z345" i="1"/>
  <c r="Y351" i="1"/>
  <c r="BP349" i="1"/>
  <c r="BN349" i="1"/>
  <c r="Z349" i="1"/>
  <c r="F515" i="1"/>
  <c r="H9" i="1"/>
  <c r="B515" i="1"/>
  <c r="X506" i="1"/>
  <c r="X507" i="1"/>
  <c r="X50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0" i="1"/>
  <c r="BP330" i="1"/>
  <c r="BN330" i="1"/>
  <c r="Z330" i="1"/>
  <c r="Y332" i="1"/>
  <c r="BP370" i="1"/>
  <c r="BN370" i="1"/>
  <c r="Z370" i="1"/>
  <c r="Z372" i="1" s="1"/>
  <c r="AB515" i="1"/>
  <c r="Y503" i="1"/>
  <c r="BP502" i="1"/>
  <c r="BN502" i="1"/>
  <c r="Z502" i="1"/>
  <c r="Z503" i="1" s="1"/>
  <c r="Y504" i="1"/>
  <c r="E515" i="1"/>
  <c r="Y93" i="1"/>
  <c r="G515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BP290" i="1"/>
  <c r="BN290" i="1"/>
  <c r="Z290" i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BP324" i="1"/>
  <c r="BN324" i="1"/>
  <c r="Z324" i="1"/>
  <c r="Y333" i="1"/>
  <c r="BP337" i="1"/>
  <c r="BN337" i="1"/>
  <c r="Z337" i="1"/>
  <c r="Z339" i="1" s="1"/>
  <c r="BP347" i="1"/>
  <c r="BN347" i="1"/>
  <c r="Z347" i="1"/>
  <c r="BP355" i="1"/>
  <c r="BN355" i="1"/>
  <c r="Z355" i="1"/>
  <c r="Y357" i="1"/>
  <c r="Y362" i="1"/>
  <c r="BP359" i="1"/>
  <c r="BN359" i="1"/>
  <c r="Z359" i="1"/>
  <c r="Z361" i="1" s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Y277" i="1"/>
  <c r="Y286" i="1"/>
  <c r="R515" i="1"/>
  <c r="Y295" i="1"/>
  <c r="Y340" i="1"/>
  <c r="T515" i="1"/>
  <c r="Y352" i="1"/>
  <c r="U515" i="1"/>
  <c r="Y373" i="1"/>
  <c r="Y372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BP443" i="1"/>
  <c r="BN443" i="1"/>
  <c r="Z443" i="1"/>
  <c r="BP451" i="1"/>
  <c r="BN451" i="1"/>
  <c r="Z451" i="1"/>
  <c r="Y453" i="1"/>
  <c r="Y462" i="1"/>
  <c r="BP455" i="1"/>
  <c r="BN455" i="1"/>
  <c r="Z455" i="1"/>
  <c r="Y463" i="1"/>
  <c r="BP459" i="1"/>
  <c r="BN459" i="1"/>
  <c r="Z459" i="1"/>
  <c r="BP467" i="1"/>
  <c r="BN467" i="1"/>
  <c r="Z467" i="1"/>
  <c r="Y469" i="1"/>
  <c r="Y478" i="1"/>
  <c r="BP473" i="1"/>
  <c r="BN473" i="1"/>
  <c r="Z473" i="1"/>
  <c r="Y477" i="1"/>
  <c r="BP482" i="1"/>
  <c r="BN482" i="1"/>
  <c r="Z482" i="1"/>
  <c r="Y484" i="1"/>
  <c r="Y489" i="1"/>
  <c r="BP486" i="1"/>
  <c r="BN486" i="1"/>
  <c r="Z486" i="1"/>
  <c r="Z488" i="1" s="1"/>
  <c r="Y488" i="1"/>
  <c r="AA515" i="1"/>
  <c r="Y423" i="1"/>
  <c r="Y428" i="1"/>
  <c r="Z515" i="1"/>
  <c r="Y446" i="1"/>
  <c r="BP445" i="1"/>
  <c r="BN445" i="1"/>
  <c r="Z445" i="1"/>
  <c r="Y447" i="1"/>
  <c r="Y452" i="1"/>
  <c r="BP449" i="1"/>
  <c r="BN449" i="1"/>
  <c r="Z449" i="1"/>
  <c r="Z452" i="1" s="1"/>
  <c r="BP457" i="1"/>
  <c r="BN457" i="1"/>
  <c r="Z457" i="1"/>
  <c r="BP461" i="1"/>
  <c r="BN461" i="1"/>
  <c r="Z461" i="1"/>
  <c r="Y468" i="1"/>
  <c r="BP465" i="1"/>
  <c r="BN465" i="1"/>
  <c r="Z465" i="1"/>
  <c r="Z468" i="1" s="1"/>
  <c r="BP475" i="1"/>
  <c r="BN475" i="1"/>
  <c r="Z475" i="1"/>
  <c r="Y483" i="1"/>
  <c r="BP492" i="1"/>
  <c r="BN492" i="1"/>
  <c r="Z492" i="1"/>
  <c r="Y494" i="1"/>
  <c r="Y499" i="1"/>
  <c r="BP496" i="1"/>
  <c r="BN496" i="1"/>
  <c r="Z496" i="1"/>
  <c r="Z498" i="1" s="1"/>
  <c r="Z493" i="1" l="1"/>
  <c r="Z483" i="1"/>
  <c r="Z356" i="1"/>
  <c r="Z271" i="1"/>
  <c r="Z177" i="1"/>
  <c r="Z477" i="1"/>
  <c r="Y506" i="1"/>
  <c r="Z446" i="1"/>
  <c r="Z351" i="1"/>
  <c r="Z305" i="1"/>
  <c r="Z295" i="1"/>
  <c r="Z247" i="1"/>
  <c r="Z71" i="1"/>
  <c r="Z65" i="1"/>
  <c r="Z58" i="1"/>
  <c r="Y509" i="1"/>
  <c r="Y507" i="1"/>
  <c r="Z32" i="1"/>
  <c r="X508" i="1"/>
  <c r="Z215" i="1"/>
  <c r="Z137" i="1"/>
  <c r="Z121" i="1"/>
  <c r="Y508" i="1"/>
  <c r="Z462" i="1"/>
  <c r="Z400" i="1"/>
  <c r="Z417" i="1"/>
  <c r="Z319" i="1"/>
  <c r="Z313" i="1"/>
  <c r="Z256" i="1"/>
  <c r="Z203" i="1"/>
  <c r="Z108" i="1"/>
  <c r="Z100" i="1"/>
  <c r="Z80" i="1"/>
  <c r="Z44" i="1"/>
  <c r="Y505" i="1"/>
  <c r="Z264" i="1"/>
  <c r="Z231" i="1"/>
  <c r="Z171" i="1"/>
  <c r="Z510" i="1" l="1"/>
</calcChain>
</file>

<file path=xl/sharedStrings.xml><?xml version="1.0" encoding="utf-8"?>
<sst xmlns="http://schemas.openxmlformats.org/spreadsheetml/2006/main" count="2233" uniqueCount="796">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</sst>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795</v>
      </c>
      <c r="I5" s="785"/>
      <c r="J5" s="785"/>
      <c r="K5" s="785"/>
      <c r="L5" s="785"/>
      <c r="M5" s="657"/>
      <c r="N5" s="58"/>
      <c r="P5" s="24" t="s">
        <v>10</v>
      </c>
      <c r="Q5" s="865">
        <v>45899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Суббота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1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682">
        <v>0.375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21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22</v>
      </c>
      <c r="Q10" s="740"/>
      <c r="R10" s="74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0"/>
      <c r="R11" s="691"/>
      <c r="U11" s="24" t="s">
        <v>27</v>
      </c>
      <c r="V11" s="802" t="s">
        <v>28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29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30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31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32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703" t="s">
        <v>38</v>
      </c>
      <c r="D17" s="596" t="s">
        <v>39</v>
      </c>
      <c r="E17" s="670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69"/>
      <c r="R17" s="669"/>
      <c r="S17" s="669"/>
      <c r="T17" s="670"/>
      <c r="U17" s="880" t="s">
        <v>51</v>
      </c>
      <c r="V17" s="600"/>
      <c r="W17" s="596" t="s">
        <v>52</v>
      </c>
      <c r="X17" s="596" t="s">
        <v>53</v>
      </c>
      <c r="Y17" s="804" t="s">
        <v>54</v>
      </c>
      <c r="Z17" s="812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6"/>
      <c r="AF17" s="847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61</v>
      </c>
      <c r="V18" s="67" t="s">
        <v>62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63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63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64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250</v>
      </c>
      <c r="Y41" s="558">
        <f>IFERROR(IF(X41="",0,CEILING((X41/$H41),1)*$H41),"")</f>
        <v>259.20000000000005</v>
      </c>
      <c r="Z41" s="36">
        <f>IFERROR(IF(Y41=0,"",ROUNDUP(Y41/H41,0)*0.01898),"")</f>
        <v>0.45552000000000004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260.0694444444444</v>
      </c>
      <c r="BN41" s="64">
        <f>IFERROR(Y41*I41/H41,"0")</f>
        <v>269.64000000000004</v>
      </c>
      <c r="BO41" s="64">
        <f>IFERROR(1/J41*(X41/H41),"0")</f>
        <v>0.36168981481481477</v>
      </c>
      <c r="BP41" s="64">
        <f>IFERROR(1/J41*(Y41/H41),"0")</f>
        <v>0.37500000000000006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240</v>
      </c>
      <c r="Y42" s="558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107</v>
      </c>
      <c r="AG42" s="64"/>
      <c r="AJ42" s="68" t="s">
        <v>112</v>
      </c>
      <c r="AK42" s="68">
        <v>528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hidden="1" customHeight="1" x14ac:dyDescent="0.25">
      <c r="A43" s="54" t="s">
        <v>113</v>
      </c>
      <c r="B43" s="54" t="s">
        <v>114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72</v>
      </c>
      <c r="X44" s="559">
        <f>IFERROR(X41/H41,"0")+IFERROR(X42/H42,"0")+IFERROR(X43/H43,"0")</f>
        <v>83.148148148148152</v>
      </c>
      <c r="Y44" s="559">
        <f>IFERROR(Y41/H41,"0")+IFERROR(Y42/H42,"0")+IFERROR(Y43/H43,"0")</f>
        <v>84</v>
      </c>
      <c r="Z44" s="559">
        <f>IFERROR(IF(Z41="",0,Z41),"0")+IFERROR(IF(Z42="",0,Z42),"0")+IFERROR(IF(Z43="",0,Z43),"0")</f>
        <v>0.99672000000000005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37" t="s">
        <v>69</v>
      </c>
      <c r="X45" s="559">
        <f>IFERROR(SUM(X41:X43),"0")</f>
        <v>490</v>
      </c>
      <c r="Y45" s="559">
        <f>IFERROR(SUM(Y41:Y43),"0")</f>
        <v>499.20000000000005</v>
      </c>
      <c r="Z45" s="37"/>
      <c r="AA45" s="560"/>
      <c r="AB45" s="560"/>
      <c r="AC45" s="560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115</v>
      </c>
      <c r="B47" s="54" t="s">
        <v>116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118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119</v>
      </c>
      <c r="B52" s="54" t="s">
        <v>120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 t="s">
        <v>111</v>
      </c>
      <c r="M53" s="33" t="s">
        <v>106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200</v>
      </c>
      <c r="Y53" s="558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124</v>
      </c>
      <c r="AG53" s="64"/>
      <c r="AJ53" s="68" t="s">
        <v>112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125</v>
      </c>
      <c r="B54" s="54" t="s">
        <v>126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127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128</v>
      </c>
      <c r="B55" s="54" t="s">
        <v>129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124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130</v>
      </c>
      <c r="B56" s="54" t="s">
        <v>131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132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133</v>
      </c>
      <c r="B57" s="54" t="s">
        <v>134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 t="s">
        <v>111</v>
      </c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495</v>
      </c>
      <c r="Y57" s="558">
        <f t="shared" si="6"/>
        <v>495</v>
      </c>
      <c r="Z57" s="36">
        <f>IFERROR(IF(Y57=0,"",ROUNDUP(Y57/H57,0)*0.00902),"")</f>
        <v>0.99219999999999997</v>
      </c>
      <c r="AA57" s="56"/>
      <c r="AB57" s="57"/>
      <c r="AC57" s="103" t="s">
        <v>135</v>
      </c>
      <c r="AG57" s="64"/>
      <c r="AJ57" s="68" t="s">
        <v>112</v>
      </c>
      <c r="AK57" s="68">
        <v>594</v>
      </c>
      <c r="BB57" s="104" t="s">
        <v>1</v>
      </c>
      <c r="BM57" s="64">
        <f t="shared" si="7"/>
        <v>518.09999999999991</v>
      </c>
      <c r="BN57" s="64">
        <f t="shared" si="8"/>
        <v>518.09999999999991</v>
      </c>
      <c r="BO57" s="64">
        <f t="shared" si="9"/>
        <v>0.83333333333333337</v>
      </c>
      <c r="BP57" s="64">
        <f t="shared" si="10"/>
        <v>0.83333333333333337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72</v>
      </c>
      <c r="X58" s="559">
        <f>IFERROR(X52/H52,"0")+IFERROR(X53/H53,"0")+IFERROR(X54/H54,"0")+IFERROR(X55/H55,"0")+IFERROR(X56/H56,"0")+IFERROR(X57/H57,"0")</f>
        <v>128.51851851851853</v>
      </c>
      <c r="Y58" s="559">
        <f>IFERROR(Y52/H52,"0")+IFERROR(Y53/H53,"0")+IFERROR(Y54/H54,"0")+IFERROR(Y55/H55,"0")+IFERROR(Y56/H56,"0")+IFERROR(Y57/H57,"0")</f>
        <v>129</v>
      </c>
      <c r="Z58" s="559">
        <f>IFERROR(IF(Z52="",0,Z52),"0")+IFERROR(IF(Z53="",0,Z53),"0")+IFERROR(IF(Z54="",0,Z54),"0")+IFERROR(IF(Z55="",0,Z55),"0")+IFERROR(IF(Z56="",0,Z56),"0")+IFERROR(IF(Z57="",0,Z57),"0")</f>
        <v>1.3528199999999999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37" t="s">
        <v>69</v>
      </c>
      <c r="X59" s="559">
        <f>IFERROR(SUM(X52:X57),"0")</f>
        <v>695</v>
      </c>
      <c r="Y59" s="559">
        <f>IFERROR(SUM(Y52:Y57),"0")</f>
        <v>700.2</v>
      </c>
      <c r="Z59" s="37"/>
      <c r="AA59" s="560"/>
      <c r="AB59" s="560"/>
      <c r="AC59" s="560"/>
    </row>
    <row r="60" spans="1:68" ht="14.25" hidden="1" customHeight="1" x14ac:dyDescent="0.25">
      <c r="A60" s="581" t="s">
        <v>136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137</v>
      </c>
      <c r="B61" s="54" t="s">
        <v>138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80</v>
      </c>
      <c r="Y61" s="558">
        <f>IFERROR(IF(X61="",0,CEILING((X61/$H61),1)*$H61),"")</f>
        <v>86.4</v>
      </c>
      <c r="Z61" s="36">
        <f>IFERROR(IF(Y61=0,"",ROUNDUP(Y61/H61,0)*0.01898),"")</f>
        <v>0.15184</v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83.222222222222214</v>
      </c>
      <c r="BN61" s="64">
        <f>IFERROR(Y61*I61/H61,"0")</f>
        <v>89.88</v>
      </c>
      <c r="BO61" s="64">
        <f>IFERROR(1/J61*(X61/H61),"0")</f>
        <v>0.11574074074074073</v>
      </c>
      <c r="BP61" s="64">
        <f>IFERROR(1/J61*(Y61/H61),"0")</f>
        <v>0.125</v>
      </c>
    </row>
    <row r="62" spans="1:68" ht="27" hidden="1" customHeight="1" x14ac:dyDescent="0.25">
      <c r="A62" s="54" t="s">
        <v>140</v>
      </c>
      <c r="B62" s="54" t="s">
        <v>141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143</v>
      </c>
      <c r="B63" s="54" t="s">
        <v>144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 t="s">
        <v>111</v>
      </c>
      <c r="M64" s="33" t="s">
        <v>106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135</v>
      </c>
      <c r="Y64" s="558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139</v>
      </c>
      <c r="AG64" s="64"/>
      <c r="AJ64" s="68" t="s">
        <v>112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37" t="s">
        <v>72</v>
      </c>
      <c r="X65" s="559">
        <f>IFERROR(X61/H61,"0")+IFERROR(X62/H62,"0")+IFERROR(X63/H63,"0")+IFERROR(X64/H64,"0")</f>
        <v>57.407407407407405</v>
      </c>
      <c r="Y65" s="559">
        <f>IFERROR(Y61/H61,"0")+IFERROR(Y62/H62,"0")+IFERROR(Y63/H63,"0")+IFERROR(Y64/H64,"0")</f>
        <v>58</v>
      </c>
      <c r="Z65" s="559">
        <f>IFERROR(IF(Z61="",0,Z61),"0")+IFERROR(IF(Z62="",0,Z62),"0")+IFERROR(IF(Z63="",0,Z63),"0")+IFERROR(IF(Z64="",0,Z64),"0")</f>
        <v>0.47733999999999999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37" t="s">
        <v>69</v>
      </c>
      <c r="X66" s="559">
        <f>IFERROR(SUM(X61:X64),"0")</f>
        <v>215</v>
      </c>
      <c r="Y66" s="559">
        <f>IFERROR(SUM(Y61:Y64),"0")</f>
        <v>221.4</v>
      </c>
      <c r="Z66" s="37"/>
      <c r="AA66" s="560"/>
      <c r="AB66" s="560"/>
      <c r="AC66" s="560"/>
    </row>
    <row r="67" spans="1:68" ht="14.25" hidden="1" customHeight="1" x14ac:dyDescent="0.25">
      <c r="A67" s="581" t="s">
        <v>64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147</v>
      </c>
      <c r="B68" s="54" t="s">
        <v>148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149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150</v>
      </c>
      <c r="B69" s="54" t="s">
        <v>151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152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153</v>
      </c>
      <c r="B70" s="54" t="s">
        <v>154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155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156</v>
      </c>
      <c r="B74" s="54" t="s">
        <v>157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158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159</v>
      </c>
      <c r="B75" s="54" t="s">
        <v>160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161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165</v>
      </c>
      <c r="B77" s="54" t="s">
        <v>166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158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167</v>
      </c>
      <c r="B78" s="54" t="s">
        <v>168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161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164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171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hidden="1" customHeight="1" x14ac:dyDescent="0.25">
      <c r="A83" s="54" t="s">
        <v>172</v>
      </c>
      <c r="B83" s="54" t="s">
        <v>173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174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175</v>
      </c>
      <c r="B84" s="54" t="s">
        <v>176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177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hidden="1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hidden="1" customHeight="1" x14ac:dyDescent="0.25">
      <c r="A87" s="576" t="s">
        <v>178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179</v>
      </c>
      <c r="B89" s="54" t="s">
        <v>180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200</v>
      </c>
      <c r="Y89" s="558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181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27" hidden="1" customHeight="1" x14ac:dyDescent="0.25">
      <c r="A90" s="54" t="s">
        <v>182</v>
      </c>
      <c r="B90" s="54" t="s">
        <v>183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181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184</v>
      </c>
      <c r="B91" s="54" t="s">
        <v>185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450</v>
      </c>
      <c r="Y91" s="558">
        <f>IFERROR(IF(X91="",0,CEILING((X91/$H91),1)*$H91),"")</f>
        <v>450</v>
      </c>
      <c r="Z91" s="36">
        <f>IFERROR(IF(Y91=0,"",ROUNDUP(Y91/H91,0)*0.00902),"")</f>
        <v>0.90200000000000002</v>
      </c>
      <c r="AA91" s="56"/>
      <c r="AB91" s="57"/>
      <c r="AC91" s="139" t="s">
        <v>181</v>
      </c>
      <c r="AG91" s="64"/>
      <c r="AJ91" s="68" t="s">
        <v>112</v>
      </c>
      <c r="AK91" s="68">
        <v>594</v>
      </c>
      <c r="BB91" s="140" t="s">
        <v>1</v>
      </c>
      <c r="BM91" s="64">
        <f>IFERROR(X91*I91/H91,"0")</f>
        <v>471</v>
      </c>
      <c r="BN91" s="64">
        <f>IFERROR(Y91*I91/H91,"0")</f>
        <v>471</v>
      </c>
      <c r="BO91" s="64">
        <f>IFERROR(1/J91*(X91/H91),"0")</f>
        <v>0.75757575757575757</v>
      </c>
      <c r="BP91" s="64">
        <f>IFERROR(1/J91*(Y91/H91),"0")</f>
        <v>0.75757575757575757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37" t="s">
        <v>72</v>
      </c>
      <c r="X92" s="559">
        <f>IFERROR(X89/H89,"0")+IFERROR(X90/H90,"0")+IFERROR(X91/H91,"0")</f>
        <v>118.51851851851852</v>
      </c>
      <c r="Y92" s="559">
        <f>IFERROR(Y89/H89,"0")+IFERROR(Y90/H90,"0")+IFERROR(Y91/H91,"0")</f>
        <v>119</v>
      </c>
      <c r="Z92" s="559">
        <f>IFERROR(IF(Z89="",0,Z89),"0")+IFERROR(IF(Z90="",0,Z90),"0")+IFERROR(IF(Z91="",0,Z91),"0")</f>
        <v>1.2626200000000001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37" t="s">
        <v>69</v>
      </c>
      <c r="X93" s="559">
        <f>IFERROR(SUM(X89:X91),"0")</f>
        <v>650</v>
      </c>
      <c r="Y93" s="559">
        <f>IFERROR(SUM(Y89:Y91),"0")</f>
        <v>655.20000000000005</v>
      </c>
      <c r="Z93" s="37"/>
      <c r="AA93" s="560"/>
      <c r="AB93" s="560"/>
      <c r="AC93" s="560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186</v>
      </c>
      <c r="B95" s="54" t="s">
        <v>187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188</v>
      </c>
      <c r="Q95" s="562"/>
      <c r="R95" s="562"/>
      <c r="S95" s="562"/>
      <c r="T95" s="563"/>
      <c r="U95" s="34"/>
      <c r="V95" s="34"/>
      <c r="W95" s="35" t="s">
        <v>69</v>
      </c>
      <c r="X95" s="557">
        <v>150</v>
      </c>
      <c r="Y95" s="558">
        <f>IFERROR(IF(X95="",0,CEILING((X95/$H95),1)*$H95),"")</f>
        <v>153.9</v>
      </c>
      <c r="Z95" s="36">
        <f>IFERROR(IF(Y95=0,"",ROUNDUP(Y95/H95,0)*0.01898),"")</f>
        <v>0.36062</v>
      </c>
      <c r="AA95" s="56"/>
      <c r="AB95" s="57"/>
      <c r="AC95" s="141" t="s">
        <v>189</v>
      </c>
      <c r="AG95" s="64"/>
      <c r="AJ95" s="68"/>
      <c r="AK95" s="68">
        <v>0</v>
      </c>
      <c r="BB95" s="142" t="s">
        <v>1</v>
      </c>
      <c r="BM95" s="64">
        <f>IFERROR(X95*I95/H95,"0")</f>
        <v>159.61111111111111</v>
      </c>
      <c r="BN95" s="64">
        <f>IFERROR(Y95*I95/H95,"0")</f>
        <v>163.761</v>
      </c>
      <c r="BO95" s="64">
        <f>IFERROR(1/J95*(X95/H95),"0")</f>
        <v>0.28935185185185186</v>
      </c>
      <c r="BP95" s="64">
        <f>IFERROR(1/J95*(Y95/H95),"0")</f>
        <v>0.296875</v>
      </c>
    </row>
    <row r="96" spans="1:68" ht="27" hidden="1" customHeight="1" x14ac:dyDescent="0.25">
      <c r="A96" s="54" t="s">
        <v>190</v>
      </c>
      <c r="B96" s="54" t="s">
        <v>191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193</v>
      </c>
      <c r="B97" s="54" t="s">
        <v>194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189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193</v>
      </c>
      <c r="B98" s="54" t="s">
        <v>195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540</v>
      </c>
      <c r="Y98" s="558">
        <f>IFERROR(IF(X98="",0,CEILING((X98/$H98),1)*$H98),"")</f>
        <v>540</v>
      </c>
      <c r="Z98" s="36">
        <f>IFERROR(IF(Y98=0,"",ROUNDUP(Y98/H98,0)*0.00651),"")</f>
        <v>1.302</v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>IFERROR(X98*I98/H98,"0")</f>
        <v>590.4</v>
      </c>
      <c r="BN98" s="64">
        <f>IFERROR(Y98*I98/H98,"0")</f>
        <v>590.4</v>
      </c>
      <c r="BO98" s="64">
        <f>IFERROR(1/J98*(X98/H98),"0")</f>
        <v>1.098901098901099</v>
      </c>
      <c r="BP98" s="64">
        <f>IFERROR(1/J98*(Y98/H98),"0")</f>
        <v>1.098901098901099</v>
      </c>
    </row>
    <row r="99" spans="1:68" ht="16.5" hidden="1" customHeight="1" x14ac:dyDescent="0.25">
      <c r="A99" s="54" t="s">
        <v>197</v>
      </c>
      <c r="B99" s="54" t="s">
        <v>198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199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37" t="s">
        <v>72</v>
      </c>
      <c r="X100" s="559">
        <f>IFERROR(X95/H95,"0")+IFERROR(X96/H96,"0")+IFERROR(X97/H97,"0")+IFERROR(X98/H98,"0")+IFERROR(X99/H99,"0")</f>
        <v>218.51851851851853</v>
      </c>
      <c r="Y100" s="559">
        <f>IFERROR(Y95/H95,"0")+IFERROR(Y96/H96,"0")+IFERROR(Y97/H97,"0")+IFERROR(Y98/H98,"0")+IFERROR(Y99/H99,"0")</f>
        <v>219</v>
      </c>
      <c r="Z100" s="559">
        <f>IFERROR(IF(Z95="",0,Z95),"0")+IFERROR(IF(Z96="",0,Z96),"0")+IFERROR(IF(Z97="",0,Z97),"0")+IFERROR(IF(Z98="",0,Z98),"0")+IFERROR(IF(Z99="",0,Z99),"0")</f>
        <v>1.66262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37" t="s">
        <v>69</v>
      </c>
      <c r="X101" s="559">
        <f>IFERROR(SUM(X95:X99),"0")</f>
        <v>690</v>
      </c>
      <c r="Y101" s="559">
        <f>IFERROR(SUM(Y95:Y99),"0")</f>
        <v>693.9</v>
      </c>
      <c r="Z101" s="37"/>
      <c r="AA101" s="560"/>
      <c r="AB101" s="560"/>
      <c r="AC101" s="560"/>
    </row>
    <row r="102" spans="1:68" ht="16.5" hidden="1" customHeight="1" x14ac:dyDescent="0.25">
      <c r="A102" s="576" t="s">
        <v>200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customHeight="1" x14ac:dyDescent="0.25">
      <c r="A104" s="54" t="s">
        <v>201</v>
      </c>
      <c r="B104" s="54" t="s">
        <v>202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80</v>
      </c>
      <c r="Y104" s="558">
        <f>IFERROR(IF(X104="",0,CEILING((X104/$H104),1)*$H104),"")</f>
        <v>86.4</v>
      </c>
      <c r="Z104" s="36">
        <f>IFERROR(IF(Y104=0,"",ROUNDUP(Y104/H104,0)*0.01898),"")</f>
        <v>0.15184</v>
      </c>
      <c r="AA104" s="56"/>
      <c r="AB104" s="57"/>
      <c r="AC104" s="151" t="s">
        <v>203</v>
      </c>
      <c r="AG104" s="64"/>
      <c r="AJ104" s="68"/>
      <c r="AK104" s="68">
        <v>0</v>
      </c>
      <c r="BB104" s="152" t="s">
        <v>1</v>
      </c>
      <c r="BM104" s="64">
        <f>IFERROR(X104*I104/H104,"0")</f>
        <v>83.222222222222214</v>
      </c>
      <c r="BN104" s="64">
        <f>IFERROR(Y104*I104/H104,"0")</f>
        <v>89.88</v>
      </c>
      <c r="BO104" s="64">
        <f>IFERROR(1/J104*(X104/H104),"0")</f>
        <v>0.11574074074074073</v>
      </c>
      <c r="BP104" s="64">
        <f>IFERROR(1/J104*(Y104/H104),"0")</f>
        <v>0.125</v>
      </c>
    </row>
    <row r="105" spans="1:68" ht="16.5" hidden="1" customHeight="1" x14ac:dyDescent="0.25">
      <c r="A105" s="54" t="s">
        <v>204</v>
      </c>
      <c r="B105" s="54" t="s">
        <v>205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203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206</v>
      </c>
      <c r="B106" s="54" t="s">
        <v>207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540</v>
      </c>
      <c r="Y106" s="558">
        <f>IFERROR(IF(X106="",0,CEILING((X106/$H106),1)*$H106),"")</f>
        <v>540</v>
      </c>
      <c r="Z106" s="36">
        <f>IFERROR(IF(Y106=0,"",ROUNDUP(Y106/H106,0)*0.00902),"")</f>
        <v>1.0824</v>
      </c>
      <c r="AA106" s="56"/>
      <c r="AB106" s="57"/>
      <c r="AC106" s="155" t="s">
        <v>203</v>
      </c>
      <c r="AG106" s="64"/>
      <c r="AJ106" s="68"/>
      <c r="AK106" s="68">
        <v>0</v>
      </c>
      <c r="BB106" s="156" t="s">
        <v>1</v>
      </c>
      <c r="BM106" s="64">
        <f>IFERROR(X106*I106/H106,"0")</f>
        <v>565.20000000000005</v>
      </c>
      <c r="BN106" s="64">
        <f>IFERROR(Y106*I106/H106,"0")</f>
        <v>565.20000000000005</v>
      </c>
      <c r="BO106" s="64">
        <f>IFERROR(1/J106*(X106/H106),"0")</f>
        <v>0.90909090909090917</v>
      </c>
      <c r="BP106" s="64">
        <f>IFERROR(1/J106*(Y106/H106),"0")</f>
        <v>0.90909090909090917</v>
      </c>
    </row>
    <row r="107" spans="1:68" ht="16.5" hidden="1" customHeight="1" x14ac:dyDescent="0.25">
      <c r="A107" s="54" t="s">
        <v>208</v>
      </c>
      <c r="B107" s="54" t="s">
        <v>209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203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37" t="s">
        <v>72</v>
      </c>
      <c r="X108" s="559">
        <f>IFERROR(X104/H104,"0")+IFERROR(X105/H105,"0")+IFERROR(X106/H106,"0")+IFERROR(X107/H107,"0")</f>
        <v>127.4074074074074</v>
      </c>
      <c r="Y108" s="559">
        <f>IFERROR(Y104/H104,"0")+IFERROR(Y105/H105,"0")+IFERROR(Y106/H106,"0")+IFERROR(Y107/H107,"0")</f>
        <v>128</v>
      </c>
      <c r="Z108" s="559">
        <f>IFERROR(IF(Z104="",0,Z104),"0")+IFERROR(IF(Z105="",0,Z105),"0")+IFERROR(IF(Z106="",0,Z106),"0")+IFERROR(IF(Z107="",0,Z107),"0")</f>
        <v>1.23424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37" t="s">
        <v>69</v>
      </c>
      <c r="X109" s="559">
        <f>IFERROR(SUM(X104:X107),"0")</f>
        <v>620</v>
      </c>
      <c r="Y109" s="559">
        <f>IFERROR(SUM(Y104:Y107),"0")</f>
        <v>626.4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136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210</v>
      </c>
      <c r="B111" s="54" t="s">
        <v>211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212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213</v>
      </c>
      <c r="B112" s="54" t="s">
        <v>214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212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212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37" t="s">
        <v>72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37" t="s">
        <v>69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217</v>
      </c>
      <c r="B117" s="54" t="s">
        <v>218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700</v>
      </c>
      <c r="Y117" s="558">
        <f>IFERROR(IF(X117="",0,CEILING((X117/$H117),1)*$H117),"")</f>
        <v>704.69999999999993</v>
      </c>
      <c r="Z117" s="36">
        <f>IFERROR(IF(Y117=0,"",ROUNDUP(Y117/H117,0)*0.01898),"")</f>
        <v>1.65126</v>
      </c>
      <c r="AA117" s="56"/>
      <c r="AB117" s="57"/>
      <c r="AC117" s="165" t="s">
        <v>219</v>
      </c>
      <c r="AG117" s="64"/>
      <c r="AJ117" s="68"/>
      <c r="AK117" s="68">
        <v>0</v>
      </c>
      <c r="BB117" s="166" t="s">
        <v>1</v>
      </c>
      <c r="BM117" s="64">
        <f>IFERROR(X117*I117/H117,"0")</f>
        <v>744.33333333333326</v>
      </c>
      <c r="BN117" s="64">
        <f>IFERROR(Y117*I117/H117,"0")</f>
        <v>749.33100000000002</v>
      </c>
      <c r="BO117" s="64">
        <f>IFERROR(1/J117*(X117/H117),"0")</f>
        <v>1.3503086419753088</v>
      </c>
      <c r="BP117" s="64">
        <f>IFERROR(1/J117*(Y117/H117),"0")</f>
        <v>1.359375</v>
      </c>
    </row>
    <row r="118" spans="1:68" ht="27" hidden="1" customHeight="1" x14ac:dyDescent="0.25">
      <c r="A118" s="54" t="s">
        <v>220</v>
      </c>
      <c r="B118" s="54" t="s">
        <v>221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222</v>
      </c>
      <c r="B119" s="54" t="s">
        <v>223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450</v>
      </c>
      <c r="Y119" s="558">
        <f>IFERROR(IF(X119="",0,CEILING((X119/$H119),1)*$H119),"")</f>
        <v>450.90000000000003</v>
      </c>
      <c r="Z119" s="36">
        <f>IFERROR(IF(Y119=0,"",ROUNDUP(Y119/H119,0)*0.00651),"")</f>
        <v>1.08717</v>
      </c>
      <c r="AA119" s="56"/>
      <c r="AB119" s="57"/>
      <c r="AC119" s="169" t="s">
        <v>219</v>
      </c>
      <c r="AG119" s="64"/>
      <c r="AJ119" s="68"/>
      <c r="AK119" s="68">
        <v>0</v>
      </c>
      <c r="BB119" s="170" t="s">
        <v>1</v>
      </c>
      <c r="BM119" s="64">
        <f>IFERROR(X119*I119/H119,"0")</f>
        <v>492</v>
      </c>
      <c r="BN119" s="64">
        <f>IFERROR(Y119*I119/H119,"0")</f>
        <v>492.98399999999998</v>
      </c>
      <c r="BO119" s="64">
        <f>IFERROR(1/J119*(X119/H119),"0")</f>
        <v>0.91575091575091572</v>
      </c>
      <c r="BP119" s="64">
        <f>IFERROR(1/J119*(Y119/H119),"0")</f>
        <v>0.91758241758241765</v>
      </c>
    </row>
    <row r="120" spans="1:68" ht="16.5" customHeight="1" x14ac:dyDescent="0.25">
      <c r="A120" s="54" t="s">
        <v>224</v>
      </c>
      <c r="B120" s="54" t="s">
        <v>225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45</v>
      </c>
      <c r="Y120" s="558">
        <f>IFERROR(IF(X120="",0,CEILING((X120/$H120),1)*$H120),"")</f>
        <v>45</v>
      </c>
      <c r="Z120" s="36">
        <f>IFERROR(IF(Y120=0,"",ROUNDUP(Y120/H120,0)*0.00651),"")</f>
        <v>0.16275000000000001</v>
      </c>
      <c r="AA120" s="56"/>
      <c r="AB120" s="57"/>
      <c r="AC120" s="171" t="s">
        <v>226</v>
      </c>
      <c r="AG120" s="64"/>
      <c r="AJ120" s="68"/>
      <c r="AK120" s="68">
        <v>0</v>
      </c>
      <c r="BB120" s="172" t="s">
        <v>1</v>
      </c>
      <c r="BM120" s="64">
        <f>IFERROR(X120*I120/H120,"0")</f>
        <v>49.499999999999993</v>
      </c>
      <c r="BN120" s="64">
        <f>IFERROR(Y120*I120/H120,"0")</f>
        <v>49.499999999999993</v>
      </c>
      <c r="BO120" s="64">
        <f>IFERROR(1/J120*(X120/H120),"0")</f>
        <v>0.13736263736263737</v>
      </c>
      <c r="BP120" s="64">
        <f>IFERROR(1/J120*(Y120/H120),"0")</f>
        <v>0.13736263736263737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59">
        <f>IFERROR(X117/H117,"0")+IFERROR(X118/H118,"0")+IFERROR(X119/H119,"0")+IFERROR(X120/H120,"0")</f>
        <v>278.08641975308643</v>
      </c>
      <c r="Y121" s="559">
        <f>IFERROR(Y117/H117,"0")+IFERROR(Y118/H118,"0")+IFERROR(Y119/H119,"0")+IFERROR(Y120/H120,"0")</f>
        <v>279</v>
      </c>
      <c r="Z121" s="559">
        <f>IFERROR(IF(Z117="",0,Z117),"0")+IFERROR(IF(Z118="",0,Z118),"0")+IFERROR(IF(Z119="",0,Z119),"0")+IFERROR(IF(Z120="",0,Z120),"0")</f>
        <v>2.9011800000000001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59">
        <f>IFERROR(SUM(X117:X120),"0")</f>
        <v>1195</v>
      </c>
      <c r="Y122" s="559">
        <f>IFERROR(SUM(Y117:Y120),"0")</f>
        <v>1200.5999999999999</v>
      </c>
      <c r="Z122" s="37"/>
      <c r="AA122" s="560"/>
      <c r="AB122" s="560"/>
      <c r="AC122" s="560"/>
    </row>
    <row r="123" spans="1:68" ht="14.25" hidden="1" customHeight="1" x14ac:dyDescent="0.25">
      <c r="A123" s="581" t="s">
        <v>171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227</v>
      </c>
      <c r="B124" s="54" t="s">
        <v>228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229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230</v>
      </c>
      <c r="B125" s="54" t="s">
        <v>231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6.6000000000000014</v>
      </c>
      <c r="Y125" s="558">
        <f>IFERROR(IF(X125="",0,CEILING((X125/$H125),1)*$H125),"")</f>
        <v>7.92</v>
      </c>
      <c r="Z125" s="36">
        <f>IFERROR(IF(Y125=0,"",ROUNDUP(Y125/H125,0)*0.00651),"")</f>
        <v>2.6040000000000001E-2</v>
      </c>
      <c r="AA125" s="56"/>
      <c r="AB125" s="57"/>
      <c r="AC125" s="175" t="s">
        <v>232</v>
      </c>
      <c r="AG125" s="64"/>
      <c r="AJ125" s="68"/>
      <c r="AK125" s="68">
        <v>0</v>
      </c>
      <c r="BB125" s="176" t="s">
        <v>1</v>
      </c>
      <c r="BM125" s="64">
        <f>IFERROR(X125*I125/H125,"0")</f>
        <v>7.4600000000000017</v>
      </c>
      <c r="BN125" s="64">
        <f>IFERROR(Y125*I125/H125,"0")</f>
        <v>8.952</v>
      </c>
      <c r="BO125" s="64">
        <f>IFERROR(1/J125*(X125/H125),"0")</f>
        <v>1.8315018315018319E-2</v>
      </c>
      <c r="BP125" s="64">
        <f>IFERROR(1/J125*(Y125/H125),"0")</f>
        <v>2.197802197802198E-2</v>
      </c>
    </row>
    <row r="126" spans="1:68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37" t="s">
        <v>72</v>
      </c>
      <c r="X126" s="559">
        <f>IFERROR(X124/H124,"0")+IFERROR(X125/H125,"0")</f>
        <v>3.3333333333333339</v>
      </c>
      <c r="Y126" s="559">
        <f>IFERROR(Y124/H124,"0")+IFERROR(Y125/H125,"0")</f>
        <v>4</v>
      </c>
      <c r="Z126" s="559">
        <f>IFERROR(IF(Z124="",0,Z124),"0")+IFERROR(IF(Z125="",0,Z125),"0")</f>
        <v>2.6040000000000001E-2</v>
      </c>
      <c r="AA126" s="560"/>
      <c r="AB126" s="560"/>
      <c r="AC126" s="560"/>
    </row>
    <row r="127" spans="1:68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69</v>
      </c>
      <c r="X127" s="559">
        <f>IFERROR(SUM(X124:X125),"0")</f>
        <v>6.6000000000000014</v>
      </c>
      <c r="Y127" s="559">
        <f>IFERROR(SUM(Y124:Y125),"0")</f>
        <v>7.92</v>
      </c>
      <c r="Z127" s="37"/>
      <c r="AA127" s="560"/>
      <c r="AB127" s="560"/>
      <c r="AC127" s="560"/>
    </row>
    <row r="128" spans="1:68" ht="16.5" hidden="1" customHeight="1" x14ac:dyDescent="0.25">
      <c r="A128" s="576" t="s">
        <v>233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customHeight="1" x14ac:dyDescent="0.25">
      <c r="A130" s="54" t="s">
        <v>234</v>
      </c>
      <c r="B130" s="54" t="s">
        <v>235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60</v>
      </c>
      <c r="Y130" s="558">
        <f>IFERROR(IF(X130="",0,CEILING((X130/$H130),1)*$H130),"")</f>
        <v>60.800000000000004</v>
      </c>
      <c r="Z130" s="36">
        <f>IFERROR(IF(Y130=0,"",ROUNDUP(Y130/H130,0)*0.00651),"")</f>
        <v>0.12369000000000001</v>
      </c>
      <c r="AA130" s="56"/>
      <c r="AB130" s="57"/>
      <c r="AC130" s="177" t="s">
        <v>236</v>
      </c>
      <c r="AG130" s="64"/>
      <c r="AJ130" s="68"/>
      <c r="AK130" s="68">
        <v>0</v>
      </c>
      <c r="BB130" s="178" t="s">
        <v>1</v>
      </c>
      <c r="BM130" s="64">
        <f>IFERROR(X130*I130/H130,"0")</f>
        <v>63.374999999999993</v>
      </c>
      <c r="BN130" s="64">
        <f>IFERROR(Y130*I130/H130,"0")</f>
        <v>64.22</v>
      </c>
      <c r="BO130" s="64">
        <f>IFERROR(1/J130*(X130/H130),"0")</f>
        <v>0.10302197802197803</v>
      </c>
      <c r="BP130" s="64">
        <f>IFERROR(1/J130*(Y130/H130),"0")</f>
        <v>0.1043956043956044</v>
      </c>
    </row>
    <row r="131" spans="1:68" ht="27" hidden="1" customHeight="1" x14ac:dyDescent="0.25">
      <c r="A131" s="54" t="s">
        <v>234</v>
      </c>
      <c r="B131" s="54" t="s">
        <v>237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236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59">
        <f>IFERROR(X130/H130,"0")+IFERROR(X131/H131,"0")</f>
        <v>18.75</v>
      </c>
      <c r="Y132" s="559">
        <f>IFERROR(Y130/H130,"0")+IFERROR(Y131/H131,"0")</f>
        <v>19</v>
      </c>
      <c r="Z132" s="559">
        <f>IFERROR(IF(Z130="",0,Z130),"0")+IFERROR(IF(Z131="",0,Z131),"0")</f>
        <v>0.12369000000000001</v>
      </c>
      <c r="AA132" s="560"/>
      <c r="AB132" s="560"/>
      <c r="AC132" s="560"/>
    </row>
    <row r="133" spans="1:68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59">
        <f>IFERROR(SUM(X130:X131),"0")</f>
        <v>60</v>
      </c>
      <c r="Y133" s="559">
        <f>IFERROR(SUM(Y130:Y131),"0")</f>
        <v>60.800000000000004</v>
      </c>
      <c r="Z133" s="37"/>
      <c r="AA133" s="560"/>
      <c r="AB133" s="560"/>
      <c r="AC133" s="560"/>
    </row>
    <row r="134" spans="1:68" ht="14.25" hidden="1" customHeight="1" x14ac:dyDescent="0.25">
      <c r="A134" s="581" t="s">
        <v>64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238</v>
      </c>
      <c r="B135" s="54" t="s">
        <v>239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240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238</v>
      </c>
      <c r="B136" s="54" t="s">
        <v>241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59.499999999999993</v>
      </c>
      <c r="Y136" s="558">
        <f>IFERROR(IF(X136="",0,CEILING((X136/$H136),1)*$H136),"")</f>
        <v>61.599999999999994</v>
      </c>
      <c r="Z136" s="36">
        <f>IFERROR(IF(Y136=0,"",ROUNDUP(Y136/H136,0)*0.00651),"")</f>
        <v>0.14322000000000001</v>
      </c>
      <c r="AA136" s="56"/>
      <c r="AB136" s="57"/>
      <c r="AC136" s="183" t="s">
        <v>240</v>
      </c>
      <c r="AG136" s="64"/>
      <c r="AJ136" s="68"/>
      <c r="AK136" s="68">
        <v>0</v>
      </c>
      <c r="BB136" s="184" t="s">
        <v>1</v>
      </c>
      <c r="BM136" s="64">
        <f>IFERROR(X136*I136/H136,"0")</f>
        <v>65.195000000000007</v>
      </c>
      <c r="BN136" s="64">
        <f>IFERROR(Y136*I136/H136,"0")</f>
        <v>67.496000000000009</v>
      </c>
      <c r="BO136" s="64">
        <f>IFERROR(1/J136*(X136/H136),"0")</f>
        <v>0.11675824175824177</v>
      </c>
      <c r="BP136" s="64">
        <f>IFERROR(1/J136*(Y136/H136),"0")</f>
        <v>0.12087912087912089</v>
      </c>
    </row>
    <row r="137" spans="1:68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59">
        <f>IFERROR(X135/H135,"0")+IFERROR(X136/H136,"0")</f>
        <v>21.25</v>
      </c>
      <c r="Y137" s="559">
        <f>IFERROR(Y135/H135,"0")+IFERROR(Y136/H136,"0")</f>
        <v>22</v>
      </c>
      <c r="Z137" s="559">
        <f>IFERROR(IF(Z135="",0,Z135),"0")+IFERROR(IF(Z136="",0,Z136),"0")</f>
        <v>0.14322000000000001</v>
      </c>
      <c r="AA137" s="560"/>
      <c r="AB137" s="560"/>
      <c r="AC137" s="560"/>
    </row>
    <row r="138" spans="1:68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59">
        <f>IFERROR(SUM(X135:X136),"0")</f>
        <v>59.499999999999993</v>
      </c>
      <c r="Y138" s="559">
        <f>IFERROR(SUM(Y135:Y136),"0")</f>
        <v>61.599999999999994</v>
      </c>
      <c r="Z138" s="37"/>
      <c r="AA138" s="560"/>
      <c r="AB138" s="560"/>
      <c r="AC138" s="560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242</v>
      </c>
      <c r="B140" s="54" t="s">
        <v>243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236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242</v>
      </c>
      <c r="B141" s="54" t="s">
        <v>244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82.5</v>
      </c>
      <c r="Y141" s="558">
        <f>IFERROR(IF(X141="",0,CEILING((X141/$H141),1)*$H141),"")</f>
        <v>84.48</v>
      </c>
      <c r="Z141" s="36">
        <f>IFERROR(IF(Y141=0,"",ROUNDUP(Y141/H141,0)*0.00651),"")</f>
        <v>0.20832000000000001</v>
      </c>
      <c r="AA141" s="56"/>
      <c r="AB141" s="57"/>
      <c r="AC141" s="187" t="s">
        <v>236</v>
      </c>
      <c r="AG141" s="64"/>
      <c r="AJ141" s="68"/>
      <c r="AK141" s="68">
        <v>0</v>
      </c>
      <c r="BB141" s="188" t="s">
        <v>1</v>
      </c>
      <c r="BM141" s="64">
        <f>IFERROR(X141*I141/H141,"0")</f>
        <v>90.875</v>
      </c>
      <c r="BN141" s="64">
        <f>IFERROR(Y141*I141/H141,"0")</f>
        <v>93.055999999999997</v>
      </c>
      <c r="BO141" s="64">
        <f>IFERROR(1/J141*(X141/H141),"0")</f>
        <v>0.1717032967032967</v>
      </c>
      <c r="BP141" s="64">
        <f>IFERROR(1/J141*(Y141/H141),"0")</f>
        <v>0.17582417582417584</v>
      </c>
    </row>
    <row r="142" spans="1:68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37" t="s">
        <v>72</v>
      </c>
      <c r="X142" s="559">
        <f>IFERROR(X140/H140,"0")+IFERROR(X141/H141,"0")</f>
        <v>31.25</v>
      </c>
      <c r="Y142" s="559">
        <f>IFERROR(Y140/H140,"0")+IFERROR(Y141/H141,"0")</f>
        <v>32</v>
      </c>
      <c r="Z142" s="559">
        <f>IFERROR(IF(Z140="",0,Z140),"0")+IFERROR(IF(Z141="",0,Z141),"0")</f>
        <v>0.20832000000000001</v>
      </c>
      <c r="AA142" s="560"/>
      <c r="AB142" s="560"/>
      <c r="AC142" s="560"/>
    </row>
    <row r="143" spans="1:68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69</v>
      </c>
      <c r="X143" s="559">
        <f>IFERROR(SUM(X140:X141),"0")</f>
        <v>82.5</v>
      </c>
      <c r="Y143" s="559">
        <f>IFERROR(SUM(Y140:Y141),"0")</f>
        <v>84.48</v>
      </c>
      <c r="Z143" s="37"/>
      <c r="AA143" s="560"/>
      <c r="AB143" s="560"/>
      <c r="AC143" s="560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245</v>
      </c>
      <c r="B146" s="54" t="s">
        <v>246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247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64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248</v>
      </c>
      <c r="B150" s="54" t="s">
        <v>249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250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251</v>
      </c>
      <c r="B151" s="54" t="s">
        <v>252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253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254</v>
      </c>
      <c r="B152" s="54" t="s">
        <v>255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257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258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136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259</v>
      </c>
      <c r="B158" s="54" t="s">
        <v>260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261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64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262</v>
      </c>
      <c r="B162" s="54" t="s">
        <v>263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100</v>
      </c>
      <c r="Y162" s="558">
        <f t="shared" ref="Y162:Y170" si="16">IFERROR(IF(X162="",0,CEILING((X162/$H162),1)*$H162),"")</f>
        <v>100.80000000000001</v>
      </c>
      <c r="Z162" s="36">
        <f>IFERROR(IF(Y162=0,"",ROUNDUP(Y162/H162,0)*0.00902),"")</f>
        <v>0.21648000000000001</v>
      </c>
      <c r="AA162" s="56"/>
      <c r="AB162" s="57"/>
      <c r="AC162" s="199" t="s">
        <v>264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106.42857142857143</v>
      </c>
      <c r="BN162" s="64">
        <f t="shared" ref="BN162:BN170" si="18">IFERROR(Y162*I162/H162,"0")</f>
        <v>107.28</v>
      </c>
      <c r="BO162" s="64">
        <f t="shared" ref="BO162:BO170" si="19">IFERROR(1/J162*(X162/H162),"0")</f>
        <v>0.18037518037518038</v>
      </c>
      <c r="BP162" s="64">
        <f t="shared" ref="BP162:BP170" si="20">IFERROR(1/J162*(Y162/H162),"0")</f>
        <v>0.18181818181818182</v>
      </c>
    </row>
    <row r="163" spans="1:68" ht="27" customHeight="1" x14ac:dyDescent="0.25">
      <c r="A163" s="54" t="s">
        <v>265</v>
      </c>
      <c r="B163" s="54" t="s">
        <v>266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40</v>
      </c>
      <c r="Y163" s="558">
        <f t="shared" si="16"/>
        <v>42</v>
      </c>
      <c r="Z163" s="36">
        <f>IFERROR(IF(Y163=0,"",ROUNDUP(Y163/H163,0)*0.00902),"")</f>
        <v>9.0200000000000002E-2</v>
      </c>
      <c r="AA163" s="56"/>
      <c r="AB163" s="57"/>
      <c r="AC163" s="201" t="s">
        <v>267</v>
      </c>
      <c r="AG163" s="64"/>
      <c r="AJ163" s="68"/>
      <c r="AK163" s="68">
        <v>0</v>
      </c>
      <c r="BB163" s="202" t="s">
        <v>1</v>
      </c>
      <c r="BM163" s="64">
        <f t="shared" si="17"/>
        <v>42.571428571428562</v>
      </c>
      <c r="BN163" s="64">
        <f t="shared" si="18"/>
        <v>44.699999999999996</v>
      </c>
      <c r="BO163" s="64">
        <f t="shared" si="19"/>
        <v>7.2150072150072145E-2</v>
      </c>
      <c r="BP163" s="64">
        <f t="shared" si="20"/>
        <v>7.575757575757576E-2</v>
      </c>
    </row>
    <row r="164" spans="1:68" ht="27" customHeight="1" x14ac:dyDescent="0.25">
      <c r="A164" s="54" t="s">
        <v>268</v>
      </c>
      <c r="B164" s="54" t="s">
        <v>269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150</v>
      </c>
      <c r="Y164" s="558">
        <f t="shared" si="16"/>
        <v>151.20000000000002</v>
      </c>
      <c r="Z164" s="36">
        <f>IFERROR(IF(Y164=0,"",ROUNDUP(Y164/H164,0)*0.00902),"")</f>
        <v>0.32472000000000001</v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si="17"/>
        <v>157.5</v>
      </c>
      <c r="BN164" s="64">
        <f t="shared" si="18"/>
        <v>158.76000000000002</v>
      </c>
      <c r="BO164" s="64">
        <f t="shared" si="19"/>
        <v>0.27056277056277056</v>
      </c>
      <c r="BP164" s="64">
        <f t="shared" si="20"/>
        <v>0.27272727272727271</v>
      </c>
    </row>
    <row r="165" spans="1:68" ht="27" customHeight="1" x14ac:dyDescent="0.25">
      <c r="A165" s="54" t="s">
        <v>271</v>
      </c>
      <c r="B165" s="54" t="s">
        <v>272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87.5</v>
      </c>
      <c r="Y165" s="558">
        <f t="shared" si="16"/>
        <v>88.2</v>
      </c>
      <c r="Z165" s="36">
        <f>IFERROR(IF(Y165=0,"",ROUNDUP(Y165/H165,0)*0.00502),"")</f>
        <v>0.21084</v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17"/>
        <v>92.916666666666657</v>
      </c>
      <c r="BN165" s="64">
        <f t="shared" si="18"/>
        <v>93.66</v>
      </c>
      <c r="BO165" s="64">
        <f t="shared" si="19"/>
        <v>0.17806267806267806</v>
      </c>
      <c r="BP165" s="64">
        <f t="shared" si="20"/>
        <v>0.17948717948717952</v>
      </c>
    </row>
    <row r="166" spans="1:68" ht="27" customHeight="1" x14ac:dyDescent="0.25">
      <c r="A166" s="54" t="s">
        <v>273</v>
      </c>
      <c r="B166" s="54" t="s">
        <v>274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105</v>
      </c>
      <c r="Y166" s="558">
        <f t="shared" si="16"/>
        <v>105</v>
      </c>
      <c r="Z166" s="36">
        <f>IFERROR(IF(Y166=0,"",ROUNDUP(Y166/H166,0)*0.00502),"")</f>
        <v>0.251</v>
      </c>
      <c r="AA166" s="56"/>
      <c r="AB166" s="57"/>
      <c r="AC166" s="207" t="s">
        <v>267</v>
      </c>
      <c r="AG166" s="64"/>
      <c r="AJ166" s="68"/>
      <c r="AK166" s="68">
        <v>0</v>
      </c>
      <c r="BB166" s="208" t="s">
        <v>1</v>
      </c>
      <c r="BM166" s="64">
        <f t="shared" si="17"/>
        <v>111.5</v>
      </c>
      <c r="BN166" s="64">
        <f t="shared" si="18"/>
        <v>111.5</v>
      </c>
      <c r="BO166" s="64">
        <f t="shared" si="19"/>
        <v>0.21367521367521369</v>
      </c>
      <c r="BP166" s="64">
        <f t="shared" si="20"/>
        <v>0.21367521367521369</v>
      </c>
    </row>
    <row r="167" spans="1:68" ht="27" customHeight="1" x14ac:dyDescent="0.25">
      <c r="A167" s="54" t="s">
        <v>275</v>
      </c>
      <c r="B167" s="54" t="s">
        <v>276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3</v>
      </c>
      <c r="Y167" s="558">
        <f t="shared" si="16"/>
        <v>3.6</v>
      </c>
      <c r="Z167" s="36">
        <f>IFERROR(IF(Y167=0,"",ROUNDUP(Y167/H167,0)*0.00502),"")</f>
        <v>1.004E-2</v>
      </c>
      <c r="AA167" s="56"/>
      <c r="AB167" s="57"/>
      <c r="AC167" s="209" t="s">
        <v>277</v>
      </c>
      <c r="AG167" s="64"/>
      <c r="AJ167" s="68"/>
      <c r="AK167" s="68">
        <v>0</v>
      </c>
      <c r="BB167" s="210" t="s">
        <v>1</v>
      </c>
      <c r="BM167" s="64">
        <f t="shared" si="17"/>
        <v>3.2166666666666668</v>
      </c>
      <c r="BN167" s="64">
        <f t="shared" si="18"/>
        <v>3.8599999999999994</v>
      </c>
      <c r="BO167" s="64">
        <f t="shared" si="19"/>
        <v>7.1225071225071226E-3</v>
      </c>
      <c r="BP167" s="64">
        <f t="shared" si="20"/>
        <v>8.5470085470085479E-3</v>
      </c>
    </row>
    <row r="168" spans="1:68" ht="37.5" customHeight="1" x14ac:dyDescent="0.25">
      <c r="A168" s="54" t="s">
        <v>278</v>
      </c>
      <c r="B168" s="54" t="s">
        <v>279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210</v>
      </c>
      <c r="Y168" s="558">
        <f t="shared" si="16"/>
        <v>210</v>
      </c>
      <c r="Z168" s="36">
        <f>IFERROR(IF(Y168=0,"",ROUNDUP(Y168/H168,0)*0.00502),"")</f>
        <v>0.502</v>
      </c>
      <c r="AA168" s="56"/>
      <c r="AB168" s="57"/>
      <c r="AC168" s="211" t="s">
        <v>270</v>
      </c>
      <c r="AG168" s="64"/>
      <c r="AJ168" s="68"/>
      <c r="AK168" s="68">
        <v>0</v>
      </c>
      <c r="BB168" s="212" t="s">
        <v>1</v>
      </c>
      <c r="BM168" s="64">
        <f t="shared" si="17"/>
        <v>220.00000000000003</v>
      </c>
      <c r="BN168" s="64">
        <f t="shared" si="18"/>
        <v>220.00000000000003</v>
      </c>
      <c r="BO168" s="64">
        <f t="shared" si="19"/>
        <v>0.42735042735042739</v>
      </c>
      <c r="BP168" s="64">
        <f t="shared" si="20"/>
        <v>0.42735042735042739</v>
      </c>
    </row>
    <row r="169" spans="1:68" ht="27" hidden="1" customHeight="1" x14ac:dyDescent="0.25">
      <c r="A169" s="54" t="s">
        <v>280</v>
      </c>
      <c r="B169" s="54" t="s">
        <v>281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270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262.38095238095241</v>
      </c>
      <c r="Y171" s="559">
        <f>IFERROR(Y162/H162,"0")+IFERROR(Y163/H163,"0")+IFERROR(Y164/H164,"0")+IFERROR(Y165/H165,"0")+IFERROR(Y166/H166,"0")+IFERROR(Y167/H167,"0")+IFERROR(Y168/H168,"0")+IFERROR(Y169/H169,"0")+IFERROR(Y170/H170,"0")</f>
        <v>264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1.60528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37" t="s">
        <v>69</v>
      </c>
      <c r="X172" s="559">
        <f>IFERROR(SUM(X162:X170),"0")</f>
        <v>695.5</v>
      </c>
      <c r="Y172" s="559">
        <f>IFERROR(SUM(Y162:Y170),"0")</f>
        <v>700.8</v>
      </c>
      <c r="Z172" s="37"/>
      <c r="AA172" s="560"/>
      <c r="AB172" s="560"/>
      <c r="AC172" s="560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customHeight="1" x14ac:dyDescent="0.25">
      <c r="A174" s="54" t="s">
        <v>285</v>
      </c>
      <c r="B174" s="54" t="s">
        <v>286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287</v>
      </c>
      <c r="L174" s="32"/>
      <c r="M174" s="33" t="s">
        <v>288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8.4</v>
      </c>
      <c r="Y174" s="558">
        <f>IFERROR(IF(X174="",0,CEILING((X174/$H174),1)*$H174),"")</f>
        <v>8.82</v>
      </c>
      <c r="Z174" s="36">
        <f>IFERROR(IF(Y174=0,"",ROUNDUP(Y174/H174,0)*0.0059),"")</f>
        <v>4.1299999999999996E-2</v>
      </c>
      <c r="AA174" s="56"/>
      <c r="AB174" s="57"/>
      <c r="AC174" s="217" t="s">
        <v>289</v>
      </c>
      <c r="AG174" s="64"/>
      <c r="AJ174" s="68"/>
      <c r="AK174" s="68">
        <v>0</v>
      </c>
      <c r="BB174" s="218" t="s">
        <v>1</v>
      </c>
      <c r="BM174" s="64">
        <f>IFERROR(X174*I174/H174,"0")</f>
        <v>9.6666666666666661</v>
      </c>
      <c r="BN174" s="64">
        <f>IFERROR(Y174*I174/H174,"0")</f>
        <v>10.15</v>
      </c>
      <c r="BO174" s="64">
        <f>IFERROR(1/J174*(X174/H174),"0")</f>
        <v>3.0864197530864196E-2</v>
      </c>
      <c r="BP174" s="64">
        <f>IFERROR(1/J174*(Y174/H174),"0")</f>
        <v>3.2407407407407406E-2</v>
      </c>
    </row>
    <row r="175" spans="1:68" ht="27" customHeight="1" x14ac:dyDescent="0.25">
      <c r="A175" s="54" t="s">
        <v>290</v>
      </c>
      <c r="B175" s="54" t="s">
        <v>291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287</v>
      </c>
      <c r="L175" s="32"/>
      <c r="M175" s="33" t="s">
        <v>288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10.5</v>
      </c>
      <c r="Y175" s="558">
        <f>IFERROR(IF(X175="",0,CEILING((X175/$H175),1)*$H175),"")</f>
        <v>11.34</v>
      </c>
      <c r="Z175" s="36">
        <f>IFERROR(IF(Y175=0,"",ROUNDUP(Y175/H175,0)*0.0059),"")</f>
        <v>5.3100000000000001E-2</v>
      </c>
      <c r="AA175" s="56"/>
      <c r="AB175" s="57"/>
      <c r="AC175" s="219" t="s">
        <v>292</v>
      </c>
      <c r="AG175" s="64"/>
      <c r="AJ175" s="68"/>
      <c r="AK175" s="68">
        <v>0</v>
      </c>
      <c r="BB175" s="220" t="s">
        <v>1</v>
      </c>
      <c r="BM175" s="64">
        <f>IFERROR(X175*I175/H175,"0")</f>
        <v>12.083333333333332</v>
      </c>
      <c r="BN175" s="64">
        <f>IFERROR(Y175*I175/H175,"0")</f>
        <v>13.049999999999999</v>
      </c>
      <c r="BO175" s="64">
        <f>IFERROR(1/J175*(X175/H175),"0")</f>
        <v>3.8580246913580245E-2</v>
      </c>
      <c r="BP175" s="64">
        <f>IFERROR(1/J175*(Y175/H175),"0")</f>
        <v>4.1666666666666664E-2</v>
      </c>
    </row>
    <row r="176" spans="1:68" ht="27" customHeight="1" x14ac:dyDescent="0.25">
      <c r="A176" s="54" t="s">
        <v>293</v>
      </c>
      <c r="B176" s="54" t="s">
        <v>294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287</v>
      </c>
      <c r="L176" s="32"/>
      <c r="M176" s="33" t="s">
        <v>288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14</v>
      </c>
      <c r="Y176" s="558">
        <f>IFERROR(IF(X176="",0,CEILING((X176/$H176),1)*$H176),"")</f>
        <v>15.120000000000001</v>
      </c>
      <c r="Z176" s="36">
        <f>IFERROR(IF(Y176=0,"",ROUNDUP(Y176/H176,0)*0.0059),"")</f>
        <v>7.0800000000000002E-2</v>
      </c>
      <c r="AA176" s="56"/>
      <c r="AB176" s="57"/>
      <c r="AC176" s="221" t="s">
        <v>292</v>
      </c>
      <c r="AG176" s="64"/>
      <c r="AJ176" s="68"/>
      <c r="AK176" s="68">
        <v>0</v>
      </c>
      <c r="BB176" s="222" t="s">
        <v>1</v>
      </c>
      <c r="BM176" s="64">
        <f>IFERROR(X176*I176/H176,"0")</f>
        <v>16.111111111111111</v>
      </c>
      <c r="BN176" s="64">
        <f>IFERROR(Y176*I176/H176,"0")</f>
        <v>17.399999999999999</v>
      </c>
      <c r="BO176" s="64">
        <f>IFERROR(1/J176*(X176/H176),"0")</f>
        <v>5.1440329218106991E-2</v>
      </c>
      <c r="BP176" s="64">
        <f>IFERROR(1/J176*(Y176/H176),"0")</f>
        <v>5.5555555555555552E-2</v>
      </c>
    </row>
    <row r="177" spans="1:68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59">
        <f>IFERROR(X174/H174,"0")+IFERROR(X175/H175,"0")+IFERROR(X176/H176,"0")</f>
        <v>26.111111111111111</v>
      </c>
      <c r="Y177" s="559">
        <f>IFERROR(Y174/H174,"0")+IFERROR(Y175/H175,"0")+IFERROR(Y176/H176,"0")</f>
        <v>28</v>
      </c>
      <c r="Z177" s="559">
        <f>IFERROR(IF(Z174="",0,Z174),"0")+IFERROR(IF(Z175="",0,Z175),"0")+IFERROR(IF(Z176="",0,Z176),"0")</f>
        <v>0.16520000000000001</v>
      </c>
      <c r="AA177" s="560"/>
      <c r="AB177" s="560"/>
      <c r="AC177" s="560"/>
    </row>
    <row r="178" spans="1:68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59">
        <f>IFERROR(SUM(X174:X176),"0")</f>
        <v>32.9</v>
      </c>
      <c r="Y178" s="559">
        <f>IFERROR(SUM(Y174:Y176),"0")</f>
        <v>35.28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295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customHeight="1" x14ac:dyDescent="0.25">
      <c r="A180" s="54" t="s">
        <v>296</v>
      </c>
      <c r="B180" s="54" t="s">
        <v>297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287</v>
      </c>
      <c r="L180" s="32"/>
      <c r="M180" s="33" t="s">
        <v>288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7.0000000000000009</v>
      </c>
      <c r="Y180" s="558">
        <f>IFERROR(IF(X180="",0,CEILING((X180/$H180),1)*$H180),"")</f>
        <v>7.5600000000000005</v>
      </c>
      <c r="Z180" s="36">
        <f>IFERROR(IF(Y180=0,"",ROUNDUP(Y180/H180,0)*0.0059),"")</f>
        <v>3.5400000000000001E-2</v>
      </c>
      <c r="AA180" s="56"/>
      <c r="AB180" s="57"/>
      <c r="AC180" s="223" t="s">
        <v>292</v>
      </c>
      <c r="AG180" s="64"/>
      <c r="AJ180" s="68"/>
      <c r="AK180" s="68">
        <v>0</v>
      </c>
      <c r="BB180" s="224" t="s">
        <v>1</v>
      </c>
      <c r="BM180" s="64">
        <f>IFERROR(X180*I180/H180,"0")</f>
        <v>8.0555555555555554</v>
      </c>
      <c r="BN180" s="64">
        <f>IFERROR(Y180*I180/H180,"0")</f>
        <v>8.6999999999999993</v>
      </c>
      <c r="BO180" s="64">
        <f>IFERROR(1/J180*(X180/H180),"0")</f>
        <v>2.5720164609053499E-2</v>
      </c>
      <c r="BP180" s="64">
        <f>IFERROR(1/J180*(Y180/H180),"0")</f>
        <v>2.7777777777777776E-2</v>
      </c>
    </row>
    <row r="181" spans="1:68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37" t="s">
        <v>72</v>
      </c>
      <c r="X181" s="559">
        <f>IFERROR(X180/H180,"0")</f>
        <v>5.5555555555555562</v>
      </c>
      <c r="Y181" s="559">
        <f>IFERROR(Y180/H180,"0")</f>
        <v>6</v>
      </c>
      <c r="Z181" s="559">
        <f>IFERROR(IF(Z180="",0,Z180),"0")</f>
        <v>3.5400000000000001E-2</v>
      </c>
      <c r="AA181" s="560"/>
      <c r="AB181" s="560"/>
      <c r="AC181" s="560"/>
    </row>
    <row r="182" spans="1:68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37" t="s">
        <v>69</v>
      </c>
      <c r="X182" s="559">
        <f>IFERROR(SUM(X180:X180),"0")</f>
        <v>7.0000000000000009</v>
      </c>
      <c r="Y182" s="559">
        <f>IFERROR(SUM(Y180:Y180),"0")</f>
        <v>7.5600000000000005</v>
      </c>
      <c r="Z182" s="37"/>
      <c r="AA182" s="560"/>
      <c r="AB182" s="560"/>
      <c r="AC182" s="560"/>
    </row>
    <row r="183" spans="1:68" ht="16.5" hidden="1" customHeight="1" x14ac:dyDescent="0.25">
      <c r="A183" s="576" t="s">
        <v>298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299</v>
      </c>
      <c r="B185" s="54" t="s">
        <v>300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301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302</v>
      </c>
      <c r="B186" s="54" t="s">
        <v>303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301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136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304</v>
      </c>
      <c r="B190" s="54" t="s">
        <v>305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306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307</v>
      </c>
      <c r="B191" s="54" t="s">
        <v>308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306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64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309</v>
      </c>
      <c r="B195" s="54" t="s">
        <v>310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100</v>
      </c>
      <c r="Y195" s="558">
        <f t="shared" ref="Y195:Y202" si="21">IFERROR(IF(X195="",0,CEILING((X195/$H195),1)*$H195),"")</f>
        <v>102.60000000000001</v>
      </c>
      <c r="Z195" s="36">
        <f>IFERROR(IF(Y195=0,"",ROUNDUP(Y195/H195,0)*0.00902),"")</f>
        <v>0.17138</v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103.88888888888889</v>
      </c>
      <c r="BN195" s="64">
        <f t="shared" ref="BN195:BN202" si="23">IFERROR(Y195*I195/H195,"0")</f>
        <v>106.59000000000002</v>
      </c>
      <c r="BO195" s="64">
        <f t="shared" ref="BO195:BO202" si="24">IFERROR(1/J195*(X195/H195),"0")</f>
        <v>0.14029180695847362</v>
      </c>
      <c r="BP195" s="64">
        <f t="shared" ref="BP195:BP202" si="25">IFERROR(1/J195*(Y195/H195),"0")</f>
        <v>0.14393939393939395</v>
      </c>
    </row>
    <row r="196" spans="1:68" ht="27" customHeight="1" x14ac:dyDescent="0.25">
      <c r="A196" s="54" t="s">
        <v>312</v>
      </c>
      <c r="B196" s="54" t="s">
        <v>313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60</v>
      </c>
      <c r="Y196" s="558">
        <f t="shared" si="21"/>
        <v>64.800000000000011</v>
      </c>
      <c r="Z196" s="36">
        <f>IFERROR(IF(Y196=0,"",ROUNDUP(Y196/H196,0)*0.00902),"")</f>
        <v>0.10824</v>
      </c>
      <c r="AA196" s="56"/>
      <c r="AB196" s="57"/>
      <c r="AC196" s="235" t="s">
        <v>314</v>
      </c>
      <c r="AG196" s="64"/>
      <c r="AJ196" s="68"/>
      <c r="AK196" s="68">
        <v>0</v>
      </c>
      <c r="BB196" s="236" t="s">
        <v>1</v>
      </c>
      <c r="BM196" s="64">
        <f t="shared" si="22"/>
        <v>62.333333333333336</v>
      </c>
      <c r="BN196" s="64">
        <f t="shared" si="23"/>
        <v>67.320000000000007</v>
      </c>
      <c r="BO196" s="64">
        <f t="shared" si="24"/>
        <v>8.4175084175084181E-2</v>
      </c>
      <c r="BP196" s="64">
        <f t="shared" si="25"/>
        <v>9.0909090909090925E-2</v>
      </c>
    </row>
    <row r="197" spans="1:68" ht="27" customHeight="1" x14ac:dyDescent="0.25">
      <c r="A197" s="54" t="s">
        <v>315</v>
      </c>
      <c r="B197" s="54" t="s">
        <v>316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300</v>
      </c>
      <c r="Y197" s="558">
        <f t="shared" si="21"/>
        <v>302.40000000000003</v>
      </c>
      <c r="Z197" s="36">
        <f>IFERROR(IF(Y197=0,"",ROUNDUP(Y197/H197,0)*0.00902),"")</f>
        <v>0.50512000000000001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si="22"/>
        <v>311.66666666666663</v>
      </c>
      <c r="BN197" s="64">
        <f t="shared" si="23"/>
        <v>314.16000000000003</v>
      </c>
      <c r="BO197" s="64">
        <f t="shared" si="24"/>
        <v>0.42087542087542085</v>
      </c>
      <c r="BP197" s="64">
        <f t="shared" si="25"/>
        <v>0.42424242424242425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90</v>
      </c>
      <c r="Y199" s="558">
        <f t="shared" si="21"/>
        <v>90</v>
      </c>
      <c r="Z199" s="36">
        <f>IFERROR(IF(Y199=0,"",ROUNDUP(Y199/H199,0)*0.00502),"")</f>
        <v>0.251</v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22"/>
        <v>96.499999999999986</v>
      </c>
      <c r="BN199" s="64">
        <f t="shared" si="23"/>
        <v>96.499999999999986</v>
      </c>
      <c r="BO199" s="64">
        <f t="shared" si="24"/>
        <v>0.21367521367521369</v>
      </c>
      <c r="BP199" s="64">
        <f t="shared" si="25"/>
        <v>0.21367521367521369</v>
      </c>
    </row>
    <row r="200" spans="1:68" ht="27" customHeight="1" x14ac:dyDescent="0.25">
      <c r="A200" s="54" t="s">
        <v>323</v>
      </c>
      <c r="B200" s="54" t="s">
        <v>324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60</v>
      </c>
      <c r="Y200" s="558">
        <f t="shared" si="21"/>
        <v>61.2</v>
      </c>
      <c r="Z200" s="36">
        <f>IFERROR(IF(Y200=0,"",ROUNDUP(Y200/H200,0)*0.00502),"")</f>
        <v>0.17068</v>
      </c>
      <c r="AA200" s="56"/>
      <c r="AB200" s="57"/>
      <c r="AC200" s="243" t="s">
        <v>314</v>
      </c>
      <c r="AG200" s="64"/>
      <c r="AJ200" s="68"/>
      <c r="AK200" s="68">
        <v>0</v>
      </c>
      <c r="BB200" s="244" t="s">
        <v>1</v>
      </c>
      <c r="BM200" s="64">
        <f t="shared" si="22"/>
        <v>63.333333333333329</v>
      </c>
      <c r="BN200" s="64">
        <f t="shared" si="23"/>
        <v>64.599999999999994</v>
      </c>
      <c r="BO200" s="64">
        <f t="shared" si="24"/>
        <v>0.14245014245014248</v>
      </c>
      <c r="BP200" s="64">
        <f t="shared" si="25"/>
        <v>0.14529914529914531</v>
      </c>
    </row>
    <row r="201" spans="1:68" ht="27" customHeight="1" x14ac:dyDescent="0.25">
      <c r="A201" s="54" t="s">
        <v>325</v>
      </c>
      <c r="B201" s="54" t="s">
        <v>326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99</v>
      </c>
      <c r="Y201" s="558">
        <f t="shared" si="21"/>
        <v>99</v>
      </c>
      <c r="Z201" s="36">
        <f>IFERROR(IF(Y201=0,"",ROUNDUP(Y201/H201,0)*0.00502),"")</f>
        <v>0.27610000000000001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2"/>
        <v>104.5</v>
      </c>
      <c r="BN201" s="64">
        <f t="shared" si="23"/>
        <v>104.5</v>
      </c>
      <c r="BO201" s="64">
        <f t="shared" si="24"/>
        <v>0.23504273504273507</v>
      </c>
      <c r="BP201" s="64">
        <f t="shared" si="25"/>
        <v>0.23504273504273507</v>
      </c>
    </row>
    <row r="202" spans="1:68" ht="27" customHeight="1" x14ac:dyDescent="0.25">
      <c r="A202" s="54" t="s">
        <v>327</v>
      </c>
      <c r="B202" s="54" t="s">
        <v>328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60</v>
      </c>
      <c r="Y202" s="558">
        <f t="shared" si="21"/>
        <v>61.2</v>
      </c>
      <c r="Z202" s="36">
        <f>IFERROR(IF(Y202=0,"",ROUNDUP(Y202/H202,0)*0.00502),"")</f>
        <v>0.17068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2"/>
        <v>63.333333333333329</v>
      </c>
      <c r="BN202" s="64">
        <f t="shared" si="23"/>
        <v>64.599999999999994</v>
      </c>
      <c r="BO202" s="64">
        <f t="shared" si="24"/>
        <v>0.14245014245014248</v>
      </c>
      <c r="BP202" s="64">
        <f t="shared" si="25"/>
        <v>0.14529914529914531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256.85185185185185</v>
      </c>
      <c r="Y203" s="559">
        <f>IFERROR(Y195/H195,"0")+IFERROR(Y196/H196,"0")+IFERROR(Y197/H197,"0")+IFERROR(Y198/H198,"0")+IFERROR(Y199/H199,"0")+IFERROR(Y200/H200,"0")+IFERROR(Y201/H201,"0")+IFERROR(Y202/H202,"0")</f>
        <v>260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1.6532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37" t="s">
        <v>69</v>
      </c>
      <c r="X204" s="559">
        <f>IFERROR(SUM(X195:X202),"0")</f>
        <v>769</v>
      </c>
      <c r="Y204" s="559">
        <f>IFERROR(SUM(Y195:Y202),"0")</f>
        <v>781.20000000000016</v>
      </c>
      <c r="Z204" s="37"/>
      <c r="AA204" s="560"/>
      <c r="AB204" s="560"/>
      <c r="AC204" s="560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329</v>
      </c>
      <c r="B206" s="54" t="s">
        <v>330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331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335</v>
      </c>
      <c r="B208" s="54" t="s">
        <v>336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250</v>
      </c>
      <c r="Y208" s="558">
        <f t="shared" si="26"/>
        <v>252.29999999999998</v>
      </c>
      <c r="Z208" s="36">
        <f>IFERROR(IF(Y208=0,"",ROUNDUP(Y208/H208,0)*0.01898),"")</f>
        <v>0.55042000000000002</v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7"/>
        <v>264.91379310344831</v>
      </c>
      <c r="BN208" s="64">
        <f t="shared" si="28"/>
        <v>267.351</v>
      </c>
      <c r="BO208" s="64">
        <f t="shared" si="29"/>
        <v>0.44899425287356326</v>
      </c>
      <c r="BP208" s="64">
        <f t="shared" si="30"/>
        <v>0.453125</v>
      </c>
    </row>
    <row r="209" spans="1:68" ht="27" customHeight="1" x14ac:dyDescent="0.25">
      <c r="A209" s="54" t="s">
        <v>338</v>
      </c>
      <c r="B209" s="54" t="s">
        <v>339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320</v>
      </c>
      <c r="Y209" s="558">
        <f t="shared" si="26"/>
        <v>321.59999999999997</v>
      </c>
      <c r="Z209" s="36">
        <f t="shared" ref="Z209:Z214" si="31">IFERROR(IF(Y209=0,"",ROUNDUP(Y209/H209,0)*0.00651),"")</f>
        <v>0.87234</v>
      </c>
      <c r="AA209" s="56"/>
      <c r="AB209" s="57"/>
      <c r="AC209" s="255" t="s">
        <v>331</v>
      </c>
      <c r="AG209" s="64"/>
      <c r="AJ209" s="68"/>
      <c r="AK209" s="68">
        <v>0</v>
      </c>
      <c r="BB209" s="256" t="s">
        <v>1</v>
      </c>
      <c r="BM209" s="64">
        <f t="shared" si="27"/>
        <v>356</v>
      </c>
      <c r="BN209" s="64">
        <f t="shared" si="28"/>
        <v>357.78</v>
      </c>
      <c r="BO209" s="64">
        <f t="shared" si="29"/>
        <v>0.73260073260073266</v>
      </c>
      <c r="BP209" s="64">
        <f t="shared" si="30"/>
        <v>0.73626373626373631</v>
      </c>
    </row>
    <row r="210" spans="1:68" ht="27" hidden="1" customHeight="1" x14ac:dyDescent="0.25">
      <c r="A210" s="54" t="s">
        <v>340</v>
      </c>
      <c r="B210" s="54" t="s">
        <v>341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342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240</v>
      </c>
      <c r="Y211" s="558">
        <f t="shared" si="26"/>
        <v>240</v>
      </c>
      <c r="Z211" s="36">
        <f t="shared" si="31"/>
        <v>0.65100000000000002</v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27"/>
        <v>265.20000000000005</v>
      </c>
      <c r="BN211" s="64">
        <f t="shared" si="28"/>
        <v>265.20000000000005</v>
      </c>
      <c r="BO211" s="64">
        <f t="shared" si="29"/>
        <v>0.5494505494505495</v>
      </c>
      <c r="BP211" s="64">
        <f t="shared" si="30"/>
        <v>0.5494505494505495</v>
      </c>
    </row>
    <row r="212" spans="1:68" ht="27" hidden="1" customHeight="1" x14ac:dyDescent="0.25">
      <c r="A212" s="54" t="s">
        <v>345</v>
      </c>
      <c r="B212" s="54" t="s">
        <v>346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337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120</v>
      </c>
      <c r="Y213" s="558">
        <f t="shared" si="26"/>
        <v>120</v>
      </c>
      <c r="Z213" s="36">
        <f t="shared" si="31"/>
        <v>0.32550000000000001</v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si="27"/>
        <v>132.60000000000002</v>
      </c>
      <c r="BN213" s="64">
        <f t="shared" si="28"/>
        <v>132.60000000000002</v>
      </c>
      <c r="BO213" s="64">
        <f t="shared" si="29"/>
        <v>0.27472527472527475</v>
      </c>
      <c r="BP213" s="64">
        <f t="shared" si="30"/>
        <v>0.27472527472527475</v>
      </c>
    </row>
    <row r="214" spans="1:68" ht="27" customHeight="1" x14ac:dyDescent="0.25">
      <c r="A214" s="54" t="s">
        <v>350</v>
      </c>
      <c r="B214" s="54" t="s">
        <v>351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280</v>
      </c>
      <c r="Y214" s="558">
        <f t="shared" si="26"/>
        <v>280.8</v>
      </c>
      <c r="Z214" s="36">
        <f t="shared" si="31"/>
        <v>0.76167000000000007</v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27"/>
        <v>310.10000000000002</v>
      </c>
      <c r="BN214" s="64">
        <f t="shared" si="28"/>
        <v>310.98599999999999</v>
      </c>
      <c r="BO214" s="64">
        <f t="shared" si="29"/>
        <v>0.64102564102564108</v>
      </c>
      <c r="BP214" s="64">
        <f t="shared" si="30"/>
        <v>0.64285714285714302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428.73563218390808</v>
      </c>
      <c r="Y215" s="559">
        <f>IFERROR(Y206/H206,"0")+IFERROR(Y207/H207,"0")+IFERROR(Y208/H208,"0")+IFERROR(Y209/H209,"0")+IFERROR(Y210/H210,"0")+IFERROR(Y211/H211,"0")+IFERROR(Y212/H212,"0")+IFERROR(Y213/H213,"0")+IFERROR(Y214/H214,"0")</f>
        <v>430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3.16093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69</v>
      </c>
      <c r="X216" s="559">
        <f>IFERROR(SUM(X206:X214),"0")</f>
        <v>1210</v>
      </c>
      <c r="Y216" s="559">
        <f>IFERROR(SUM(Y206:Y214),"0")</f>
        <v>1214.7</v>
      </c>
      <c r="Z216" s="37"/>
      <c r="AA216" s="560"/>
      <c r="AB216" s="560"/>
      <c r="AC216" s="560"/>
    </row>
    <row r="217" spans="1:68" ht="14.25" hidden="1" customHeight="1" x14ac:dyDescent="0.25">
      <c r="A217" s="581" t="s">
        <v>171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customHeight="1" x14ac:dyDescent="0.25">
      <c r="A218" s="54" t="s">
        <v>353</v>
      </c>
      <c r="B218" s="54" t="s">
        <v>354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36</v>
      </c>
      <c r="Y218" s="558">
        <f>IFERROR(IF(X218="",0,CEILING((X218/$H218),1)*$H218),"")</f>
        <v>36</v>
      </c>
      <c r="Z218" s="36">
        <f>IFERROR(IF(Y218=0,"",ROUNDUP(Y218/H218,0)*0.00651),"")</f>
        <v>9.7650000000000001E-2</v>
      </c>
      <c r="AA218" s="56"/>
      <c r="AB218" s="57"/>
      <c r="AC218" s="267" t="s">
        <v>355</v>
      </c>
      <c r="AG218" s="64"/>
      <c r="AJ218" s="68"/>
      <c r="AK218" s="68">
        <v>0</v>
      </c>
      <c r="BB218" s="268" t="s">
        <v>1</v>
      </c>
      <c r="BM218" s="64">
        <f>IFERROR(X218*I218/H218,"0")</f>
        <v>39.780000000000008</v>
      </c>
      <c r="BN218" s="64">
        <f>IFERROR(Y218*I218/H218,"0")</f>
        <v>39.780000000000008</v>
      </c>
      <c r="BO218" s="64">
        <f>IFERROR(1/J218*(X218/H218),"0")</f>
        <v>8.241758241758243E-2</v>
      </c>
      <c r="BP218" s="64">
        <f>IFERROR(1/J218*(Y218/H218),"0")</f>
        <v>8.241758241758243E-2</v>
      </c>
    </row>
    <row r="219" spans="1:68" ht="27" customHeight="1" x14ac:dyDescent="0.25">
      <c r="A219" s="54" t="s">
        <v>356</v>
      </c>
      <c r="B219" s="54" t="s">
        <v>357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40</v>
      </c>
      <c r="Y219" s="558">
        <f>IFERROR(IF(X219="",0,CEILING((X219/$H219),1)*$H219),"")</f>
        <v>40.799999999999997</v>
      </c>
      <c r="Z219" s="36">
        <f>IFERROR(IF(Y219=0,"",ROUNDUP(Y219/H219,0)*0.00651),"")</f>
        <v>0.11067</v>
      </c>
      <c r="AA219" s="56"/>
      <c r="AB219" s="57"/>
      <c r="AC219" s="269" t="s">
        <v>358</v>
      </c>
      <c r="AG219" s="64"/>
      <c r="AJ219" s="68"/>
      <c r="AK219" s="68">
        <v>0</v>
      </c>
      <c r="BB219" s="270" t="s">
        <v>1</v>
      </c>
      <c r="BM219" s="64">
        <f>IFERROR(X219*I219/H219,"0")</f>
        <v>44.20000000000001</v>
      </c>
      <c r="BN219" s="64">
        <f>IFERROR(Y219*I219/H219,"0")</f>
        <v>45.084000000000003</v>
      </c>
      <c r="BO219" s="64">
        <f>IFERROR(1/J219*(X219/H219),"0")</f>
        <v>9.1575091575091583E-2</v>
      </c>
      <c r="BP219" s="64">
        <f>IFERROR(1/J219*(Y219/H219),"0")</f>
        <v>9.3406593406593408E-2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37" t="s">
        <v>72</v>
      </c>
      <c r="X220" s="559">
        <f>IFERROR(X218/H218,"0")+IFERROR(X219/H219,"0")</f>
        <v>31.666666666666668</v>
      </c>
      <c r="Y220" s="559">
        <f>IFERROR(Y218/H218,"0")+IFERROR(Y219/H219,"0")</f>
        <v>32</v>
      </c>
      <c r="Z220" s="559">
        <f>IFERROR(IF(Z218="",0,Z218),"0")+IFERROR(IF(Z219="",0,Z219),"0")</f>
        <v>0.20832000000000001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37" t="s">
        <v>69</v>
      </c>
      <c r="X221" s="559">
        <f>IFERROR(SUM(X218:X219),"0")</f>
        <v>76</v>
      </c>
      <c r="Y221" s="559">
        <f>IFERROR(SUM(Y218:Y219),"0")</f>
        <v>76.8</v>
      </c>
      <c r="Z221" s="37"/>
      <c r="AA221" s="560"/>
      <c r="AB221" s="560"/>
      <c r="AC221" s="560"/>
    </row>
    <row r="222" spans="1:68" ht="16.5" hidden="1" customHeight="1" x14ac:dyDescent="0.25">
      <c r="A222" s="576" t="s">
        <v>359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customHeight="1" x14ac:dyDescent="0.25">
      <c r="A224" s="54" t="s">
        <v>360</v>
      </c>
      <c r="B224" s="54" t="s">
        <v>361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20</v>
      </c>
      <c r="Y224" s="558">
        <f t="shared" ref="Y224:Y230" si="32">IFERROR(IF(X224="",0,CEILING((X224/$H224),1)*$H224),"")</f>
        <v>23.2</v>
      </c>
      <c r="Z224" s="36">
        <f>IFERROR(IF(Y224=0,"",ROUNDUP(Y224/H224,0)*0.01898),"")</f>
        <v>3.7960000000000001E-2</v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20.75</v>
      </c>
      <c r="BN224" s="64">
        <f t="shared" ref="BN224:BN230" si="34">IFERROR(Y224*I224/H224,"0")</f>
        <v>24.07</v>
      </c>
      <c r="BO224" s="64">
        <f t="shared" ref="BO224:BO230" si="35">IFERROR(1/J224*(X224/H224),"0")</f>
        <v>2.6939655172413795E-2</v>
      </c>
      <c r="BP224" s="64">
        <f t="shared" ref="BP224:BP230" si="36">IFERROR(1/J224*(Y224/H224),"0")</f>
        <v>3.125E-2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365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366</v>
      </c>
      <c r="B226" s="54" t="s">
        <v>367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100</v>
      </c>
      <c r="Y226" s="558">
        <f t="shared" si="32"/>
        <v>104.39999999999999</v>
      </c>
      <c r="Z226" s="36">
        <f>IFERROR(IF(Y226=0,"",ROUNDUP(Y226/H226,0)*0.01898),"")</f>
        <v>0.17082</v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33"/>
        <v>103.75</v>
      </c>
      <c r="BN226" s="64">
        <f t="shared" si="34"/>
        <v>108.315</v>
      </c>
      <c r="BO226" s="64">
        <f t="shared" si="35"/>
        <v>0.13469827586206898</v>
      </c>
      <c r="BP226" s="64">
        <f t="shared" si="36"/>
        <v>0.140625</v>
      </c>
    </row>
    <row r="227" spans="1:68" ht="27" customHeight="1" x14ac:dyDescent="0.25">
      <c r="A227" s="54" t="s">
        <v>369</v>
      </c>
      <c r="B227" s="54" t="s">
        <v>370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40</v>
      </c>
      <c r="Y227" s="558">
        <f t="shared" si="32"/>
        <v>40</v>
      </c>
      <c r="Z227" s="36">
        <f>IFERROR(IF(Y227=0,"",ROUNDUP(Y227/H227,0)*0.00902),"")</f>
        <v>9.0200000000000002E-2</v>
      </c>
      <c r="AA227" s="56"/>
      <c r="AB227" s="57"/>
      <c r="AC227" s="277" t="s">
        <v>362</v>
      </c>
      <c r="AG227" s="64"/>
      <c r="AJ227" s="68"/>
      <c r="AK227" s="68">
        <v>0</v>
      </c>
      <c r="BB227" s="278" t="s">
        <v>1</v>
      </c>
      <c r="BM227" s="64">
        <f t="shared" si="33"/>
        <v>42.1</v>
      </c>
      <c r="BN227" s="64">
        <f t="shared" si="34"/>
        <v>42.1</v>
      </c>
      <c r="BO227" s="64">
        <f t="shared" si="35"/>
        <v>7.575757575757576E-2</v>
      </c>
      <c r="BP227" s="64">
        <f t="shared" si="36"/>
        <v>7.575757575757576E-2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373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374</v>
      </c>
      <c r="B229" s="54" t="s">
        <v>375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376</v>
      </c>
      <c r="B230" s="54" t="s">
        <v>377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368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72</v>
      </c>
      <c r="X231" s="559">
        <f>IFERROR(X224/H224,"0")+IFERROR(X225/H225,"0")+IFERROR(X226/H226,"0")+IFERROR(X227/H227,"0")+IFERROR(X228/H228,"0")+IFERROR(X229/H229,"0")+IFERROR(X230/H230,"0")</f>
        <v>20.344827586206897</v>
      </c>
      <c r="Y231" s="559">
        <f>IFERROR(Y224/H224,"0")+IFERROR(Y225/H225,"0")+IFERROR(Y226/H226,"0")+IFERROR(Y227/H227,"0")+IFERROR(Y228/H228,"0")+IFERROR(Y229/H229,"0")+IFERROR(Y230/H230,"0")</f>
        <v>21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0.29898000000000002</v>
      </c>
      <c r="AA231" s="560"/>
      <c r="AB231" s="560"/>
      <c r="AC231" s="560"/>
    </row>
    <row r="232" spans="1:68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37" t="s">
        <v>69</v>
      </c>
      <c r="X232" s="559">
        <f>IFERROR(SUM(X224:X230),"0")</f>
        <v>160</v>
      </c>
      <c r="Y232" s="559">
        <f>IFERROR(SUM(Y224:Y230),"0")</f>
        <v>167.6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136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381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287</v>
      </c>
      <c r="L238" s="32"/>
      <c r="M238" s="33" t="s">
        <v>288</v>
      </c>
      <c r="N238" s="33"/>
      <c r="O238" s="32">
        <v>45</v>
      </c>
      <c r="P238" s="747" t="s">
        <v>384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12</v>
      </c>
      <c r="Y238" s="558">
        <f>IFERROR(IF(X238="",0,CEILING((X238/$H238),1)*$H238),"")</f>
        <v>12.6</v>
      </c>
      <c r="Z238" s="36">
        <f>IFERROR(IF(Y238=0,"",ROUNDUP(Y238/H238,0)*0.0059),"")</f>
        <v>4.1299999999999996E-2</v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13.166666666666668</v>
      </c>
      <c r="BN238" s="64">
        <f>IFERROR(Y238*I238/H238,"0")</f>
        <v>13.825000000000001</v>
      </c>
      <c r="BO238" s="64">
        <f>IFERROR(1/J238*(X238/H238),"0")</f>
        <v>3.0864197530864192E-2</v>
      </c>
      <c r="BP238" s="64">
        <f>IFERROR(1/J238*(Y238/H238),"0")</f>
        <v>3.2407407407407406E-2</v>
      </c>
    </row>
    <row r="239" spans="1:68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72</v>
      </c>
      <c r="X239" s="559">
        <f>IFERROR(X238/H238,"0")</f>
        <v>6.6666666666666661</v>
      </c>
      <c r="Y239" s="559">
        <f>IFERROR(Y238/H238,"0")</f>
        <v>7</v>
      </c>
      <c r="Z239" s="559">
        <f>IFERROR(IF(Z238="",0,Z238),"0")</f>
        <v>4.1299999999999996E-2</v>
      </c>
      <c r="AA239" s="560"/>
      <c r="AB239" s="560"/>
      <c r="AC239" s="560"/>
    </row>
    <row r="240" spans="1:68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37" t="s">
        <v>69</v>
      </c>
      <c r="X240" s="559">
        <f>IFERROR(SUM(X238:X238),"0")</f>
        <v>12</v>
      </c>
      <c r="Y240" s="559">
        <f>IFERROR(SUM(Y238:Y238),"0")</f>
        <v>12.6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386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287</v>
      </c>
      <c r="L242" s="32"/>
      <c r="M242" s="33" t="s">
        <v>288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287</v>
      </c>
      <c r="L243" s="32"/>
      <c r="M243" s="33" t="s">
        <v>288</v>
      </c>
      <c r="N243" s="33"/>
      <c r="O243" s="32">
        <v>90</v>
      </c>
      <c r="P243" s="858" t="s">
        <v>392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4.9000000000000004</v>
      </c>
      <c r="Y243" s="558">
        <f>IFERROR(IF(X243="",0,CEILING((X243/$H243),1)*$H243),"")</f>
        <v>5.4</v>
      </c>
      <c r="Z243" s="36">
        <f>IFERROR(IF(Y243=0,"",ROUNDUP(Y243/H243,0)*0.0059),"")</f>
        <v>1.77E-2</v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5.37638888888889</v>
      </c>
      <c r="BN243" s="64">
        <f>IFERROR(Y243*I243/H243,"0")</f>
        <v>5.9250000000000007</v>
      </c>
      <c r="BO243" s="64">
        <f>IFERROR(1/J243*(X243/H243),"0")</f>
        <v>1.2602880658436214E-2</v>
      </c>
      <c r="BP243" s="64">
        <f>IFERROR(1/J243*(Y243/H243),"0")</f>
        <v>1.3888888888888888E-2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287</v>
      </c>
      <c r="L244" s="32"/>
      <c r="M244" s="33" t="s">
        <v>288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287</v>
      </c>
      <c r="L245" s="32"/>
      <c r="M245" s="33" t="s">
        <v>288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4.4000000000000004</v>
      </c>
      <c r="Y245" s="558">
        <f>IFERROR(IF(X245="",0,CEILING((X245/$H245),1)*$H245),"")</f>
        <v>4.95</v>
      </c>
      <c r="Z245" s="36">
        <f>IFERROR(IF(Y245=0,"",ROUNDUP(Y245/H245,0)*0.0059),"")</f>
        <v>2.9499999999999998E-2</v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5.2444444444444445</v>
      </c>
      <c r="BN245" s="64">
        <f>IFERROR(Y245*I245/H245,"0")</f>
        <v>5.9</v>
      </c>
      <c r="BO245" s="64">
        <f>IFERROR(1/J245*(X245/H245),"0")</f>
        <v>2.0576131687242798E-2</v>
      </c>
      <c r="BP245" s="64">
        <f>IFERROR(1/J245*(Y245/H245),"0")</f>
        <v>2.3148148148148147E-2</v>
      </c>
    </row>
    <row r="246" spans="1:68" ht="27" hidden="1" customHeight="1" x14ac:dyDescent="0.25">
      <c r="A246" s="54" t="s">
        <v>397</v>
      </c>
      <c r="B246" s="54" t="s">
        <v>398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287</v>
      </c>
      <c r="L246" s="32"/>
      <c r="M246" s="33" t="s">
        <v>288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72</v>
      </c>
      <c r="X247" s="559">
        <f>IFERROR(X242/H242,"0")+IFERROR(X243/H243,"0")+IFERROR(X244/H244,"0")+IFERROR(X245/H245,"0")+IFERROR(X246/H246,"0")</f>
        <v>7.166666666666667</v>
      </c>
      <c r="Y247" s="559">
        <f>IFERROR(Y242/H242,"0")+IFERROR(Y243/H243,"0")+IFERROR(Y244/H244,"0")+IFERROR(Y245/H245,"0")+IFERROR(Y246/H246,"0")</f>
        <v>8</v>
      </c>
      <c r="Z247" s="559">
        <f>IFERROR(IF(Z242="",0,Z242),"0")+IFERROR(IF(Z243="",0,Z243),"0")+IFERROR(IF(Z244="",0,Z244),"0")+IFERROR(IF(Z245="",0,Z245),"0")+IFERROR(IF(Z246="",0,Z246),"0")</f>
        <v>4.7199999999999999E-2</v>
      </c>
      <c r="AA247" s="560"/>
      <c r="AB247" s="560"/>
      <c r="AC247" s="560"/>
    </row>
    <row r="248" spans="1:68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37" t="s">
        <v>69</v>
      </c>
      <c r="X248" s="559">
        <f>IFERROR(SUM(X242:X246),"0")</f>
        <v>9.3000000000000007</v>
      </c>
      <c r="Y248" s="559">
        <f>IFERROR(SUM(Y242:Y246),"0")</f>
        <v>10.350000000000001</v>
      </c>
      <c r="Z248" s="37"/>
      <c r="AA248" s="560"/>
      <c r="AB248" s="560"/>
      <c r="AC248" s="560"/>
    </row>
    <row r="249" spans="1:68" ht="16.5" hidden="1" customHeight="1" x14ac:dyDescent="0.25">
      <c r="A249" s="576" t="s">
        <v>399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400</v>
      </c>
      <c r="B251" s="54" t="s">
        <v>401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402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403</v>
      </c>
      <c r="B252" s="54" t="s">
        <v>404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405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406</v>
      </c>
      <c r="B253" s="54" t="s">
        <v>407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408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409</v>
      </c>
      <c r="B254" s="54" t="s">
        <v>410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411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412</v>
      </c>
      <c r="B255" s="54" t="s">
        <v>413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414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415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416</v>
      </c>
      <c r="B260" s="54" t="s">
        <v>417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420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422</v>
      </c>
      <c r="B262" s="54" t="s">
        <v>423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425</v>
      </c>
      <c r="B263" s="54" t="s">
        <v>426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4" t="s">
        <v>427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429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430</v>
      </c>
      <c r="B268" s="54" t="s">
        <v>431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432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433</v>
      </c>
      <c r="B269" s="54" t="s">
        <v>434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100</v>
      </c>
      <c r="Y269" s="558">
        <f>IFERROR(IF(X269="",0,CEILING((X269/$H269),1)*$H269),"")</f>
        <v>100.8</v>
      </c>
      <c r="Z269" s="36">
        <f>IFERROR(IF(Y269=0,"",ROUNDUP(Y269/H269,0)*0.00651),"")</f>
        <v>0.27342</v>
      </c>
      <c r="AA269" s="56"/>
      <c r="AB269" s="57"/>
      <c r="AC269" s="319" t="s">
        <v>435</v>
      </c>
      <c r="AG269" s="64"/>
      <c r="AJ269" s="68"/>
      <c r="AK269" s="68">
        <v>0</v>
      </c>
      <c r="BB269" s="320" t="s">
        <v>1</v>
      </c>
      <c r="BM269" s="64">
        <f>IFERROR(X269*I269/H269,"0")</f>
        <v>110.5</v>
      </c>
      <c r="BN269" s="64">
        <f>IFERROR(Y269*I269/H269,"0")</f>
        <v>111.384</v>
      </c>
      <c r="BO269" s="64">
        <f>IFERROR(1/J269*(X269/H269),"0")</f>
        <v>0.22893772893772898</v>
      </c>
      <c r="BP269" s="64">
        <f>IFERROR(1/J269*(Y269/H269),"0")</f>
        <v>0.23076923076923078</v>
      </c>
    </row>
    <row r="270" spans="1:68" ht="37.5" customHeight="1" x14ac:dyDescent="0.25">
      <c r="A270" s="54" t="s">
        <v>436</v>
      </c>
      <c r="B270" s="54" t="s">
        <v>437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160</v>
      </c>
      <c r="Y270" s="558">
        <f>IFERROR(IF(X270="",0,CEILING((X270/$H270),1)*$H270),"")</f>
        <v>160.79999999999998</v>
      </c>
      <c r="Z270" s="36">
        <f>IFERROR(IF(Y270=0,"",ROUNDUP(Y270/H270,0)*0.00651),"")</f>
        <v>0.43617</v>
      </c>
      <c r="AA270" s="56"/>
      <c r="AB270" s="57"/>
      <c r="AC270" s="321" t="s">
        <v>438</v>
      </c>
      <c r="AG270" s="64"/>
      <c r="AJ270" s="68" t="s">
        <v>112</v>
      </c>
      <c r="AK270" s="68">
        <v>436.8</v>
      </c>
      <c r="BB270" s="322" t="s">
        <v>1</v>
      </c>
      <c r="BM270" s="64">
        <f>IFERROR(X270*I270/H270,"0")</f>
        <v>172</v>
      </c>
      <c r="BN270" s="64">
        <f>IFERROR(Y270*I270/H270,"0")</f>
        <v>172.85999999999999</v>
      </c>
      <c r="BO270" s="64">
        <f>IFERROR(1/J270*(X270/H270),"0")</f>
        <v>0.36630036630036633</v>
      </c>
      <c r="BP270" s="64">
        <f>IFERROR(1/J270*(Y270/H270),"0")</f>
        <v>0.36813186813186816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72</v>
      </c>
      <c r="X271" s="559">
        <f>IFERROR(X268/H268,"0")+IFERROR(X269/H269,"0")+IFERROR(X270/H270,"0")</f>
        <v>108.33333333333334</v>
      </c>
      <c r="Y271" s="559">
        <f>IFERROR(Y268/H268,"0")+IFERROR(Y269/H269,"0")+IFERROR(Y270/H270,"0")</f>
        <v>109</v>
      </c>
      <c r="Z271" s="559">
        <f>IFERROR(IF(Z268="",0,Z268),"0")+IFERROR(IF(Z269="",0,Z269),"0")+IFERROR(IF(Z270="",0,Z270),"0")</f>
        <v>0.70958999999999994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37" t="s">
        <v>69</v>
      </c>
      <c r="X272" s="559">
        <f>IFERROR(SUM(X268:X270),"0")</f>
        <v>260</v>
      </c>
      <c r="Y272" s="559">
        <f>IFERROR(SUM(Y268:Y270),"0")</f>
        <v>261.59999999999997</v>
      </c>
      <c r="Z272" s="37"/>
      <c r="AA272" s="560"/>
      <c r="AB272" s="560"/>
      <c r="AC272" s="560"/>
    </row>
    <row r="273" spans="1:68" ht="16.5" hidden="1" customHeight="1" x14ac:dyDescent="0.25">
      <c r="A273" s="576" t="s">
        <v>439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64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440</v>
      </c>
      <c r="B275" s="54" t="s">
        <v>441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442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443</v>
      </c>
      <c r="B279" s="54" t="s">
        <v>444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445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446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447</v>
      </c>
      <c r="B284" s="54" t="s">
        <v>448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449</v>
      </c>
      <c r="AB284" s="57"/>
      <c r="AC284" s="327" t="s">
        <v>450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451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452</v>
      </c>
      <c r="B289" s="54" t="s">
        <v>453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455</v>
      </c>
      <c r="B290" s="54" t="s">
        <v>456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 t="s">
        <v>457</v>
      </c>
      <c r="M290" s="33" t="s">
        <v>77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 t="s">
        <v>459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455</v>
      </c>
      <c r="B291" s="54" t="s">
        <v>460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461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463</v>
      </c>
      <c r="B292" s="54" t="s">
        <v>464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466</v>
      </c>
      <c r="B293" s="54" t="s">
        <v>467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454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468</v>
      </c>
      <c r="B294" s="54" t="s">
        <v>469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64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471</v>
      </c>
      <c r="B298" s="54" t="s">
        <v>472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68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473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175</v>
      </c>
      <c r="Y302" s="558">
        <f t="shared" si="42"/>
        <v>176.4</v>
      </c>
      <c r="Z302" s="36">
        <f>IFERROR(IF(Y302=0,"",ROUNDUP(Y302/H302,0)*0.00502),"")</f>
        <v>0.42168</v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43"/>
        <v>183.33333333333334</v>
      </c>
      <c r="BN302" s="64">
        <f t="shared" si="44"/>
        <v>184.8</v>
      </c>
      <c r="BO302" s="64">
        <f t="shared" si="45"/>
        <v>0.35612535612535612</v>
      </c>
      <c r="BP302" s="64">
        <f t="shared" si="46"/>
        <v>0.35897435897435903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487</v>
      </c>
      <c r="B304" s="54" t="s">
        <v>488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15</v>
      </c>
      <c r="Y304" s="558">
        <f t="shared" si="42"/>
        <v>16.2</v>
      </c>
      <c r="Z304" s="36">
        <f>IFERROR(IF(Y304=0,"",ROUNDUP(Y304/H304,0)*0.00651),"")</f>
        <v>5.8590000000000003E-2</v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16.900000000000002</v>
      </c>
      <c r="BN304" s="64">
        <f t="shared" si="44"/>
        <v>18.251999999999999</v>
      </c>
      <c r="BO304" s="64">
        <f t="shared" si="45"/>
        <v>4.5787545787545791E-2</v>
      </c>
      <c r="BP304" s="64">
        <f t="shared" si="46"/>
        <v>4.9450549450549455E-2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72</v>
      </c>
      <c r="X305" s="559">
        <f>IFERROR(X298/H298,"0")+IFERROR(X299/H299,"0")+IFERROR(X300/H300,"0")+IFERROR(X301/H301,"0")+IFERROR(X302/H302,"0")+IFERROR(X303/H303,"0")+IFERROR(X304/H304,"0")</f>
        <v>91.666666666666657</v>
      </c>
      <c r="Y305" s="559">
        <f>IFERROR(Y298/H298,"0")+IFERROR(Y299/H299,"0")+IFERROR(Y300/H300,"0")+IFERROR(Y301/H301,"0")+IFERROR(Y302/H302,"0")+IFERROR(Y303/H303,"0")+IFERROR(Y304/H304,"0")</f>
        <v>93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0.48026999999999997</v>
      </c>
      <c r="AA305" s="560"/>
      <c r="AB305" s="560"/>
      <c r="AC305" s="560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37" t="s">
        <v>69</v>
      </c>
      <c r="X306" s="559">
        <f>IFERROR(SUM(X298:X304),"0")</f>
        <v>190</v>
      </c>
      <c r="Y306" s="559">
        <f>IFERROR(SUM(Y298:Y304),"0")</f>
        <v>192.6</v>
      </c>
      <c r="Z306" s="37"/>
      <c r="AA306" s="560"/>
      <c r="AB306" s="560"/>
      <c r="AC306" s="560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490</v>
      </c>
      <c r="B308" s="54" t="s">
        <v>491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492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171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customHeight="1" x14ac:dyDescent="0.25">
      <c r="A316" s="54" t="s">
        <v>505</v>
      </c>
      <c r="B316" s="54" t="s">
        <v>506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30</v>
      </c>
      <c r="Y316" s="558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507</v>
      </c>
      <c r="AG316" s="64"/>
      <c r="AJ316" s="68"/>
      <c r="AK316" s="68">
        <v>0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ht="27" customHeight="1" x14ac:dyDescent="0.25">
      <c r="A317" s="54" t="s">
        <v>508</v>
      </c>
      <c r="B317" s="54" t="s">
        <v>509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600</v>
      </c>
      <c r="Y317" s="558">
        <f>IFERROR(IF(X317="",0,CEILING((X317/$H317),1)*$H317),"")</f>
        <v>600.6</v>
      </c>
      <c r="Z317" s="36">
        <f>IFERROR(IF(Y317=0,"",ROUNDUP(Y317/H317,0)*0.01898),"")</f>
        <v>1.46146</v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639.92307692307702</v>
      </c>
      <c r="BN317" s="64">
        <f>IFERROR(Y317*I317/H317,"0")</f>
        <v>640.5630000000001</v>
      </c>
      <c r="BO317" s="64">
        <f>IFERROR(1/J317*(X317/H317),"0")</f>
        <v>1.2019230769230769</v>
      </c>
      <c r="BP317" s="64">
        <f>IFERROR(1/J317*(Y317/H317),"0")</f>
        <v>1.203125</v>
      </c>
    </row>
    <row r="318" spans="1:68" ht="16.5" customHeight="1" x14ac:dyDescent="0.25">
      <c r="A318" s="54" t="s">
        <v>511</v>
      </c>
      <c r="B318" s="54" t="s">
        <v>512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20</v>
      </c>
      <c r="Y318" s="558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21.235714285714284</v>
      </c>
      <c r="BN318" s="64">
        <f>IFERROR(Y318*I318/H318,"0")</f>
        <v>26.757000000000001</v>
      </c>
      <c r="BO318" s="64">
        <f>IFERROR(1/J318*(X318/H318),"0")</f>
        <v>3.7202380952380952E-2</v>
      </c>
      <c r="BP318" s="64">
        <f>IFERROR(1/J318*(Y318/H318),"0")</f>
        <v>4.6875E-2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72</v>
      </c>
      <c r="X319" s="559">
        <f>IFERROR(X316/H316,"0")+IFERROR(X317/H317,"0")+IFERROR(X318/H318,"0")</f>
        <v>82.875457875457869</v>
      </c>
      <c r="Y319" s="559">
        <f>IFERROR(Y316/H316,"0")+IFERROR(Y317/H317,"0")+IFERROR(Y318/H318,"0")</f>
        <v>84</v>
      </c>
      <c r="Z319" s="559">
        <f>IFERROR(IF(Z316="",0,Z316),"0")+IFERROR(IF(Z317="",0,Z317),"0")+IFERROR(IF(Z318="",0,Z318),"0")</f>
        <v>1.59432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37" t="s">
        <v>69</v>
      </c>
      <c r="X320" s="559">
        <f>IFERROR(SUM(X316:X318),"0")</f>
        <v>650</v>
      </c>
      <c r="Y320" s="559">
        <f>IFERROR(SUM(Y316:Y318),"0")</f>
        <v>659.40000000000009</v>
      </c>
      <c r="Z320" s="37"/>
      <c r="AA320" s="560"/>
      <c r="AB320" s="560"/>
      <c r="AC320" s="560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514</v>
      </c>
      <c r="B322" s="54" t="s">
        <v>515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4" t="s">
        <v>516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518</v>
      </c>
      <c r="B323" s="54" t="s">
        <v>519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520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524</v>
      </c>
      <c r="B325" s="54" t="s">
        <v>525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72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hidden="1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37" t="s">
        <v>69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526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527</v>
      </c>
      <c r="B329" s="54" t="s">
        <v>528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529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529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533</v>
      </c>
      <c r="B331" s="54" t="s">
        <v>534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529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530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535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536</v>
      </c>
      <c r="B336" s="54" t="s">
        <v>537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538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539</v>
      </c>
      <c r="B337" s="54" t="s">
        <v>540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700</v>
      </c>
      <c r="Y337" s="558">
        <f>IFERROR(IF(X337="",0,CEILING((X337/$H337),1)*$H337),"")</f>
        <v>701.4</v>
      </c>
      <c r="Z337" s="36">
        <f>IFERROR(IF(Y337=0,"",ROUNDUP(Y337/H337,0)*0.00651),"")</f>
        <v>2.1743399999999999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783.99999999999989</v>
      </c>
      <c r="BN337" s="64">
        <f>IFERROR(Y337*I337/H337,"0")</f>
        <v>785.56799999999987</v>
      </c>
      <c r="BO337" s="64">
        <f>IFERROR(1/J337*(X337/H337),"0")</f>
        <v>1.8315018315018314</v>
      </c>
      <c r="BP337" s="64">
        <f>IFERROR(1/J337*(Y337/H337),"0")</f>
        <v>1.8351648351648353</v>
      </c>
    </row>
    <row r="338" spans="1:68" ht="27" customHeight="1" x14ac:dyDescent="0.25">
      <c r="A338" s="54" t="s">
        <v>542</v>
      </c>
      <c r="B338" s="54" t="s">
        <v>543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280</v>
      </c>
      <c r="Y338" s="558">
        <f>IFERROR(IF(X338="",0,CEILING((X338/$H338),1)*$H338),"")</f>
        <v>281.40000000000003</v>
      </c>
      <c r="Z338" s="36">
        <f>IFERROR(IF(Y338=0,"",ROUNDUP(Y338/H338,0)*0.00651),"")</f>
        <v>0.87234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311.99999999999994</v>
      </c>
      <c r="BN338" s="64">
        <f>IFERROR(Y338*I338/H338,"0")</f>
        <v>313.56</v>
      </c>
      <c r="BO338" s="64">
        <f>IFERROR(1/J338*(X338/H338),"0")</f>
        <v>0.73260073260073255</v>
      </c>
      <c r="BP338" s="64">
        <f>IFERROR(1/J338*(Y338/H338),"0")</f>
        <v>0.73626373626373631</v>
      </c>
    </row>
    <row r="339" spans="1:68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72</v>
      </c>
      <c r="X339" s="559">
        <f>IFERROR(X336/H336,"0")+IFERROR(X337/H337,"0")+IFERROR(X338/H338,"0")</f>
        <v>466.66666666666663</v>
      </c>
      <c r="Y339" s="559">
        <f>IFERROR(Y336/H336,"0")+IFERROR(Y337/H337,"0")+IFERROR(Y338/H338,"0")</f>
        <v>468</v>
      </c>
      <c r="Z339" s="559">
        <f>IFERROR(IF(Z336="",0,Z336),"0")+IFERROR(IF(Z337="",0,Z337),"0")+IFERROR(IF(Z338="",0,Z338),"0")</f>
        <v>3.0466799999999998</v>
      </c>
      <c r="AA339" s="560"/>
      <c r="AB339" s="560"/>
      <c r="AC339" s="560"/>
    </row>
    <row r="340" spans="1:68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37" t="s">
        <v>69</v>
      </c>
      <c r="X340" s="559">
        <f>IFERROR(SUM(X336:X338),"0")</f>
        <v>980</v>
      </c>
      <c r="Y340" s="559">
        <f>IFERROR(SUM(Y336:Y338),"0")</f>
        <v>982.8</v>
      </c>
      <c r="Z340" s="37"/>
      <c r="AA340" s="560"/>
      <c r="AB340" s="560"/>
      <c r="AC340" s="560"/>
    </row>
    <row r="341" spans="1:68" ht="27.75" hidden="1" customHeight="1" x14ac:dyDescent="0.2">
      <c r="A341" s="626" t="s">
        <v>545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546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547</v>
      </c>
      <c r="B344" s="54" t="s">
        <v>548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 t="s">
        <v>111</v>
      </c>
      <c r="M344" s="33" t="s">
        <v>68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1800</v>
      </c>
      <c r="Y344" s="558">
        <f t="shared" ref="Y344:Y350" si="47">IFERROR(IF(X344="",0,CEILING((X344/$H344),1)*$H344),"")</f>
        <v>1800</v>
      </c>
      <c r="Z344" s="36">
        <f>IFERROR(IF(Y344=0,"",ROUNDUP(Y344/H344,0)*0.02175),"")</f>
        <v>2.61</v>
      </c>
      <c r="AA344" s="56"/>
      <c r="AB344" s="57"/>
      <c r="AC344" s="391" t="s">
        <v>549</v>
      </c>
      <c r="AG344" s="64"/>
      <c r="AJ344" s="68" t="s">
        <v>112</v>
      </c>
      <c r="AK344" s="68">
        <v>720</v>
      </c>
      <c r="BB344" s="392" t="s">
        <v>1</v>
      </c>
      <c r="BM344" s="64">
        <f t="shared" ref="BM344:BM350" si="48">IFERROR(X344*I344/H344,"0")</f>
        <v>1857.6</v>
      </c>
      <c r="BN344" s="64">
        <f t="shared" ref="BN344:BN350" si="49">IFERROR(Y344*I344/H344,"0")</f>
        <v>1857.6</v>
      </c>
      <c r="BO344" s="64">
        <f t="shared" ref="BO344:BO350" si="50">IFERROR(1/J344*(X344/H344),"0")</f>
        <v>2.5</v>
      </c>
      <c r="BP344" s="64">
        <f t="shared" ref="BP344:BP350" si="51">IFERROR(1/J344*(Y344/H344),"0")</f>
        <v>2.5</v>
      </c>
    </row>
    <row r="345" spans="1:68" ht="27" customHeight="1" x14ac:dyDescent="0.25">
      <c r="A345" s="54" t="s">
        <v>550</v>
      </c>
      <c r="B345" s="54" t="s">
        <v>551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 t="s">
        <v>111</v>
      </c>
      <c r="M345" s="33" t="s">
        <v>68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900</v>
      </c>
      <c r="Y345" s="558">
        <f t="shared" si="47"/>
        <v>900</v>
      </c>
      <c r="Z345" s="36">
        <f>IFERROR(IF(Y345=0,"",ROUNDUP(Y345/H345,0)*0.02175),"")</f>
        <v>1.3049999999999999</v>
      </c>
      <c r="AA345" s="56"/>
      <c r="AB345" s="57"/>
      <c r="AC345" s="393" t="s">
        <v>552</v>
      </c>
      <c r="AG345" s="64"/>
      <c r="AJ345" s="68" t="s">
        <v>112</v>
      </c>
      <c r="AK345" s="68">
        <v>720</v>
      </c>
      <c r="BB345" s="394" t="s">
        <v>1</v>
      </c>
      <c r="BM345" s="64">
        <f t="shared" si="48"/>
        <v>928.8</v>
      </c>
      <c r="BN345" s="64">
        <f t="shared" si="49"/>
        <v>928.8</v>
      </c>
      <c r="BO345" s="64">
        <f t="shared" si="50"/>
        <v>1.25</v>
      </c>
      <c r="BP345" s="64">
        <f t="shared" si="51"/>
        <v>1.25</v>
      </c>
    </row>
    <row r="346" spans="1:68" ht="27" customHeight="1" x14ac:dyDescent="0.25">
      <c r="A346" s="54" t="s">
        <v>553</v>
      </c>
      <c r="B346" s="54" t="s">
        <v>554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300</v>
      </c>
      <c r="Y346" s="558">
        <f t="shared" si="47"/>
        <v>300</v>
      </c>
      <c r="Z346" s="36">
        <f>IFERROR(IF(Y346=0,"",ROUNDUP(Y346/H346,0)*0.02175),"")</f>
        <v>0.43499999999999994</v>
      </c>
      <c r="AA346" s="56"/>
      <c r="AB346" s="57"/>
      <c r="AC346" s="395" t="s">
        <v>555</v>
      </c>
      <c r="AG346" s="64"/>
      <c r="AJ346" s="68"/>
      <c r="AK346" s="68">
        <v>0</v>
      </c>
      <c r="BB346" s="396" t="s">
        <v>1</v>
      </c>
      <c r="BM346" s="64">
        <f t="shared" si="48"/>
        <v>309.60000000000002</v>
      </c>
      <c r="BN346" s="64">
        <f t="shared" si="49"/>
        <v>309.60000000000002</v>
      </c>
      <c r="BO346" s="64">
        <f t="shared" si="50"/>
        <v>0.41666666666666663</v>
      </c>
      <c r="BP346" s="64">
        <f t="shared" si="51"/>
        <v>0.41666666666666663</v>
      </c>
    </row>
    <row r="347" spans="1:68" ht="37.5" customHeight="1" x14ac:dyDescent="0.25">
      <c r="A347" s="54" t="s">
        <v>556</v>
      </c>
      <c r="B347" s="54" t="s">
        <v>557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 t="s">
        <v>111</v>
      </c>
      <c r="M347" s="33" t="s">
        <v>68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1900</v>
      </c>
      <c r="Y347" s="558">
        <f t="shared" si="47"/>
        <v>1905</v>
      </c>
      <c r="Z347" s="36">
        <f>IFERROR(IF(Y347=0,"",ROUNDUP(Y347/H347,0)*0.02175),"")</f>
        <v>2.7622499999999999</v>
      </c>
      <c r="AA347" s="56"/>
      <c r="AB347" s="57"/>
      <c r="AC347" s="397" t="s">
        <v>558</v>
      </c>
      <c r="AG347" s="64"/>
      <c r="AJ347" s="68" t="s">
        <v>112</v>
      </c>
      <c r="AK347" s="68">
        <v>720</v>
      </c>
      <c r="BB347" s="398" t="s">
        <v>1</v>
      </c>
      <c r="BM347" s="64">
        <f t="shared" si="48"/>
        <v>1960.8</v>
      </c>
      <c r="BN347" s="64">
        <f t="shared" si="49"/>
        <v>1965.96</v>
      </c>
      <c r="BO347" s="64">
        <f t="shared" si="50"/>
        <v>2.6388888888888888</v>
      </c>
      <c r="BP347" s="64">
        <f t="shared" si="51"/>
        <v>2.645833333333333</v>
      </c>
    </row>
    <row r="348" spans="1:68" ht="27" hidden="1" customHeight="1" x14ac:dyDescent="0.25">
      <c r="A348" s="54" t="s">
        <v>559</v>
      </c>
      <c r="B348" s="54" t="s">
        <v>560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564</v>
      </c>
      <c r="B350" s="54" t="s">
        <v>565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72</v>
      </c>
      <c r="X351" s="559">
        <f>IFERROR(X344/H344,"0")+IFERROR(X345/H345,"0")+IFERROR(X346/H346,"0")+IFERROR(X347/H347,"0")+IFERROR(X348/H348,"0")+IFERROR(X349/H349,"0")+IFERROR(X350/H350,"0")</f>
        <v>326.66666666666669</v>
      </c>
      <c r="Y351" s="559">
        <f>IFERROR(Y344/H344,"0")+IFERROR(Y345/H345,"0")+IFERROR(Y346/H346,"0")+IFERROR(Y347/H347,"0")+IFERROR(Y348/H348,"0")+IFERROR(Y349/H349,"0")+IFERROR(Y350/H350,"0")</f>
        <v>327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7.1122499999999995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37" t="s">
        <v>69</v>
      </c>
      <c r="X352" s="559">
        <f>IFERROR(SUM(X344:X350),"0")</f>
        <v>4900</v>
      </c>
      <c r="Y352" s="559">
        <f>IFERROR(SUM(Y344:Y350),"0")</f>
        <v>4905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136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566</v>
      </c>
      <c r="B354" s="54" t="s">
        <v>567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 t="s">
        <v>111</v>
      </c>
      <c r="M354" s="33" t="s">
        <v>106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1200</v>
      </c>
      <c r="Y354" s="558">
        <f>IFERROR(IF(X354="",0,CEILING((X354/$H354),1)*$H354),"")</f>
        <v>1200</v>
      </c>
      <c r="Z354" s="36">
        <f>IFERROR(IF(Y354=0,"",ROUNDUP(Y354/H354,0)*0.02175),"")</f>
        <v>1.7399999999999998</v>
      </c>
      <c r="AA354" s="56"/>
      <c r="AB354" s="57"/>
      <c r="AC354" s="405" t="s">
        <v>568</v>
      </c>
      <c r="AG354" s="64"/>
      <c r="AJ354" s="68" t="s">
        <v>112</v>
      </c>
      <c r="AK354" s="68">
        <v>720</v>
      </c>
      <c r="BB354" s="406" t="s">
        <v>1</v>
      </c>
      <c r="BM354" s="64">
        <f>IFERROR(X354*I354/H354,"0")</f>
        <v>1238.4000000000001</v>
      </c>
      <c r="BN354" s="64">
        <f>IFERROR(Y354*I354/H354,"0")</f>
        <v>1238.4000000000001</v>
      </c>
      <c r="BO354" s="64">
        <f>IFERROR(1/J354*(X354/H354),"0")</f>
        <v>1.6666666666666665</v>
      </c>
      <c r="BP354" s="64">
        <f>IFERROR(1/J354*(Y354/H354),"0")</f>
        <v>1.6666666666666665</v>
      </c>
    </row>
    <row r="355" spans="1:68" ht="16.5" hidden="1" customHeight="1" x14ac:dyDescent="0.25">
      <c r="A355" s="54" t="s">
        <v>569</v>
      </c>
      <c r="B355" s="54" t="s">
        <v>570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72</v>
      </c>
      <c r="X356" s="559">
        <f>IFERROR(X354/H354,"0")+IFERROR(X355/H355,"0")</f>
        <v>80</v>
      </c>
      <c r="Y356" s="559">
        <f>IFERROR(Y354/H354,"0")+IFERROR(Y355/H355,"0")</f>
        <v>80</v>
      </c>
      <c r="Z356" s="559">
        <f>IFERROR(IF(Z354="",0,Z354),"0")+IFERROR(IF(Z355="",0,Z355),"0")</f>
        <v>1.7399999999999998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37" t="s">
        <v>69</v>
      </c>
      <c r="X357" s="559">
        <f>IFERROR(SUM(X354:X355),"0")</f>
        <v>1200</v>
      </c>
      <c r="Y357" s="559">
        <f>IFERROR(SUM(Y354:Y355),"0")</f>
        <v>1200</v>
      </c>
      <c r="Z357" s="37"/>
      <c r="AA357" s="560"/>
      <c r="AB357" s="560"/>
      <c r="AC357" s="560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571</v>
      </c>
      <c r="B359" s="54" t="s">
        <v>572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50</v>
      </c>
      <c r="Y360" s="558">
        <f>IFERROR(IF(X360="",0,CEILING((X360/$H360),1)*$H360),"")</f>
        <v>54</v>
      </c>
      <c r="Z360" s="36">
        <f>IFERROR(IF(Y360=0,"",ROUNDUP(Y360/H360,0)*0.01898),"")</f>
        <v>0.11388000000000001</v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52.883333333333333</v>
      </c>
      <c r="BN360" s="64">
        <f>IFERROR(Y360*I360/H360,"0")</f>
        <v>57.113999999999997</v>
      </c>
      <c r="BO360" s="64">
        <f>IFERROR(1/J360*(X360/H360),"0")</f>
        <v>8.6805555555555552E-2</v>
      </c>
      <c r="BP360" s="64">
        <f>IFERROR(1/J360*(Y360/H360),"0")</f>
        <v>9.375E-2</v>
      </c>
    </row>
    <row r="361" spans="1:68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72</v>
      </c>
      <c r="X361" s="559">
        <f>IFERROR(X359/H359,"0")+IFERROR(X360/H360,"0")</f>
        <v>5.5555555555555554</v>
      </c>
      <c r="Y361" s="559">
        <f>IFERROR(Y359/H359,"0")+IFERROR(Y360/H360,"0")</f>
        <v>6</v>
      </c>
      <c r="Z361" s="559">
        <f>IFERROR(IF(Z359="",0,Z359),"0")+IFERROR(IF(Z360="",0,Z360),"0")</f>
        <v>0.11388000000000001</v>
      </c>
      <c r="AA361" s="560"/>
      <c r="AB361" s="560"/>
      <c r="AC361" s="560"/>
    </row>
    <row r="362" spans="1:68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37" t="s">
        <v>69</v>
      </c>
      <c r="X362" s="559">
        <f>IFERROR(SUM(X359:X360),"0")</f>
        <v>50</v>
      </c>
      <c r="Y362" s="559">
        <f>IFERROR(SUM(Y359:Y360),"0")</f>
        <v>54</v>
      </c>
      <c r="Z362" s="37"/>
      <c r="AA362" s="560"/>
      <c r="AB362" s="560"/>
      <c r="AC362" s="560"/>
    </row>
    <row r="363" spans="1:68" ht="14.25" hidden="1" customHeight="1" x14ac:dyDescent="0.25">
      <c r="A363" s="581" t="s">
        <v>171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hidden="1" customHeight="1" x14ac:dyDescent="0.25">
      <c r="A364" s="54" t="s">
        <v>577</v>
      </c>
      <c r="B364" s="54" t="s">
        <v>578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579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72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37" t="s">
        <v>69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76" t="s">
        <v>580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581</v>
      </c>
      <c r="B369" s="54" t="s">
        <v>582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68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30</v>
      </c>
      <c r="Y370" s="558">
        <f>IFERROR(IF(X370="",0,CEILING((X370/$H370),1)*$H370),"")</f>
        <v>36</v>
      </c>
      <c r="Z370" s="36">
        <f>IFERROR(IF(Y370=0,"",ROUNDUP(Y370/H370,0)*0.01898),"")</f>
        <v>5.6940000000000004E-2</v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31.087500000000002</v>
      </c>
      <c r="BN370" s="64">
        <f>IFERROR(Y370*I370/H370,"0")</f>
        <v>37.305</v>
      </c>
      <c r="BO370" s="64">
        <f>IFERROR(1/J370*(X370/H370),"0")</f>
        <v>3.90625E-2</v>
      </c>
      <c r="BP370" s="64">
        <f>IFERROR(1/J370*(Y370/H370),"0")</f>
        <v>4.6875E-2</v>
      </c>
    </row>
    <row r="371" spans="1:68" ht="37.5" hidden="1" customHeight="1" x14ac:dyDescent="0.25">
      <c r="A371" s="54" t="s">
        <v>587</v>
      </c>
      <c r="B371" s="54" t="s">
        <v>588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586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72</v>
      </c>
      <c r="X372" s="559">
        <f>IFERROR(X369/H369,"0")+IFERROR(X370/H370,"0")+IFERROR(X371/H371,"0")</f>
        <v>2.5</v>
      </c>
      <c r="Y372" s="559">
        <f>IFERROR(Y369/H369,"0")+IFERROR(Y370/H370,"0")+IFERROR(Y371/H371,"0")</f>
        <v>3</v>
      </c>
      <c r="Z372" s="559">
        <f>IFERROR(IF(Z369="",0,Z369),"0")+IFERROR(IF(Z370="",0,Z370),"0")+IFERROR(IF(Z371="",0,Z371),"0")</f>
        <v>5.6940000000000004E-2</v>
      </c>
      <c r="AA372" s="560"/>
      <c r="AB372" s="560"/>
      <c r="AC372" s="560"/>
    </row>
    <row r="373" spans="1:68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37" t="s">
        <v>69</v>
      </c>
      <c r="X373" s="559">
        <f>IFERROR(SUM(X369:X371),"0")</f>
        <v>30</v>
      </c>
      <c r="Y373" s="559">
        <f>IFERROR(SUM(Y369:Y371),"0")</f>
        <v>36</v>
      </c>
      <c r="Z373" s="37"/>
      <c r="AA373" s="560"/>
      <c r="AB373" s="560"/>
      <c r="AC373" s="560"/>
    </row>
    <row r="374" spans="1:68" ht="14.25" hidden="1" customHeight="1" x14ac:dyDescent="0.25">
      <c r="A374" s="581" t="s">
        <v>64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589</v>
      </c>
      <c r="B375" s="54" t="s">
        <v>590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hidden="1" customHeight="1" x14ac:dyDescent="0.25">
      <c r="A379" s="54" t="s">
        <v>592</v>
      </c>
      <c r="B379" s="54" t="s">
        <v>593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595</v>
      </c>
      <c r="B380" s="54" t="s">
        <v>596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594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hidden="1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hidden="1" customHeight="1" x14ac:dyDescent="0.25">
      <c r="A383" s="581" t="s">
        <v>171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597</v>
      </c>
      <c r="B384" s="54" t="s">
        <v>598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599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600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601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64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customHeight="1" x14ac:dyDescent="0.25">
      <c r="A390" s="54" t="s">
        <v>602</v>
      </c>
      <c r="B390" s="54" t="s">
        <v>603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10</v>
      </c>
      <c r="Y390" s="558">
        <f t="shared" ref="Y390:Y399" si="52">IFERROR(IF(X390="",0,CEILING((X390/$H390),1)*$H390),"")</f>
        <v>10.8</v>
      </c>
      <c r="Z390" s="36">
        <f>IFERROR(IF(Y390=0,"",ROUNDUP(Y390/H390,0)*0.00902),"")</f>
        <v>1.804E-2</v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10.388888888888889</v>
      </c>
      <c r="BN390" s="64">
        <f t="shared" ref="BN390:BN399" si="54">IFERROR(Y390*I390/H390,"0")</f>
        <v>11.22</v>
      </c>
      <c r="BO390" s="64">
        <f t="shared" ref="BO390:BO399" si="55">IFERROR(1/J390*(X390/H390),"0")</f>
        <v>1.4029180695847361E-2</v>
      </c>
      <c r="BP390" s="64">
        <f t="shared" ref="BP390:BP399" si="56">IFERROR(1/J390*(Y390/H390),"0")</f>
        <v>1.5151515151515152E-2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605</v>
      </c>
      <c r="B392" s="54" t="s">
        <v>608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607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612</v>
      </c>
      <c r="B394" s="54" t="s">
        <v>613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35</v>
      </c>
      <c r="Y395" s="558">
        <f t="shared" si="52"/>
        <v>35.700000000000003</v>
      </c>
      <c r="Z395" s="36">
        <f t="shared" si="57"/>
        <v>8.5339999999999999E-2</v>
      </c>
      <c r="AA395" s="56"/>
      <c r="AB395" s="57"/>
      <c r="AC395" s="439" t="s">
        <v>604</v>
      </c>
      <c r="AG395" s="64"/>
      <c r="AJ395" s="68"/>
      <c r="AK395" s="68">
        <v>0</v>
      </c>
      <c r="BB395" s="440" t="s">
        <v>1</v>
      </c>
      <c r="BM395" s="64">
        <f t="shared" si="53"/>
        <v>37.166666666666664</v>
      </c>
      <c r="BN395" s="64">
        <f t="shared" si="54"/>
        <v>37.910000000000004</v>
      </c>
      <c r="BO395" s="64">
        <f t="shared" si="55"/>
        <v>7.1225071225071226E-2</v>
      </c>
      <c r="BP395" s="64">
        <f t="shared" si="56"/>
        <v>7.2649572649572655E-2</v>
      </c>
    </row>
    <row r="396" spans="1:68" ht="37.5" customHeight="1" x14ac:dyDescent="0.25">
      <c r="A396" s="54" t="s">
        <v>616</v>
      </c>
      <c r="B396" s="54" t="s">
        <v>617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14</v>
      </c>
      <c r="Y396" s="558">
        <f t="shared" si="52"/>
        <v>14.700000000000001</v>
      </c>
      <c r="Z396" s="36">
        <f t="shared" si="57"/>
        <v>3.5140000000000005E-2</v>
      </c>
      <c r="AA396" s="56"/>
      <c r="AB396" s="57"/>
      <c r="AC396" s="441" t="s">
        <v>618</v>
      </c>
      <c r="AG396" s="64"/>
      <c r="AJ396" s="68"/>
      <c r="AK396" s="68">
        <v>0</v>
      </c>
      <c r="BB396" s="442" t="s">
        <v>1</v>
      </c>
      <c r="BM396" s="64">
        <f t="shared" si="53"/>
        <v>14.866666666666665</v>
      </c>
      <c r="BN396" s="64">
        <f t="shared" si="54"/>
        <v>15.61</v>
      </c>
      <c r="BO396" s="64">
        <f t="shared" si="55"/>
        <v>2.8490028490028491E-2</v>
      </c>
      <c r="BP396" s="64">
        <f t="shared" si="56"/>
        <v>2.9914529914529919E-2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622</v>
      </c>
      <c r="B398" s="54" t="s">
        <v>623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35</v>
      </c>
      <c r="Y398" s="558">
        <f t="shared" si="52"/>
        <v>35.700000000000003</v>
      </c>
      <c r="Z398" s="36">
        <f t="shared" si="57"/>
        <v>8.5339999999999999E-2</v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37.166666666666664</v>
      </c>
      <c r="BN398" s="64">
        <f t="shared" si="54"/>
        <v>37.910000000000004</v>
      </c>
      <c r="BO398" s="64">
        <f t="shared" si="55"/>
        <v>7.1225071225071226E-2</v>
      </c>
      <c r="BP398" s="64">
        <f t="shared" si="56"/>
        <v>7.2649572649572655E-2</v>
      </c>
    </row>
    <row r="399" spans="1:68" ht="37.5" hidden="1" customHeight="1" x14ac:dyDescent="0.25">
      <c r="A399" s="54" t="s">
        <v>625</v>
      </c>
      <c r="B399" s="54" t="s">
        <v>626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41.851851851851848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43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0.22386</v>
      </c>
      <c r="AA400" s="560"/>
      <c r="AB400" s="560"/>
      <c r="AC400" s="560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59">
        <f>IFERROR(SUM(X390:X399),"0")</f>
        <v>94</v>
      </c>
      <c r="Y401" s="559">
        <f>IFERROR(SUM(Y390:Y399),"0")</f>
        <v>96.9</v>
      </c>
      <c r="Z401" s="37"/>
      <c r="AA401" s="560"/>
      <c r="AB401" s="560"/>
      <c r="AC401" s="560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627</v>
      </c>
      <c r="B403" s="54" t="s">
        <v>628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629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630</v>
      </c>
      <c r="B404" s="54" t="s">
        <v>631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633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136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634</v>
      </c>
      <c r="B409" s="54" t="s">
        <v>635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636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64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637</v>
      </c>
      <c r="B413" s="54" t="s">
        <v>638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639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640</v>
      </c>
      <c r="B414" s="54" t="s">
        <v>641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7</v>
      </c>
      <c r="Y416" s="558">
        <f>IFERROR(IF(X416="",0,CEILING((X416/$H416),1)*$H416),"")</f>
        <v>8.4</v>
      </c>
      <c r="Z416" s="36">
        <f>IFERROR(IF(Y416=0,"",ROUNDUP(Y416/H416,0)*0.00502),"")</f>
        <v>2.0080000000000001E-2</v>
      </c>
      <c r="AA416" s="56"/>
      <c r="AB416" s="57"/>
      <c r="AC416" s="461" t="s">
        <v>645</v>
      </c>
      <c r="AG416" s="64"/>
      <c r="AJ416" s="68"/>
      <c r="AK416" s="68">
        <v>0</v>
      </c>
      <c r="BB416" s="462" t="s">
        <v>1</v>
      </c>
      <c r="BM416" s="64">
        <f>IFERROR(X416*I416/H416,"0")</f>
        <v>7.4333333333333327</v>
      </c>
      <c r="BN416" s="64">
        <f>IFERROR(Y416*I416/H416,"0")</f>
        <v>8.92</v>
      </c>
      <c r="BO416" s="64">
        <f>IFERROR(1/J416*(X416/H416),"0")</f>
        <v>1.4245014245014245E-2</v>
      </c>
      <c r="BP416" s="64">
        <f>IFERROR(1/J416*(Y416/H416),"0")</f>
        <v>1.7094017094017096E-2</v>
      </c>
    </row>
    <row r="417" spans="1:68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59">
        <f>IFERROR(X413/H413,"0")+IFERROR(X414/H414,"0")+IFERROR(X415/H415,"0")+IFERROR(X416/H416,"0")</f>
        <v>3.333333333333333</v>
      </c>
      <c r="Y417" s="559">
        <f>IFERROR(Y413/H413,"0")+IFERROR(Y414/H414,"0")+IFERROR(Y415/H415,"0")+IFERROR(Y416/H416,"0")</f>
        <v>4</v>
      </c>
      <c r="Z417" s="559">
        <f>IFERROR(IF(Z413="",0,Z413),"0")+IFERROR(IF(Z414="",0,Z414),"0")+IFERROR(IF(Z415="",0,Z415),"0")+IFERROR(IF(Z416="",0,Z416),"0")</f>
        <v>2.0080000000000001E-2</v>
      </c>
      <c r="AA417" s="560"/>
      <c r="AB417" s="560"/>
      <c r="AC417" s="560"/>
    </row>
    <row r="418" spans="1:68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59">
        <f>IFERROR(SUM(X413:X416),"0")</f>
        <v>7</v>
      </c>
      <c r="Y418" s="559">
        <f>IFERROR(SUM(Y413:Y416),"0")</f>
        <v>8.4</v>
      </c>
      <c r="Z418" s="37"/>
      <c r="AA418" s="560"/>
      <c r="AB418" s="560"/>
      <c r="AC418" s="560"/>
    </row>
    <row r="419" spans="1:68" ht="16.5" hidden="1" customHeight="1" x14ac:dyDescent="0.25">
      <c r="A419" s="576" t="s">
        <v>648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64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customHeight="1" x14ac:dyDescent="0.25">
      <c r="A421" s="54" t="s">
        <v>649</v>
      </c>
      <c r="B421" s="54" t="s">
        <v>650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50</v>
      </c>
      <c r="Y421" s="558">
        <f>IFERROR(IF(X421="",0,CEILING((X421/$H421),1)*$H421),"")</f>
        <v>50.4</v>
      </c>
      <c r="Z421" s="36">
        <f>IFERROR(IF(Y421=0,"",ROUNDUP(Y421/H421,0)*0.00651),"")</f>
        <v>0.27342</v>
      </c>
      <c r="AA421" s="56"/>
      <c r="AB421" s="57"/>
      <c r="AC421" s="463" t="s">
        <v>651</v>
      </c>
      <c r="AG421" s="64"/>
      <c r="AJ421" s="68"/>
      <c r="AK421" s="68">
        <v>0</v>
      </c>
      <c r="BB421" s="464" t="s">
        <v>1</v>
      </c>
      <c r="BM421" s="64">
        <f>IFERROR(X421*I421/H421,"0")</f>
        <v>87.5</v>
      </c>
      <c r="BN421" s="64">
        <f>IFERROR(Y421*I421/H421,"0")</f>
        <v>88.2</v>
      </c>
      <c r="BO421" s="64">
        <f>IFERROR(1/J421*(X421/H421),"0")</f>
        <v>0.22893772893772898</v>
      </c>
      <c r="BP421" s="64">
        <f>IFERROR(1/J421*(Y421/H421),"0")</f>
        <v>0.23076923076923078</v>
      </c>
    </row>
    <row r="422" spans="1:68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59">
        <f>IFERROR(X421/H421,"0")</f>
        <v>41.666666666666671</v>
      </c>
      <c r="Y422" s="559">
        <f>IFERROR(Y421/H421,"0")</f>
        <v>42</v>
      </c>
      <c r="Z422" s="559">
        <f>IFERROR(IF(Z421="",0,Z421),"0")</f>
        <v>0.27342</v>
      </c>
      <c r="AA422" s="560"/>
      <c r="AB422" s="560"/>
      <c r="AC422" s="560"/>
    </row>
    <row r="423" spans="1:68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59">
        <f>IFERROR(SUM(X421:X421),"0")</f>
        <v>50</v>
      </c>
      <c r="Y423" s="559">
        <f>IFERROR(SUM(Y421:Y421),"0")</f>
        <v>50.4</v>
      </c>
      <c r="Z423" s="37"/>
      <c r="AA423" s="560"/>
      <c r="AB423" s="560"/>
      <c r="AC423" s="560"/>
    </row>
    <row r="424" spans="1:68" ht="16.5" hidden="1" customHeight="1" x14ac:dyDescent="0.25">
      <c r="A424" s="576" t="s">
        <v>652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64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653</v>
      </c>
      <c r="B426" s="54" t="s">
        <v>654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68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655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656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656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hidden="1" customHeight="1" x14ac:dyDescent="0.25">
      <c r="A432" s="54" t="s">
        <v>657</v>
      </c>
      <c r="B432" s="54" t="s">
        <v>658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659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hidden="1" customHeight="1" x14ac:dyDescent="0.25">
      <c r="A433" s="54" t="s">
        <v>660</v>
      </c>
      <c r="B433" s="54" t="s">
        <v>661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hidden="1" customHeight="1" x14ac:dyDescent="0.25">
      <c r="A434" s="54" t="s">
        <v>663</v>
      </c>
      <c r="B434" s="54" t="s">
        <v>664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666</v>
      </c>
      <c r="B435" s="54" t="s">
        <v>667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9" t="s">
        <v>668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670</v>
      </c>
      <c r="B436" s="54" t="s">
        <v>671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120</v>
      </c>
      <c r="Y437" s="558">
        <f t="shared" si="58"/>
        <v>121.44000000000001</v>
      </c>
      <c r="Z437" s="36">
        <f t="shared" si="59"/>
        <v>0.27507999999999999</v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128.18181818181816</v>
      </c>
      <c r="BN437" s="64">
        <f t="shared" si="61"/>
        <v>129.72</v>
      </c>
      <c r="BO437" s="64">
        <f t="shared" si="62"/>
        <v>0.21853146853146854</v>
      </c>
      <c r="BP437" s="64">
        <f t="shared" si="63"/>
        <v>0.22115384615384617</v>
      </c>
    </row>
    <row r="438" spans="1:68" ht="16.5" hidden="1" customHeight="1" x14ac:dyDescent="0.25">
      <c r="A438" s="54" t="s">
        <v>676</v>
      </c>
      <c r="B438" s="54" t="s">
        <v>677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679</v>
      </c>
      <c r="B439" s="54" t="s">
        <v>680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48</v>
      </c>
      <c r="Y440" s="558">
        <f t="shared" si="58"/>
        <v>48</v>
      </c>
      <c r="Z440" s="36">
        <f>IFERROR(IF(Y440=0,"",ROUNDUP(Y440/H440,0)*0.00902),"")</f>
        <v>9.0200000000000002E-2</v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60"/>
        <v>69.3</v>
      </c>
      <c r="BN440" s="64">
        <f t="shared" si="61"/>
        <v>69.3</v>
      </c>
      <c r="BO440" s="64">
        <f t="shared" si="62"/>
        <v>7.575757575757576E-2</v>
      </c>
      <c r="BP440" s="64">
        <f t="shared" si="63"/>
        <v>7.575757575757576E-2</v>
      </c>
    </row>
    <row r="441" spans="1:68" ht="27" hidden="1" customHeight="1" x14ac:dyDescent="0.25">
      <c r="A441" s="54" t="s">
        <v>683</v>
      </c>
      <c r="B441" s="54" t="s">
        <v>684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5" t="s">
        <v>685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669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688</v>
      </c>
      <c r="B443" s="54" t="s">
        <v>689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690</v>
      </c>
      <c r="B444" s="54" t="s">
        <v>691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120</v>
      </c>
      <c r="Y444" s="558">
        <f t="shared" si="58"/>
        <v>122.4</v>
      </c>
      <c r="Z444" s="36">
        <f>IFERROR(IF(Y444=0,"",ROUNDUP(Y444/H444,0)*0.00902),"")</f>
        <v>0.30668000000000001</v>
      </c>
      <c r="AA444" s="56"/>
      <c r="AB444" s="57"/>
      <c r="AC444" s="491" t="s">
        <v>675</v>
      </c>
      <c r="AG444" s="64"/>
      <c r="AJ444" s="68"/>
      <c r="AK444" s="68">
        <v>0</v>
      </c>
      <c r="BB444" s="492" t="s">
        <v>1</v>
      </c>
      <c r="BM444" s="64">
        <f t="shared" si="60"/>
        <v>127</v>
      </c>
      <c r="BN444" s="64">
        <f t="shared" si="61"/>
        <v>129.54000000000002</v>
      </c>
      <c r="BO444" s="64">
        <f t="shared" si="62"/>
        <v>0.25252525252525254</v>
      </c>
      <c r="BP444" s="64">
        <f t="shared" si="63"/>
        <v>0.25757575757575757</v>
      </c>
    </row>
    <row r="445" spans="1:68" ht="27" hidden="1" customHeight="1" x14ac:dyDescent="0.25">
      <c r="A445" s="54" t="s">
        <v>690</v>
      </c>
      <c r="B445" s="54" t="s">
        <v>692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675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66.060606060606062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67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0.67196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37" t="s">
        <v>69</v>
      </c>
      <c r="X447" s="559">
        <f>IFERROR(SUM(X432:X445),"0")</f>
        <v>288</v>
      </c>
      <c r="Y447" s="559">
        <f>IFERROR(SUM(Y432:Y445),"0")</f>
        <v>291.84000000000003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136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693</v>
      </c>
      <c r="B449" s="54" t="s">
        <v>694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160</v>
      </c>
      <c r="Y449" s="558">
        <f>IFERROR(IF(X449="",0,CEILING((X449/$H449),1)*$H449),"")</f>
        <v>163.68</v>
      </c>
      <c r="Z449" s="36">
        <f>IFERROR(IF(Y449=0,"",ROUNDUP(Y449/H449,0)*0.01196),"")</f>
        <v>0.37075999999999998</v>
      </c>
      <c r="AA449" s="56"/>
      <c r="AB449" s="57"/>
      <c r="AC449" s="495" t="s">
        <v>695</v>
      </c>
      <c r="AG449" s="64"/>
      <c r="AJ449" s="68"/>
      <c r="AK449" s="68">
        <v>0</v>
      </c>
      <c r="BB449" s="496" t="s">
        <v>1</v>
      </c>
      <c r="BM449" s="64">
        <f>IFERROR(X449*I449/H449,"0")</f>
        <v>170.90909090909091</v>
      </c>
      <c r="BN449" s="64">
        <f>IFERROR(Y449*I449/H449,"0")</f>
        <v>174.84</v>
      </c>
      <c r="BO449" s="64">
        <f>IFERROR(1/J449*(X449/H449),"0")</f>
        <v>0.29137529137529139</v>
      </c>
      <c r="BP449" s="64">
        <f>IFERROR(1/J449*(Y449/H449),"0")</f>
        <v>0.29807692307692307</v>
      </c>
    </row>
    <row r="450" spans="1:68" ht="16.5" hidden="1" customHeight="1" x14ac:dyDescent="0.25">
      <c r="A450" s="54" t="s">
        <v>696</v>
      </c>
      <c r="B450" s="54" t="s">
        <v>697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695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698</v>
      </c>
      <c r="B451" s="54" t="s">
        <v>699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695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37" t="s">
        <v>72</v>
      </c>
      <c r="X452" s="559">
        <f>IFERROR(X449/H449,"0")+IFERROR(X450/H450,"0")+IFERROR(X451/H451,"0")</f>
        <v>30.303030303030301</v>
      </c>
      <c r="Y452" s="559">
        <f>IFERROR(Y449/H449,"0")+IFERROR(Y450/H450,"0")+IFERROR(Y451/H451,"0")</f>
        <v>31</v>
      </c>
      <c r="Z452" s="559">
        <f>IFERROR(IF(Z449="",0,Z449),"0")+IFERROR(IF(Z450="",0,Z450),"0")+IFERROR(IF(Z451="",0,Z451),"0")</f>
        <v>0.37075999999999998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37" t="s">
        <v>69</v>
      </c>
      <c r="X453" s="559">
        <f>IFERROR(SUM(X449:X451),"0")</f>
        <v>160</v>
      </c>
      <c r="Y453" s="559">
        <f>IFERROR(SUM(Y449:Y451),"0")</f>
        <v>163.68</v>
      </c>
      <c r="Z453" s="37"/>
      <c r="AA453" s="560"/>
      <c r="AB453" s="560"/>
      <c r="AC453" s="560"/>
    </row>
    <row r="454" spans="1:68" ht="14.25" hidden="1" customHeight="1" x14ac:dyDescent="0.25">
      <c r="A454" s="581" t="s">
        <v>64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700</v>
      </c>
      <c r="B455" s="54" t="s">
        <v>701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30</v>
      </c>
      <c r="Y455" s="558">
        <f t="shared" ref="Y455:Y461" si="64">IFERROR(IF(X455="",0,CEILING((X455/$H455),1)*$H455),"")</f>
        <v>31.68</v>
      </c>
      <c r="Z455" s="36">
        <f>IFERROR(IF(Y455=0,"",ROUNDUP(Y455/H455,0)*0.01196),"")</f>
        <v>7.1760000000000004E-2</v>
      </c>
      <c r="AA455" s="56"/>
      <c r="AB455" s="57"/>
      <c r="AC455" s="501" t="s">
        <v>702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32.04545454545454</v>
      </c>
      <c r="BN455" s="64">
        <f t="shared" ref="BN455:BN461" si="66">IFERROR(Y455*I455/H455,"0")</f>
        <v>33.839999999999996</v>
      </c>
      <c r="BO455" s="64">
        <f t="shared" ref="BO455:BO461" si="67">IFERROR(1/J455*(X455/H455),"0")</f>
        <v>5.4632867132867136E-2</v>
      </c>
      <c r="BP455" s="64">
        <f t="shared" ref="BP455:BP461" si="68">IFERROR(1/J455*(Y455/H455),"0")</f>
        <v>5.7692307692307696E-2</v>
      </c>
    </row>
    <row r="456" spans="1:68" ht="27" customHeight="1" x14ac:dyDescent="0.25">
      <c r="A456" s="54" t="s">
        <v>703</v>
      </c>
      <c r="B456" s="54" t="s">
        <v>704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68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40</v>
      </c>
      <c r="Y456" s="558">
        <f t="shared" si="64"/>
        <v>42.24</v>
      </c>
      <c r="Z456" s="36">
        <f>IFERROR(IF(Y456=0,"",ROUNDUP(Y456/H456,0)*0.01196),"")</f>
        <v>9.5680000000000001E-2</v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si="65"/>
        <v>42.727272727272727</v>
      </c>
      <c r="BN456" s="64">
        <f t="shared" si="66"/>
        <v>45.12</v>
      </c>
      <c r="BO456" s="64">
        <f t="shared" si="67"/>
        <v>7.2843822843822847E-2</v>
      </c>
      <c r="BP456" s="64">
        <f t="shared" si="68"/>
        <v>7.6923076923076927E-2</v>
      </c>
    </row>
    <row r="457" spans="1:68" ht="27" customHeight="1" x14ac:dyDescent="0.25">
      <c r="A457" s="54" t="s">
        <v>706</v>
      </c>
      <c r="B457" s="54" t="s">
        <v>707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120</v>
      </c>
      <c r="Y457" s="558">
        <f t="shared" si="64"/>
        <v>121.44000000000001</v>
      </c>
      <c r="Z457" s="36">
        <f>IFERROR(IF(Y457=0,"",ROUNDUP(Y457/H457,0)*0.01196),"")</f>
        <v>0.27507999999999999</v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128.18181818181816</v>
      </c>
      <c r="BN457" s="64">
        <f t="shared" si="66"/>
        <v>129.72</v>
      </c>
      <c r="BO457" s="64">
        <f t="shared" si="67"/>
        <v>0.21853146853146854</v>
      </c>
      <c r="BP457" s="64">
        <f t="shared" si="68"/>
        <v>0.22115384615384617</v>
      </c>
    </row>
    <row r="458" spans="1:68" ht="27" hidden="1" customHeight="1" x14ac:dyDescent="0.25">
      <c r="A458" s="54" t="s">
        <v>709</v>
      </c>
      <c r="B458" s="54" t="s">
        <v>710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702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709</v>
      </c>
      <c r="B459" s="54" t="s">
        <v>711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24</v>
      </c>
      <c r="Y459" s="558">
        <f t="shared" si="64"/>
        <v>24</v>
      </c>
      <c r="Z459" s="36">
        <f>IFERROR(IF(Y459=0,"",ROUNDUP(Y459/H459,0)*0.00902),"")</f>
        <v>4.5100000000000001E-2</v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si="65"/>
        <v>34.65</v>
      </c>
      <c r="BN459" s="64">
        <f t="shared" si="66"/>
        <v>34.65</v>
      </c>
      <c r="BO459" s="64">
        <f t="shared" si="67"/>
        <v>3.787878787878788E-2</v>
      </c>
      <c r="BP459" s="64">
        <f t="shared" si="68"/>
        <v>3.787878787878788E-2</v>
      </c>
    </row>
    <row r="460" spans="1:68" ht="27" hidden="1" customHeight="1" x14ac:dyDescent="0.25">
      <c r="A460" s="54" t="s">
        <v>712</v>
      </c>
      <c r="B460" s="54" t="s">
        <v>713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68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714</v>
      </c>
      <c r="B461" s="54" t="s">
        <v>715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36</v>
      </c>
      <c r="Y461" s="558">
        <f t="shared" si="64"/>
        <v>38.4</v>
      </c>
      <c r="Z461" s="36">
        <f>IFERROR(IF(Y461=0,"",ROUNDUP(Y461/H461,0)*0.00902),"")</f>
        <v>7.2160000000000002E-2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50.175000000000004</v>
      </c>
      <c r="BN461" s="64">
        <f t="shared" si="66"/>
        <v>53.52</v>
      </c>
      <c r="BO461" s="64">
        <f t="shared" si="67"/>
        <v>5.6818181818181823E-2</v>
      </c>
      <c r="BP461" s="64">
        <f t="shared" si="68"/>
        <v>6.0606060606060608E-2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37" t="s">
        <v>72</v>
      </c>
      <c r="X462" s="559">
        <f>IFERROR(X455/H455,"0")+IFERROR(X456/H456,"0")+IFERROR(X457/H457,"0")+IFERROR(X458/H458,"0")+IFERROR(X459/H459,"0")+IFERROR(X460/H460,"0")+IFERROR(X461/H461,"0")</f>
        <v>48.484848484848484</v>
      </c>
      <c r="Y462" s="559">
        <f>IFERROR(Y455/H455,"0")+IFERROR(Y456/H456,"0")+IFERROR(Y457/H457,"0")+IFERROR(Y458/H458,"0")+IFERROR(Y459/H459,"0")+IFERROR(Y460/H460,"0")+IFERROR(Y461/H461,"0")</f>
        <v>50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0.55978000000000006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37" t="s">
        <v>69</v>
      </c>
      <c r="X463" s="559">
        <f>IFERROR(SUM(X455:X461),"0")</f>
        <v>250</v>
      </c>
      <c r="Y463" s="559">
        <f>IFERROR(SUM(Y455:Y461),"0")</f>
        <v>257.76</v>
      </c>
      <c r="Z463" s="37"/>
      <c r="AA463" s="560"/>
      <c r="AB463" s="560"/>
      <c r="AC463" s="560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716</v>
      </c>
      <c r="B465" s="54" t="s">
        <v>717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718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719</v>
      </c>
      <c r="B466" s="54" t="s">
        <v>720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722</v>
      </c>
      <c r="B467" s="54" t="s">
        <v>723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725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725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726</v>
      </c>
      <c r="B473" s="54" t="s">
        <v>727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4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728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729</v>
      </c>
      <c r="B474" s="54" t="s">
        <v>730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732</v>
      </c>
      <c r="B475" s="54" t="s">
        <v>733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136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737</v>
      </c>
      <c r="B480" s="54" t="s">
        <v>738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739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740</v>
      </c>
      <c r="B481" s="54" t="s">
        <v>741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5" t="s">
        <v>742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743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744</v>
      </c>
      <c r="B482" s="54" t="s">
        <v>745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5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64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747</v>
      </c>
      <c r="B486" s="54" t="s">
        <v>748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40</v>
      </c>
      <c r="P486" s="86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749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750</v>
      </c>
      <c r="B487" s="54" t="s">
        <v>751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6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customHeight="1" x14ac:dyDescent="0.25">
      <c r="A491" s="54" t="s">
        <v>753</v>
      </c>
      <c r="B491" s="54" t="s">
        <v>754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600</v>
      </c>
      <c r="Y491" s="558">
        <f>IFERROR(IF(X491="",0,CEILING((X491/$H491),1)*$H491),"")</f>
        <v>603</v>
      </c>
      <c r="Z491" s="36">
        <f>IFERROR(IF(Y491=0,"",ROUNDUP(Y491/H491,0)*0.01898),"")</f>
        <v>1.27166</v>
      </c>
      <c r="AA491" s="56"/>
      <c r="AB491" s="57"/>
      <c r="AC491" s="539" t="s">
        <v>755</v>
      </c>
      <c r="AG491" s="64"/>
      <c r="AJ491" s="68"/>
      <c r="AK491" s="68">
        <v>0</v>
      </c>
      <c r="BB491" s="540" t="s">
        <v>1</v>
      </c>
      <c r="BM491" s="64">
        <f>IFERROR(X491*I491/H491,"0")</f>
        <v>634.59999999999991</v>
      </c>
      <c r="BN491" s="64">
        <f>IFERROR(Y491*I491/H491,"0")</f>
        <v>637.77300000000002</v>
      </c>
      <c r="BO491" s="64">
        <f>IFERROR(1/J491*(X491/H491),"0")</f>
        <v>1.0416666666666667</v>
      </c>
      <c r="BP491" s="64">
        <f>IFERROR(1/J491*(Y491/H491),"0")</f>
        <v>1.046875</v>
      </c>
    </row>
    <row r="492" spans="1:68" ht="27" hidden="1" customHeight="1" x14ac:dyDescent="0.25">
      <c r="A492" s="54" t="s">
        <v>756</v>
      </c>
      <c r="B492" s="54" t="s">
        <v>757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3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59">
        <f>IFERROR(X491/H491,"0")+IFERROR(X492/H492,"0")</f>
        <v>66.666666666666671</v>
      </c>
      <c r="Y493" s="559">
        <f>IFERROR(Y491/H491,"0")+IFERROR(Y492/H492,"0")</f>
        <v>67</v>
      </c>
      <c r="Z493" s="559">
        <f>IFERROR(IF(Z491="",0,Z491),"0")+IFERROR(IF(Z492="",0,Z492),"0")</f>
        <v>1.27166</v>
      </c>
      <c r="AA493" s="560"/>
      <c r="AB493" s="560"/>
      <c r="AC493" s="560"/>
    </row>
    <row r="494" spans="1:68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59">
        <f>IFERROR(SUM(X491:X492),"0")</f>
        <v>600</v>
      </c>
      <c r="Y494" s="559">
        <f>IFERROR(SUM(Y491:Y492),"0")</f>
        <v>603</v>
      </c>
      <c r="Z494" s="37"/>
      <c r="AA494" s="560"/>
      <c r="AB494" s="560"/>
      <c r="AC494" s="560"/>
    </row>
    <row r="495" spans="1:68" ht="14.25" hidden="1" customHeight="1" x14ac:dyDescent="0.25">
      <c r="A495" s="581" t="s">
        <v>171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758</v>
      </c>
      <c r="B496" s="54" t="s">
        <v>759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760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761</v>
      </c>
      <c r="B497" s="54" t="s">
        <v>762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764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136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765</v>
      </c>
      <c r="B502" s="54" t="s">
        <v>766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767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768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769</v>
      </c>
      <c r="Q505" s="599"/>
      <c r="R505" s="599"/>
      <c r="S505" s="599"/>
      <c r="T505" s="599"/>
      <c r="U505" s="599"/>
      <c r="V505" s="600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17444.3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17581.969999999998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770</v>
      </c>
      <c r="Q506" s="599"/>
      <c r="R506" s="599"/>
      <c r="S506" s="599"/>
      <c r="T506" s="599"/>
      <c r="U506" s="599"/>
      <c r="V506" s="600"/>
      <c r="W506" s="37" t="s">
        <v>69</v>
      </c>
      <c r="X506" s="559">
        <f>IFERROR(SUM(BM22:BM502),"0")</f>
        <v>18508.270499175163</v>
      </c>
      <c r="Y506" s="559">
        <f>IFERROR(SUM(BN22:BN502),"0")</f>
        <v>18655.168000000005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771</v>
      </c>
      <c r="Q507" s="599"/>
      <c r="R507" s="599"/>
      <c r="S507" s="599"/>
      <c r="T507" s="599"/>
      <c r="U507" s="599"/>
      <c r="V507" s="600"/>
      <c r="W507" s="37" t="s">
        <v>772</v>
      </c>
      <c r="X507" s="38">
        <f>ROUNDUP(SUM(BO22:BO502),0)</f>
        <v>31</v>
      </c>
      <c r="Y507" s="38">
        <f>ROUNDUP(SUM(BP22:BP502),0)</f>
        <v>32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773</v>
      </c>
      <c r="Q508" s="599"/>
      <c r="R508" s="599"/>
      <c r="S508" s="599"/>
      <c r="T508" s="599"/>
      <c r="U508" s="599"/>
      <c r="V508" s="600"/>
      <c r="W508" s="37" t="s">
        <v>69</v>
      </c>
      <c r="X508" s="559">
        <f>GrossWeightTotal+PalletQtyTotal*25</f>
        <v>19283.270499175163</v>
      </c>
      <c r="Y508" s="559">
        <f>GrossWeightTotalR+PalletQtyTotalR*25</f>
        <v>19455.168000000005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774</v>
      </c>
      <c r="Q509" s="599"/>
      <c r="R509" s="599"/>
      <c r="S509" s="599"/>
      <c r="T509" s="599"/>
      <c r="U509" s="599"/>
      <c r="V509" s="600"/>
      <c r="W509" s="37" t="s">
        <v>772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3594.2995524058733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3623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775</v>
      </c>
      <c r="Q510" s="599"/>
      <c r="R510" s="599"/>
      <c r="S510" s="599"/>
      <c r="T510" s="599"/>
      <c r="U510" s="599"/>
      <c r="V510" s="600"/>
      <c r="W510" s="39" t="s">
        <v>776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35.850069999999995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777</v>
      </c>
      <c r="B512" s="554" t="s">
        <v>63</v>
      </c>
      <c r="C512" s="579" t="s">
        <v>100</v>
      </c>
      <c r="D512" s="713"/>
      <c r="E512" s="713"/>
      <c r="F512" s="713"/>
      <c r="G512" s="713"/>
      <c r="H512" s="604"/>
      <c r="I512" s="579" t="s">
        <v>257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545</v>
      </c>
      <c r="U512" s="604"/>
      <c r="V512" s="579" t="s">
        <v>600</v>
      </c>
      <c r="W512" s="713"/>
      <c r="X512" s="713"/>
      <c r="Y512" s="604"/>
      <c r="Z512" s="554" t="s">
        <v>656</v>
      </c>
      <c r="AA512" s="579" t="s">
        <v>725</v>
      </c>
      <c r="AB512" s="604"/>
      <c r="AC512" s="52"/>
      <c r="AF512" s="555"/>
    </row>
    <row r="513" spans="1:32" ht="14.25" customHeight="1" thickTop="1" x14ac:dyDescent="0.2">
      <c r="A513" s="588" t="s">
        <v>778</v>
      </c>
      <c r="B513" s="579" t="s">
        <v>63</v>
      </c>
      <c r="C513" s="579" t="s">
        <v>101</v>
      </c>
      <c r="D513" s="579" t="s">
        <v>118</v>
      </c>
      <c r="E513" s="579" t="s">
        <v>178</v>
      </c>
      <c r="F513" s="579" t="s">
        <v>200</v>
      </c>
      <c r="G513" s="579" t="s">
        <v>233</v>
      </c>
      <c r="H513" s="579" t="s">
        <v>100</v>
      </c>
      <c r="I513" s="579" t="s">
        <v>258</v>
      </c>
      <c r="J513" s="579" t="s">
        <v>298</v>
      </c>
      <c r="K513" s="579" t="s">
        <v>359</v>
      </c>
      <c r="L513" s="579" t="s">
        <v>399</v>
      </c>
      <c r="M513" s="579" t="s">
        <v>415</v>
      </c>
      <c r="N513" s="555"/>
      <c r="O513" s="579" t="s">
        <v>429</v>
      </c>
      <c r="P513" s="579" t="s">
        <v>439</v>
      </c>
      <c r="Q513" s="579" t="s">
        <v>446</v>
      </c>
      <c r="R513" s="579" t="s">
        <v>451</v>
      </c>
      <c r="S513" s="579" t="s">
        <v>535</v>
      </c>
      <c r="T513" s="579" t="s">
        <v>546</v>
      </c>
      <c r="U513" s="579" t="s">
        <v>580</v>
      </c>
      <c r="V513" s="579" t="s">
        <v>601</v>
      </c>
      <c r="W513" s="579" t="s">
        <v>633</v>
      </c>
      <c r="X513" s="579" t="s">
        <v>648</v>
      </c>
      <c r="Y513" s="579" t="s">
        <v>652</v>
      </c>
      <c r="Z513" s="579" t="s">
        <v>656</v>
      </c>
      <c r="AA513" s="579" t="s">
        <v>725</v>
      </c>
      <c r="AB513" s="579" t="s">
        <v>764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779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499.20000000000005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921.6</v>
      </c>
      <c r="E515" s="46">
        <f>IFERROR(Y89*1,"0")+IFERROR(Y90*1,"0")+IFERROR(Y91*1,"0")+IFERROR(Y95*1,"0")+IFERROR(Y96*1,"0")+IFERROR(Y97*1,"0")+IFERROR(Y98*1,"0")+IFERROR(Y99*1,"0")</f>
        <v>1349.1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1834.92</v>
      </c>
      <c r="G515" s="46">
        <f>IFERROR(Y130*1,"0")+IFERROR(Y131*1,"0")+IFERROR(Y135*1,"0")+IFERROR(Y136*1,"0")+IFERROR(Y140*1,"0")+IFERROR(Y141*1,"0")</f>
        <v>206.88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743.64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2072.7000000000003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190.54999999999998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261.59999999999997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852</v>
      </c>
      <c r="S515" s="46">
        <f>IFERROR(Y336*1,"0")+IFERROR(Y337*1,"0")+IFERROR(Y338*1,"0")</f>
        <v>982.8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6159</v>
      </c>
      <c r="U515" s="46">
        <f>IFERROR(Y369*1,"0")+IFERROR(Y370*1,"0")+IFERROR(Y371*1,"0")+IFERROR(Y375*1,"0")+IFERROR(Y379*1,"0")+IFERROR(Y380*1,"0")+IFERROR(Y384*1,"0")</f>
        <v>36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96.9</v>
      </c>
      <c r="W515" s="46">
        <f>IFERROR(Y409*1,"0")+IFERROR(Y413*1,"0")+IFERROR(Y414*1,"0")+IFERROR(Y415*1,"0")+IFERROR(Y416*1,"0")</f>
        <v>8.4</v>
      </c>
      <c r="X515" s="46">
        <f>IFERROR(Y421*1,"0")</f>
        <v>50.4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713.28000000000009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603</v>
      </c>
      <c r="AB515" s="46">
        <f>IFERROR(Y502*1,"0")</f>
        <v>0</v>
      </c>
      <c r="AC515" s="52"/>
      <c r="AF515" s="555"/>
    </row>
  </sheetData>
  <sheetProtection algorithmName="SHA-512" hashValue="EwpMD4P7YxJoMulxNQ6wrLysGrhwcue+9lQc98ChJkWU5yhQbYvMJtjrUq7rEYOu/tcBvsWNk6NiDV+TDM2ABw==" saltValue="vBz6gMgB860aAqJP6RWvo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95,00"/>
        <filter val="1 200,00"/>
        <filter val="1 210,00"/>
        <filter val="1 800,00"/>
        <filter val="1 900,00"/>
        <filter val="10,00"/>
        <filter val="10,50"/>
        <filter val="100,00"/>
        <filter val="105,00"/>
        <filter val="108,33"/>
        <filter val="118,52"/>
        <filter val="12,00"/>
        <filter val="120,00"/>
        <filter val="127,41"/>
        <filter val="128,52"/>
        <filter val="135,00"/>
        <filter val="14,00"/>
        <filter val="15,00"/>
        <filter val="150,00"/>
        <filter val="160,00"/>
        <filter val="17 444,30"/>
        <filter val="175,00"/>
        <filter val="18 508,27"/>
        <filter val="18,75"/>
        <filter val="19 283,27"/>
        <filter val="190,00"/>
        <filter val="2,50"/>
        <filter val="20,00"/>
        <filter val="20,34"/>
        <filter val="200,00"/>
        <filter val="21,25"/>
        <filter val="210,00"/>
        <filter val="215,00"/>
        <filter val="218,52"/>
        <filter val="24,00"/>
        <filter val="240,00"/>
        <filter val="250,00"/>
        <filter val="256,85"/>
        <filter val="26,11"/>
        <filter val="260,00"/>
        <filter val="262,38"/>
        <filter val="278,09"/>
        <filter val="280,00"/>
        <filter val="288,00"/>
        <filter val="3 594,30"/>
        <filter val="3,00"/>
        <filter val="3,33"/>
        <filter val="30,00"/>
        <filter val="30,30"/>
        <filter val="300,00"/>
        <filter val="31"/>
        <filter val="31,25"/>
        <filter val="31,67"/>
        <filter val="32,90"/>
        <filter val="320,00"/>
        <filter val="326,67"/>
        <filter val="35,00"/>
        <filter val="36,00"/>
        <filter val="4 900,00"/>
        <filter val="4,40"/>
        <filter val="4,90"/>
        <filter val="40,00"/>
        <filter val="41,67"/>
        <filter val="41,85"/>
        <filter val="428,74"/>
        <filter val="45,00"/>
        <filter val="450,00"/>
        <filter val="466,67"/>
        <filter val="48,00"/>
        <filter val="48,48"/>
        <filter val="490,00"/>
        <filter val="495,00"/>
        <filter val="5,56"/>
        <filter val="50,00"/>
        <filter val="540,00"/>
        <filter val="57,41"/>
        <filter val="59,50"/>
        <filter val="6,60"/>
        <filter val="6,67"/>
        <filter val="60,00"/>
        <filter val="600,00"/>
        <filter val="620,00"/>
        <filter val="650,00"/>
        <filter val="66,06"/>
        <filter val="66,67"/>
        <filter val="690,00"/>
        <filter val="695,00"/>
        <filter val="695,50"/>
        <filter val="7,00"/>
        <filter val="7,17"/>
        <filter val="700,00"/>
        <filter val="76,00"/>
        <filter val="769,00"/>
        <filter val="8,40"/>
        <filter val="80,00"/>
        <filter val="82,50"/>
        <filter val="82,88"/>
        <filter val="83,15"/>
        <filter val="87,50"/>
        <filter val="9,30"/>
        <filter val="90,00"/>
        <filter val="900,00"/>
        <filter val="91,67"/>
        <filter val="94,00"/>
        <filter val="980,00"/>
        <filter val="99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782</v>
      </c>
      <c r="D6" s="47" t="s">
        <v>783</v>
      </c>
      <c r="E6" s="47"/>
    </row>
    <row r="8" spans="2:8" x14ac:dyDescent="0.2">
      <c r="B8" s="47" t="s">
        <v>19</v>
      </c>
      <c r="C8" s="47" t="s">
        <v>782</v>
      </c>
      <c r="D8" s="47"/>
      <c r="E8" s="47"/>
    </row>
    <row r="10" spans="2:8" x14ac:dyDescent="0.2">
      <c r="B10" s="47" t="s">
        <v>784</v>
      </c>
      <c r="C10" s="47"/>
      <c r="D10" s="47"/>
      <c r="E10" s="47"/>
    </row>
    <row r="11" spans="2:8" x14ac:dyDescent="0.2">
      <c r="B11" s="47" t="s">
        <v>785</v>
      </c>
      <c r="C11" s="47"/>
      <c r="D11" s="47"/>
      <c r="E11" s="47"/>
    </row>
    <row r="12" spans="2:8" x14ac:dyDescent="0.2">
      <c r="B12" s="47" t="s">
        <v>786</v>
      </c>
      <c r="C12" s="47"/>
      <c r="D12" s="47"/>
      <c r="E12" s="47"/>
    </row>
    <row r="13" spans="2:8" x14ac:dyDescent="0.2">
      <c r="B13" s="47" t="s">
        <v>787</v>
      </c>
      <c r="C13" s="47"/>
      <c r="D13" s="47"/>
      <c r="E13" s="47"/>
    </row>
    <row r="14" spans="2:8" x14ac:dyDescent="0.2">
      <c r="B14" s="47" t="s">
        <v>788</v>
      </c>
      <c r="C14" s="47"/>
      <c r="D14" s="47"/>
      <c r="E14" s="47"/>
    </row>
    <row r="15" spans="2:8" x14ac:dyDescent="0.2">
      <c r="B15" s="47" t="s">
        <v>789</v>
      </c>
      <c r="C15" s="47"/>
      <c r="D15" s="47"/>
      <c r="E15" s="47"/>
    </row>
    <row r="16" spans="2:8" x14ac:dyDescent="0.2">
      <c r="B16" s="47" t="s">
        <v>790</v>
      </c>
      <c r="C16" s="47"/>
      <c r="D16" s="47"/>
      <c r="E16" s="47"/>
    </row>
    <row r="17" spans="2:5" x14ac:dyDescent="0.2">
      <c r="B17" s="47" t="s">
        <v>791</v>
      </c>
      <c r="C17" s="47"/>
      <c r="D17" s="47"/>
      <c r="E17" s="47"/>
    </row>
    <row r="18" spans="2:5" x14ac:dyDescent="0.2">
      <c r="B18" s="47" t="s">
        <v>792</v>
      </c>
      <c r="C18" s="47"/>
      <c r="D18" s="47"/>
      <c r="E18" s="47"/>
    </row>
    <row r="19" spans="2:5" x14ac:dyDescent="0.2">
      <c r="B19" s="47" t="s">
        <v>793</v>
      </c>
      <c r="C19" s="47"/>
      <c r="D19" s="47"/>
      <c r="E19" s="47"/>
    </row>
    <row r="20" spans="2:5" x14ac:dyDescent="0.2">
      <c r="B20" s="47" t="s">
        <v>794</v>
      </c>
      <c r="C20" s="47"/>
      <c r="D20" s="47"/>
      <c r="E20" s="47"/>
    </row>
  </sheetData>
  <sheetProtection algorithmName="SHA-512" hashValue="NT1S4Q86RpqwtwLl43aG4IRMNYqbtPGeKCZoDvVp8gm7REX1+VfndQ1+Uemtfo/moMwldIiiytTqZ6qXPkVPlg==" saltValue="WTc2RprshZNPhrUvLqR7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2025-08-27T12:17:58Z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