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2D02139D-92B4-415A-9C6F-23E3FFA07B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P497" i="1"/>
  <c r="BO497" i="1"/>
  <c r="BN497" i="1"/>
  <c r="BM497" i="1"/>
  <c r="Z497" i="1"/>
  <c r="Y497" i="1"/>
  <c r="P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X489" i="1"/>
  <c r="Y488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Y483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Y417" i="1" s="1"/>
  <c r="P413" i="1"/>
  <c r="X411" i="1"/>
  <c r="Y410" i="1"/>
  <c r="X410" i="1"/>
  <c r="BP409" i="1"/>
  <c r="BO409" i="1"/>
  <c r="BN409" i="1"/>
  <c r="BM409" i="1"/>
  <c r="Z409" i="1"/>
  <c r="Z410" i="1" s="1"/>
  <c r="Y409" i="1"/>
  <c r="W515" i="1" s="1"/>
  <c r="P409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X386" i="1"/>
  <c r="Y385" i="1"/>
  <c r="X385" i="1"/>
  <c r="BP384" i="1"/>
  <c r="BO384" i="1"/>
  <c r="BN384" i="1"/>
  <c r="BM384" i="1"/>
  <c r="Z384" i="1"/>
  <c r="Z385" i="1" s="1"/>
  <c r="Y384" i="1"/>
  <c r="Y386" i="1" s="1"/>
  <c r="P384" i="1"/>
  <c r="X382" i="1"/>
  <c r="Y381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X320" i="1"/>
  <c r="Y319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Y306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Y295" i="1" s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Y265" i="1" s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Y248" i="1" s="1"/>
  <c r="P242" i="1"/>
  <c r="X240" i="1"/>
  <c r="X239" i="1"/>
  <c r="BO238" i="1"/>
  <c r="BM238" i="1"/>
  <c r="Y238" i="1"/>
  <c r="Y240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Y231" i="1" s="1"/>
  <c r="P225" i="1"/>
  <c r="BP224" i="1"/>
  <c r="BO224" i="1"/>
  <c r="BN224" i="1"/>
  <c r="BM224" i="1"/>
  <c r="Z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6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4" i="1" s="1"/>
  <c r="P196" i="1"/>
  <c r="BP195" i="1"/>
  <c r="BO195" i="1"/>
  <c r="BN195" i="1"/>
  <c r="BM195" i="1"/>
  <c r="Z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71" i="1" s="1"/>
  <c r="P163" i="1"/>
  <c r="BP162" i="1"/>
  <c r="BO162" i="1"/>
  <c r="BN162" i="1"/>
  <c r="BM162" i="1"/>
  <c r="Z162" i="1"/>
  <c r="Y162" i="1"/>
  <c r="Y172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5" i="1" s="1"/>
  <c r="P130" i="1"/>
  <c r="X127" i="1"/>
  <c r="X126" i="1"/>
  <c r="BO125" i="1"/>
  <c r="BM125" i="1"/>
  <c r="Y125" i="1"/>
  <c r="Y127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Y93" i="1" s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5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0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15" i="1"/>
  <c r="X506" i="1"/>
  <c r="X507" i="1"/>
  <c r="X509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BP78" i="1"/>
  <c r="BN78" i="1"/>
  <c r="Z78" i="1"/>
  <c r="Y85" i="1"/>
  <c r="BP91" i="1"/>
  <c r="BN91" i="1"/>
  <c r="Z91" i="1"/>
  <c r="BP96" i="1"/>
  <c r="BN96" i="1"/>
  <c r="Z96" i="1"/>
  <c r="Y100" i="1"/>
  <c r="BP105" i="1"/>
  <c r="BN105" i="1"/>
  <c r="Z105" i="1"/>
  <c r="BP113" i="1"/>
  <c r="BN113" i="1"/>
  <c r="Z113" i="1"/>
  <c r="Y121" i="1"/>
  <c r="Y122" i="1"/>
  <c r="BP117" i="1"/>
  <c r="BN117" i="1"/>
  <c r="Z117" i="1"/>
  <c r="F9" i="1"/>
  <c r="J9" i="1"/>
  <c r="Y45" i="1"/>
  <c r="Y58" i="1"/>
  <c r="Y509" i="1" s="1"/>
  <c r="Y80" i="1"/>
  <c r="BP84" i="1"/>
  <c r="Y507" i="1" s="1"/>
  <c r="BN84" i="1"/>
  <c r="Z84" i="1"/>
  <c r="Z85" i="1" s="1"/>
  <c r="Y86" i="1"/>
  <c r="E515" i="1"/>
  <c r="Y92" i="1"/>
  <c r="BP89" i="1"/>
  <c r="BN89" i="1"/>
  <c r="Z89" i="1"/>
  <c r="Z92" i="1" s="1"/>
  <c r="BP98" i="1"/>
  <c r="BN98" i="1"/>
  <c r="Y506" i="1" s="1"/>
  <c r="Y508" i="1" s="1"/>
  <c r="Z98" i="1"/>
  <c r="Z100" i="1" s="1"/>
  <c r="BP107" i="1"/>
  <c r="BN107" i="1"/>
  <c r="Z107" i="1"/>
  <c r="Y109" i="1"/>
  <c r="Y114" i="1"/>
  <c r="BP111" i="1"/>
  <c r="BN111" i="1"/>
  <c r="Z111" i="1"/>
  <c r="Z114" i="1" s="1"/>
  <c r="Z126" i="1"/>
  <c r="Z153" i="1"/>
  <c r="F515" i="1"/>
  <c r="Y108" i="1"/>
  <c r="Z119" i="1"/>
  <c r="BN119" i="1"/>
  <c r="Z125" i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5" i="1"/>
  <c r="Y148" i="1"/>
  <c r="Z151" i="1"/>
  <c r="BN151" i="1"/>
  <c r="BP151" i="1"/>
  <c r="I515" i="1"/>
  <c r="Y160" i="1"/>
  <c r="Z163" i="1"/>
  <c r="Z171" i="1" s="1"/>
  <c r="BN163" i="1"/>
  <c r="BP163" i="1"/>
  <c r="Z165" i="1"/>
  <c r="BN165" i="1"/>
  <c r="Z167" i="1"/>
  <c r="BN167" i="1"/>
  <c r="Z169" i="1"/>
  <c r="BN169" i="1"/>
  <c r="Z175" i="1"/>
  <c r="Z177" i="1" s="1"/>
  <c r="BN175" i="1"/>
  <c r="BP175" i="1"/>
  <c r="J515" i="1"/>
  <c r="Z186" i="1"/>
  <c r="Z187" i="1" s="1"/>
  <c r="BN186" i="1"/>
  <c r="BP186" i="1"/>
  <c r="Y187" i="1"/>
  <c r="Z190" i="1"/>
  <c r="Z192" i="1" s="1"/>
  <c r="BN190" i="1"/>
  <c r="BP190" i="1"/>
  <c r="Y193" i="1"/>
  <c r="Z196" i="1"/>
  <c r="Z203" i="1" s="1"/>
  <c r="BN196" i="1"/>
  <c r="BP196" i="1"/>
  <c r="Z198" i="1"/>
  <c r="BN198" i="1"/>
  <c r="Z200" i="1"/>
  <c r="BN200" i="1"/>
  <c r="Z202" i="1"/>
  <c r="BN202" i="1"/>
  <c r="Z206" i="1"/>
  <c r="Z215" i="1" s="1"/>
  <c r="BN206" i="1"/>
  <c r="BP206" i="1"/>
  <c r="Z208" i="1"/>
  <c r="BN208" i="1"/>
  <c r="Z210" i="1"/>
  <c r="BN210" i="1"/>
  <c r="Z212" i="1"/>
  <c r="BN212" i="1"/>
  <c r="Z214" i="1"/>
  <c r="BN214" i="1"/>
  <c r="Y215" i="1"/>
  <c r="Z218" i="1"/>
  <c r="Z220" i="1" s="1"/>
  <c r="BN218" i="1"/>
  <c r="BP218" i="1"/>
  <c r="Y221" i="1"/>
  <c r="K515" i="1"/>
  <c r="Z225" i="1"/>
  <c r="Z231" i="1" s="1"/>
  <c r="BN225" i="1"/>
  <c r="BP225" i="1"/>
  <c r="Z227" i="1"/>
  <c r="BN227" i="1"/>
  <c r="Z229" i="1"/>
  <c r="BN229" i="1"/>
  <c r="Y232" i="1"/>
  <c r="Z238" i="1"/>
  <c r="Z239" i="1" s="1"/>
  <c r="BN238" i="1"/>
  <c r="BP238" i="1"/>
  <c r="Y239" i="1"/>
  <c r="Z242" i="1"/>
  <c r="BN242" i="1"/>
  <c r="BP242" i="1"/>
  <c r="BP245" i="1"/>
  <c r="BN245" i="1"/>
  <c r="Z245" i="1"/>
  <c r="L515" i="1"/>
  <c r="BP254" i="1"/>
  <c r="BN254" i="1"/>
  <c r="Z254" i="1"/>
  <c r="BP263" i="1"/>
  <c r="BN263" i="1"/>
  <c r="Z263" i="1"/>
  <c r="O515" i="1"/>
  <c r="Y271" i="1"/>
  <c r="BP268" i="1"/>
  <c r="BN268" i="1"/>
  <c r="Z268" i="1"/>
  <c r="Z271" i="1" s="1"/>
  <c r="BP291" i="1"/>
  <c r="BN291" i="1"/>
  <c r="Z291" i="1"/>
  <c r="Y132" i="1"/>
  <c r="BP243" i="1"/>
  <c r="BN243" i="1"/>
  <c r="Z243" i="1"/>
  <c r="Y247" i="1"/>
  <c r="BP252" i="1"/>
  <c r="BN252" i="1"/>
  <c r="Z252" i="1"/>
  <c r="Z256" i="1" s="1"/>
  <c r="Y256" i="1"/>
  <c r="BP262" i="1"/>
  <c r="BN262" i="1"/>
  <c r="Z262" i="1"/>
  <c r="Z264" i="1" s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89" i="1"/>
  <c r="BN289" i="1"/>
  <c r="Z289" i="1"/>
  <c r="Z295" i="1" s="1"/>
  <c r="BP293" i="1"/>
  <c r="BN293" i="1"/>
  <c r="Z293" i="1"/>
  <c r="BP301" i="1"/>
  <c r="BN301" i="1"/>
  <c r="Z301" i="1"/>
  <c r="Y305" i="1"/>
  <c r="Z313" i="1"/>
  <c r="BP309" i="1"/>
  <c r="BN309" i="1"/>
  <c r="Z309" i="1"/>
  <c r="Y313" i="1"/>
  <c r="Y257" i="1"/>
  <c r="M515" i="1"/>
  <c r="Y264" i="1"/>
  <c r="BP299" i="1"/>
  <c r="BN299" i="1"/>
  <c r="Z299" i="1"/>
  <c r="Z305" i="1" s="1"/>
  <c r="BP303" i="1"/>
  <c r="BN303" i="1"/>
  <c r="Z303" i="1"/>
  <c r="Y314" i="1"/>
  <c r="BP311" i="1"/>
  <c r="BN311" i="1"/>
  <c r="Z311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BP338" i="1"/>
  <c r="BN338" i="1"/>
  <c r="Z338" i="1"/>
  <c r="Y340" i="1"/>
  <c r="T515" i="1"/>
  <c r="Y351" i="1"/>
  <c r="BP344" i="1"/>
  <c r="BN344" i="1"/>
  <c r="Z344" i="1"/>
  <c r="BP348" i="1"/>
  <c r="BN348" i="1"/>
  <c r="Z348" i="1"/>
  <c r="BP360" i="1"/>
  <c r="BN360" i="1"/>
  <c r="Z360" i="1"/>
  <c r="Z361" i="1" s="1"/>
  <c r="Y362" i="1"/>
  <c r="Y365" i="1"/>
  <c r="BP364" i="1"/>
  <c r="BN364" i="1"/>
  <c r="Z364" i="1"/>
  <c r="Z365" i="1" s="1"/>
  <c r="Y366" i="1"/>
  <c r="Y372" i="1"/>
  <c r="BP369" i="1"/>
  <c r="BN369" i="1"/>
  <c r="Z369" i="1"/>
  <c r="BP391" i="1"/>
  <c r="BN391" i="1"/>
  <c r="Z391" i="1"/>
  <c r="Z400" i="1" s="1"/>
  <c r="BP395" i="1"/>
  <c r="BN395" i="1"/>
  <c r="Z395" i="1"/>
  <c r="BP399" i="1"/>
  <c r="BN399" i="1"/>
  <c r="Z399" i="1"/>
  <c r="Y401" i="1"/>
  <c r="Y406" i="1"/>
  <c r="BP403" i="1"/>
  <c r="BN403" i="1"/>
  <c r="Z403" i="1"/>
  <c r="Z405" i="1" s="1"/>
  <c r="BP416" i="1"/>
  <c r="BN416" i="1"/>
  <c r="Z416" i="1"/>
  <c r="Y418" i="1"/>
  <c r="X515" i="1"/>
  <c r="Y422" i="1"/>
  <c r="BP421" i="1"/>
  <c r="BN421" i="1"/>
  <c r="Z421" i="1"/>
  <c r="Z422" i="1" s="1"/>
  <c r="Y423" i="1"/>
  <c r="Y427" i="1"/>
  <c r="BP426" i="1"/>
  <c r="BN426" i="1"/>
  <c r="Z426" i="1"/>
  <c r="Z427" i="1" s="1"/>
  <c r="Y428" i="1"/>
  <c r="Z515" i="1"/>
  <c r="Y446" i="1"/>
  <c r="BP432" i="1"/>
  <c r="BN432" i="1"/>
  <c r="Z432" i="1"/>
  <c r="BP435" i="1"/>
  <c r="BN435" i="1"/>
  <c r="Z435" i="1"/>
  <c r="BP439" i="1"/>
  <c r="BN439" i="1"/>
  <c r="Z439" i="1"/>
  <c r="BP492" i="1"/>
  <c r="BN492" i="1"/>
  <c r="Z492" i="1"/>
  <c r="Z493" i="1" s="1"/>
  <c r="Y494" i="1"/>
  <c r="Y499" i="1"/>
  <c r="BP496" i="1"/>
  <c r="BN496" i="1"/>
  <c r="Z496" i="1"/>
  <c r="Z498" i="1" s="1"/>
  <c r="Y498" i="1"/>
  <c r="U515" i="1"/>
  <c r="BP317" i="1"/>
  <c r="BN317" i="1"/>
  <c r="Z317" i="1"/>
  <c r="Z319" i="1" s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Z339" i="1" s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61" i="1"/>
  <c r="BP371" i="1"/>
  <c r="BN371" i="1"/>
  <c r="Z371" i="1"/>
  <c r="Y373" i="1"/>
  <c r="Y376" i="1"/>
  <c r="BP375" i="1"/>
  <c r="BN375" i="1"/>
  <c r="Z375" i="1"/>
  <c r="Z376" i="1" s="1"/>
  <c r="Y377" i="1"/>
  <c r="Y382" i="1"/>
  <c r="BP379" i="1"/>
  <c r="BN379" i="1"/>
  <c r="Z379" i="1"/>
  <c r="Z381" i="1" s="1"/>
  <c r="BP393" i="1"/>
  <c r="BN393" i="1"/>
  <c r="Z393" i="1"/>
  <c r="BP397" i="1"/>
  <c r="BN397" i="1"/>
  <c r="Z397" i="1"/>
  <c r="Y405" i="1"/>
  <c r="BP414" i="1"/>
  <c r="BN414" i="1"/>
  <c r="Z414" i="1"/>
  <c r="Z417" i="1" s="1"/>
  <c r="BP434" i="1"/>
  <c r="BN434" i="1"/>
  <c r="Z434" i="1"/>
  <c r="BP437" i="1"/>
  <c r="BN437" i="1"/>
  <c r="Z437" i="1"/>
  <c r="BP445" i="1"/>
  <c r="BN445" i="1"/>
  <c r="Z445" i="1"/>
  <c r="Y447" i="1"/>
  <c r="Y452" i="1"/>
  <c r="BP449" i="1"/>
  <c r="BN449" i="1"/>
  <c r="Z449" i="1"/>
  <c r="Y453" i="1"/>
  <c r="BP457" i="1"/>
  <c r="BN457" i="1"/>
  <c r="Z457" i="1"/>
  <c r="BP461" i="1"/>
  <c r="BN461" i="1"/>
  <c r="Z461" i="1"/>
  <c r="Y463" i="1"/>
  <c r="Y468" i="1"/>
  <c r="BP465" i="1"/>
  <c r="BN465" i="1"/>
  <c r="Z465" i="1"/>
  <c r="Y469" i="1"/>
  <c r="BP475" i="1"/>
  <c r="BN475" i="1"/>
  <c r="Z475" i="1"/>
  <c r="Y515" i="1"/>
  <c r="V515" i="1"/>
  <c r="Y400" i="1"/>
  <c r="Y411" i="1"/>
  <c r="BP441" i="1"/>
  <c r="BN441" i="1"/>
  <c r="BP443" i="1"/>
  <c r="BN443" i="1"/>
  <c r="Z443" i="1"/>
  <c r="BP451" i="1"/>
  <c r="BN451" i="1"/>
  <c r="Z451" i="1"/>
  <c r="Y462" i="1"/>
  <c r="BP455" i="1"/>
  <c r="BN455" i="1"/>
  <c r="Z455" i="1"/>
  <c r="Z462" i="1" s="1"/>
  <c r="BP459" i="1"/>
  <c r="BN459" i="1"/>
  <c r="Z459" i="1"/>
  <c r="BP467" i="1"/>
  <c r="BN467" i="1"/>
  <c r="Z467" i="1"/>
  <c r="Y478" i="1"/>
  <c r="BP473" i="1"/>
  <c r="BN473" i="1"/>
  <c r="Z473" i="1"/>
  <c r="Z477" i="1" s="1"/>
  <c r="Y477" i="1"/>
  <c r="BP482" i="1"/>
  <c r="BN482" i="1"/>
  <c r="Z482" i="1"/>
  <c r="Z483" i="1" s="1"/>
  <c r="Y484" i="1"/>
  <c r="Y489" i="1"/>
  <c r="BP486" i="1"/>
  <c r="BN486" i="1"/>
  <c r="Z486" i="1"/>
  <c r="Z488" i="1" s="1"/>
  <c r="Y493" i="1"/>
  <c r="AB515" i="1"/>
  <c r="Y503" i="1"/>
  <c r="BP502" i="1"/>
  <c r="BN502" i="1"/>
  <c r="Z502" i="1"/>
  <c r="Z503" i="1" s="1"/>
  <c r="Y504" i="1"/>
  <c r="AA515" i="1"/>
  <c r="Z446" i="1" l="1"/>
  <c r="Z372" i="1"/>
  <c r="Z351" i="1"/>
  <c r="X508" i="1"/>
  <c r="Z468" i="1"/>
  <c r="Z452" i="1"/>
  <c r="Z332" i="1"/>
  <c r="Z326" i="1"/>
  <c r="Z247" i="1"/>
  <c r="Z121" i="1"/>
  <c r="Z108" i="1"/>
  <c r="Z58" i="1"/>
  <c r="Z44" i="1"/>
  <c r="Z510" i="1" s="1"/>
  <c r="Y505" i="1"/>
</calcChain>
</file>

<file path=xl/sharedStrings.xml><?xml version="1.0" encoding="utf-8"?>
<sst xmlns="http://schemas.openxmlformats.org/spreadsheetml/2006/main" count="2234" uniqueCount="811">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</sst>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5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45892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89">
        <v>0.41666666666666669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20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21</v>
      </c>
      <c r="Q10" s="730"/>
      <c r="R10" s="73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8"/>
      <c r="R11" s="679"/>
      <c r="U11" s="24" t="s">
        <v>26</v>
      </c>
      <c r="V11" s="816" t="s">
        <v>27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29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31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60</v>
      </c>
      <c r="V18" s="67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68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70</v>
      </c>
      <c r="Q23" s="576"/>
      <c r="R23" s="576"/>
      <c r="S23" s="576"/>
      <c r="T23" s="576"/>
      <c r="U23" s="576"/>
      <c r="V23" s="577"/>
      <c r="W23" s="37" t="s">
        <v>71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70</v>
      </c>
      <c r="Q24" s="576"/>
      <c r="R24" s="576"/>
      <c r="S24" s="576"/>
      <c r="T24" s="576"/>
      <c r="U24" s="576"/>
      <c r="V24" s="577"/>
      <c r="W24" s="37" t="s">
        <v>68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72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68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68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68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68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68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68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70</v>
      </c>
      <c r="Q32" s="576"/>
      <c r="R32" s="576"/>
      <c r="S32" s="576"/>
      <c r="T32" s="576"/>
      <c r="U32" s="576"/>
      <c r="V32" s="577"/>
      <c r="W32" s="37" t="s">
        <v>71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70</v>
      </c>
      <c r="Q33" s="576"/>
      <c r="R33" s="576"/>
      <c r="S33" s="576"/>
      <c r="T33" s="576"/>
      <c r="U33" s="576"/>
      <c r="V33" s="577"/>
      <c r="W33" s="37" t="s">
        <v>68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93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68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70</v>
      </c>
      <c r="Q36" s="576"/>
      <c r="R36" s="576"/>
      <c r="S36" s="576"/>
      <c r="T36" s="576"/>
      <c r="U36" s="576"/>
      <c r="V36" s="577"/>
      <c r="W36" s="37" t="s">
        <v>71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70</v>
      </c>
      <c r="Q37" s="576"/>
      <c r="R37" s="576"/>
      <c r="S37" s="576"/>
      <c r="T37" s="576"/>
      <c r="U37" s="576"/>
      <c r="V37" s="577"/>
      <c r="W37" s="37" t="s">
        <v>68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99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100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101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68</v>
      </c>
      <c r="X41" s="557">
        <v>323</v>
      </c>
      <c r="Y41" s="558">
        <f>IFERROR(IF(X41="",0,CEILING((X41/$H41),1)*$H41),"")</f>
        <v>324</v>
      </c>
      <c r="Z41" s="36">
        <f>IFERROR(IF(Y41=0,"",ROUNDUP(Y41/H41,0)*0.01898),"")</f>
        <v>0.56940000000000002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336.00972222222219</v>
      </c>
      <c r="BN41" s="64">
        <f>IFERROR(Y41*I41/H41,"0")</f>
        <v>337.04999999999995</v>
      </c>
      <c r="BO41" s="64">
        <f>IFERROR(1/J41*(X41/H41),"0")</f>
        <v>0.4673032407407407</v>
      </c>
      <c r="BP41" s="64">
        <f>IFERROR(1/J41*(Y41/H41),"0")</f>
        <v>0.46874999999999994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68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68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70</v>
      </c>
      <c r="Q44" s="576"/>
      <c r="R44" s="576"/>
      <c r="S44" s="576"/>
      <c r="T44" s="576"/>
      <c r="U44" s="576"/>
      <c r="V44" s="577"/>
      <c r="W44" s="37" t="s">
        <v>71</v>
      </c>
      <c r="X44" s="559">
        <f>IFERROR(X41/H41,"0")+IFERROR(X42/H42,"0")+IFERROR(X43/H43,"0")</f>
        <v>29.907407407407405</v>
      </c>
      <c r="Y44" s="559">
        <f>IFERROR(Y41/H41,"0")+IFERROR(Y42/H42,"0")+IFERROR(Y43/H43,"0")</f>
        <v>29.999999999999996</v>
      </c>
      <c r="Z44" s="559">
        <f>IFERROR(IF(Z41="",0,Z41),"0")+IFERROR(IF(Z42="",0,Z42),"0")+IFERROR(IF(Z43="",0,Z43),"0")</f>
        <v>0.56940000000000002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70</v>
      </c>
      <c r="Q45" s="576"/>
      <c r="R45" s="576"/>
      <c r="S45" s="576"/>
      <c r="T45" s="576"/>
      <c r="U45" s="576"/>
      <c r="V45" s="577"/>
      <c r="W45" s="37" t="s">
        <v>68</v>
      </c>
      <c r="X45" s="559">
        <f>IFERROR(SUM(X41:X43),"0")</f>
        <v>323</v>
      </c>
      <c r="Y45" s="559">
        <f>IFERROR(SUM(Y41:Y43),"0")</f>
        <v>324</v>
      </c>
      <c r="Z45" s="37"/>
      <c r="AA45" s="560"/>
      <c r="AB45" s="560"/>
      <c r="AC45" s="560"/>
    </row>
    <row r="46" spans="1:68" ht="14.25" customHeight="1" x14ac:dyDescent="0.25">
      <c r="A46" s="572" t="s">
        <v>72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112</v>
      </c>
      <c r="B47" s="54" t="s">
        <v>113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68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70</v>
      </c>
      <c r="Q48" s="576"/>
      <c r="R48" s="576"/>
      <c r="S48" s="576"/>
      <c r="T48" s="576"/>
      <c r="U48" s="576"/>
      <c r="V48" s="577"/>
      <c r="W48" s="37" t="s">
        <v>71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70</v>
      </c>
      <c r="Q49" s="576"/>
      <c r="R49" s="576"/>
      <c r="S49" s="576"/>
      <c r="T49" s="576"/>
      <c r="U49" s="576"/>
      <c r="V49" s="577"/>
      <c r="W49" s="37" t="s">
        <v>68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115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101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68</v>
      </c>
      <c r="X52" s="557">
        <v>74</v>
      </c>
      <c r="Y52" s="558">
        <f t="shared" ref="Y52:Y57" si="6">IFERROR(IF(X52="",0,CEILING((X52/$H52),1)*$H52),"")</f>
        <v>78.399999999999991</v>
      </c>
      <c r="Z52" s="36">
        <f>IFERROR(IF(Y52=0,"",ROUNDUP(Y52/H52,0)*0.01898),"")</f>
        <v>0.13286000000000001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76.874107142857142</v>
      </c>
      <c r="BN52" s="64">
        <f t="shared" ref="BN52:BN57" si="8">IFERROR(Y52*I52/H52,"0")</f>
        <v>81.444999999999993</v>
      </c>
      <c r="BO52" s="64">
        <f t="shared" ref="BO52:BO57" si="9">IFERROR(1/J52*(X52/H52),"0")</f>
        <v>0.10323660714285715</v>
      </c>
      <c r="BP52" s="64">
        <f t="shared" ref="BP52:BP57" si="10">IFERROR(1/J52*(Y52/H52),"0")</f>
        <v>0.109375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68</v>
      </c>
      <c r="X53" s="557">
        <v>117</v>
      </c>
      <c r="Y53" s="558">
        <f t="shared" si="6"/>
        <v>118.80000000000001</v>
      </c>
      <c r="Z53" s="36">
        <f>IFERROR(IF(Y53=0,"",ROUNDUP(Y53/H53,0)*0.01898),"")</f>
        <v>0.20877999999999999</v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121.71249999999998</v>
      </c>
      <c r="BN53" s="64">
        <f t="shared" si="8"/>
        <v>123.58499999999999</v>
      </c>
      <c r="BO53" s="64">
        <f t="shared" si="9"/>
        <v>0.16927083333333331</v>
      </c>
      <c r="BP53" s="64">
        <f t="shared" si="10"/>
        <v>0.171875</v>
      </c>
    </row>
    <row r="54" spans="1:68" ht="27" customHeight="1" x14ac:dyDescent="0.25">
      <c r="A54" s="54" t="s">
        <v>122</v>
      </c>
      <c r="B54" s="54" t="s">
        <v>123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68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68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68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68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70</v>
      </c>
      <c r="Q58" s="576"/>
      <c r="R58" s="576"/>
      <c r="S58" s="576"/>
      <c r="T58" s="576"/>
      <c r="U58" s="576"/>
      <c r="V58" s="577"/>
      <c r="W58" s="37" t="s">
        <v>71</v>
      </c>
      <c r="X58" s="559">
        <f>IFERROR(X52/H52,"0")+IFERROR(X53/H53,"0")+IFERROR(X54/H54,"0")+IFERROR(X55/H55,"0")+IFERROR(X56/H56,"0")+IFERROR(X57/H57,"0")</f>
        <v>17.44047619047619</v>
      </c>
      <c r="Y58" s="559">
        <f>IFERROR(Y52/H52,"0")+IFERROR(Y53/H53,"0")+IFERROR(Y54/H54,"0")+IFERROR(Y55/H55,"0")+IFERROR(Y56/H56,"0")+IFERROR(Y57/H57,"0")</f>
        <v>18</v>
      </c>
      <c r="Z58" s="559">
        <f>IFERROR(IF(Z52="",0,Z52),"0")+IFERROR(IF(Z53="",0,Z53),"0")+IFERROR(IF(Z54="",0,Z54),"0")+IFERROR(IF(Z55="",0,Z55),"0")+IFERROR(IF(Z56="",0,Z56),"0")+IFERROR(IF(Z57="",0,Z57),"0")</f>
        <v>0.34164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70</v>
      </c>
      <c r="Q59" s="576"/>
      <c r="R59" s="576"/>
      <c r="S59" s="576"/>
      <c r="T59" s="576"/>
      <c r="U59" s="576"/>
      <c r="V59" s="577"/>
      <c r="W59" s="37" t="s">
        <v>68</v>
      </c>
      <c r="X59" s="559">
        <f>IFERROR(SUM(X52:X57),"0")</f>
        <v>191</v>
      </c>
      <c r="Y59" s="559">
        <f>IFERROR(SUM(Y52:Y57),"0")</f>
        <v>197.2</v>
      </c>
      <c r="Z59" s="37"/>
      <c r="AA59" s="560"/>
      <c r="AB59" s="560"/>
      <c r="AC59" s="560"/>
    </row>
    <row r="60" spans="1:68" ht="14.25" customHeight="1" x14ac:dyDescent="0.25">
      <c r="A60" s="572" t="s">
        <v>133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68</v>
      </c>
      <c r="X61" s="557">
        <v>133</v>
      </c>
      <c r="Y61" s="558">
        <f>IFERROR(IF(X61="",0,CEILING((X61/$H61),1)*$H61),"")</f>
        <v>140.4</v>
      </c>
      <c r="Z61" s="36">
        <f>IFERROR(IF(Y61=0,"",ROUNDUP(Y61/H61,0)*0.01898),"")</f>
        <v>0.24674000000000001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138.35694444444442</v>
      </c>
      <c r="BN61" s="64">
        <f>IFERROR(Y61*I61/H61,"0")</f>
        <v>146.05499999999998</v>
      </c>
      <c r="BO61" s="64">
        <f>IFERROR(1/J61*(X61/H61),"0")</f>
        <v>0.19241898148148148</v>
      </c>
      <c r="BP61" s="64">
        <f>IFERROR(1/J61*(Y61/H61),"0")</f>
        <v>0.203125</v>
      </c>
    </row>
    <row r="62" spans="1:68" ht="27" customHeight="1" x14ac:dyDescent="0.25">
      <c r="A62" s="54" t="s">
        <v>137</v>
      </c>
      <c r="B62" s="54" t="s">
        <v>138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68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140</v>
      </c>
      <c r="B63" s="54" t="s">
        <v>141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68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68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70</v>
      </c>
      <c r="Q65" s="576"/>
      <c r="R65" s="576"/>
      <c r="S65" s="576"/>
      <c r="T65" s="576"/>
      <c r="U65" s="576"/>
      <c r="V65" s="577"/>
      <c r="W65" s="37" t="s">
        <v>71</v>
      </c>
      <c r="X65" s="559">
        <f>IFERROR(X61/H61,"0")+IFERROR(X62/H62,"0")+IFERROR(X63/H63,"0")+IFERROR(X64/H64,"0")</f>
        <v>12.314814814814815</v>
      </c>
      <c r="Y65" s="559">
        <f>IFERROR(Y61/H61,"0")+IFERROR(Y62/H62,"0")+IFERROR(Y63/H63,"0")+IFERROR(Y64/H64,"0")</f>
        <v>13</v>
      </c>
      <c r="Z65" s="559">
        <f>IFERROR(IF(Z61="",0,Z61),"0")+IFERROR(IF(Z62="",0,Z62),"0")+IFERROR(IF(Z63="",0,Z63),"0")+IFERROR(IF(Z64="",0,Z64),"0")</f>
        <v>0.24674000000000001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70</v>
      </c>
      <c r="Q66" s="576"/>
      <c r="R66" s="576"/>
      <c r="S66" s="576"/>
      <c r="T66" s="576"/>
      <c r="U66" s="576"/>
      <c r="V66" s="577"/>
      <c r="W66" s="37" t="s">
        <v>68</v>
      </c>
      <c r="X66" s="559">
        <f>IFERROR(SUM(X61:X64),"0")</f>
        <v>133</v>
      </c>
      <c r="Y66" s="559">
        <f>IFERROR(SUM(Y61:Y64),"0")</f>
        <v>140.4</v>
      </c>
      <c r="Z66" s="37"/>
      <c r="AA66" s="560"/>
      <c r="AB66" s="560"/>
      <c r="AC66" s="560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144</v>
      </c>
      <c r="B68" s="54" t="s">
        <v>145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68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68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68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70</v>
      </c>
      <c r="Q71" s="576"/>
      <c r="R71" s="576"/>
      <c r="S71" s="576"/>
      <c r="T71" s="576"/>
      <c r="U71" s="576"/>
      <c r="V71" s="577"/>
      <c r="W71" s="37" t="s">
        <v>71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70</v>
      </c>
      <c r="Q72" s="576"/>
      <c r="R72" s="576"/>
      <c r="S72" s="576"/>
      <c r="T72" s="576"/>
      <c r="U72" s="576"/>
      <c r="V72" s="577"/>
      <c r="W72" s="37" t="s">
        <v>68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72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153</v>
      </c>
      <c r="B74" s="54" t="s">
        <v>154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68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68</v>
      </c>
      <c r="X75" s="557">
        <v>22</v>
      </c>
      <c r="Y75" s="558">
        <f t="shared" si="11"/>
        <v>25.200000000000003</v>
      </c>
      <c r="Z75" s="36">
        <f>IFERROR(IF(Y75=0,"",ROUNDUP(Y75/H75,0)*0.01898),"")</f>
        <v>5.6940000000000004E-2</v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23.139285714285712</v>
      </c>
      <c r="BN75" s="64">
        <f t="shared" si="13"/>
        <v>26.505000000000006</v>
      </c>
      <c r="BO75" s="64">
        <f t="shared" si="14"/>
        <v>4.0922619047619048E-2</v>
      </c>
      <c r="BP75" s="64">
        <f t="shared" si="15"/>
        <v>4.6875E-2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68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162</v>
      </c>
      <c r="B77" s="54" t="s">
        <v>163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68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68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166</v>
      </c>
      <c r="B79" s="54" t="s">
        <v>167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68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70</v>
      </c>
      <c r="Q80" s="576"/>
      <c r="R80" s="576"/>
      <c r="S80" s="576"/>
      <c r="T80" s="576"/>
      <c r="U80" s="576"/>
      <c r="V80" s="577"/>
      <c r="W80" s="37" t="s">
        <v>71</v>
      </c>
      <c r="X80" s="559">
        <f>IFERROR(X74/H74,"0")+IFERROR(X75/H75,"0")+IFERROR(X76/H76,"0")+IFERROR(X77/H77,"0")+IFERROR(X78/H78,"0")+IFERROR(X79/H79,"0")</f>
        <v>2.6190476190476191</v>
      </c>
      <c r="Y80" s="559">
        <f>IFERROR(Y74/H74,"0")+IFERROR(Y75/H75,"0")+IFERROR(Y76/H76,"0")+IFERROR(Y77/H77,"0")+IFERROR(Y78/H78,"0")+IFERROR(Y79/H79,"0")</f>
        <v>3</v>
      </c>
      <c r="Z80" s="559">
        <f>IFERROR(IF(Z74="",0,Z74),"0")+IFERROR(IF(Z75="",0,Z75),"0")+IFERROR(IF(Z76="",0,Z76),"0")+IFERROR(IF(Z77="",0,Z77),"0")+IFERROR(IF(Z78="",0,Z78),"0")+IFERROR(IF(Z79="",0,Z79),"0")</f>
        <v>5.6940000000000004E-2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70</v>
      </c>
      <c r="Q81" s="576"/>
      <c r="R81" s="576"/>
      <c r="S81" s="576"/>
      <c r="T81" s="576"/>
      <c r="U81" s="576"/>
      <c r="V81" s="577"/>
      <c r="W81" s="37" t="s">
        <v>68</v>
      </c>
      <c r="X81" s="559">
        <f>IFERROR(SUM(X74:X79),"0")</f>
        <v>22</v>
      </c>
      <c r="Y81" s="559">
        <f>IFERROR(SUM(Y74:Y79),"0")</f>
        <v>25.200000000000003</v>
      </c>
      <c r="Z81" s="37"/>
      <c r="AA81" s="560"/>
      <c r="AB81" s="560"/>
      <c r="AC81" s="560"/>
    </row>
    <row r="82" spans="1:68" ht="14.25" customHeight="1" x14ac:dyDescent="0.25">
      <c r="A82" s="572" t="s">
        <v>168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68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68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70</v>
      </c>
      <c r="Q85" s="576"/>
      <c r="R85" s="576"/>
      <c r="S85" s="576"/>
      <c r="T85" s="576"/>
      <c r="U85" s="576"/>
      <c r="V85" s="577"/>
      <c r="W85" s="37" t="s">
        <v>71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70</v>
      </c>
      <c r="Q86" s="576"/>
      <c r="R86" s="576"/>
      <c r="S86" s="576"/>
      <c r="T86" s="576"/>
      <c r="U86" s="576"/>
      <c r="V86" s="577"/>
      <c r="W86" s="37" t="s">
        <v>68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customHeight="1" x14ac:dyDescent="0.25">
      <c r="A87" s="580" t="s">
        <v>175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101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68</v>
      </c>
      <c r="X89" s="557">
        <v>236</v>
      </c>
      <c r="Y89" s="558">
        <f>IFERROR(IF(X89="",0,CEILING((X89/$H89),1)*$H89),"")</f>
        <v>237.60000000000002</v>
      </c>
      <c r="Z89" s="36">
        <f>IFERROR(IF(Y89=0,"",ROUNDUP(Y89/H89,0)*0.01898),"")</f>
        <v>0.41755999999999999</v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245.50555555555553</v>
      </c>
      <c r="BN89" s="64">
        <f>IFERROR(Y89*I89/H89,"0")</f>
        <v>247.17</v>
      </c>
      <c r="BO89" s="64">
        <f>IFERROR(1/J89*(X89/H89),"0")</f>
        <v>0.34143518518518517</v>
      </c>
      <c r="BP89" s="64">
        <f>IFERROR(1/J89*(Y89/H89),"0")</f>
        <v>0.34375</v>
      </c>
    </row>
    <row r="90" spans="1:68" ht="27" customHeight="1" x14ac:dyDescent="0.25">
      <c r="A90" s="54" t="s">
        <v>179</v>
      </c>
      <c r="B90" s="54" t="s">
        <v>180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68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68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70</v>
      </c>
      <c r="Q92" s="576"/>
      <c r="R92" s="576"/>
      <c r="S92" s="576"/>
      <c r="T92" s="576"/>
      <c r="U92" s="576"/>
      <c r="V92" s="577"/>
      <c r="W92" s="37" t="s">
        <v>71</v>
      </c>
      <c r="X92" s="559">
        <f>IFERROR(X89/H89,"0")+IFERROR(X90/H90,"0")+IFERROR(X91/H91,"0")</f>
        <v>21.851851851851851</v>
      </c>
      <c r="Y92" s="559">
        <f>IFERROR(Y89/H89,"0")+IFERROR(Y90/H90,"0")+IFERROR(Y91/H91,"0")</f>
        <v>22</v>
      </c>
      <c r="Z92" s="559">
        <f>IFERROR(IF(Z89="",0,Z89),"0")+IFERROR(IF(Z90="",0,Z90),"0")+IFERROR(IF(Z91="",0,Z91),"0")</f>
        <v>0.41755999999999999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70</v>
      </c>
      <c r="Q93" s="576"/>
      <c r="R93" s="576"/>
      <c r="S93" s="576"/>
      <c r="T93" s="576"/>
      <c r="U93" s="576"/>
      <c r="V93" s="577"/>
      <c r="W93" s="37" t="s">
        <v>68</v>
      </c>
      <c r="X93" s="559">
        <f>IFERROR(SUM(X89:X91),"0")</f>
        <v>236</v>
      </c>
      <c r="Y93" s="559">
        <f>IFERROR(SUM(Y89:Y91),"0")</f>
        <v>237.60000000000002</v>
      </c>
      <c r="Z93" s="37"/>
      <c r="AA93" s="560"/>
      <c r="AB93" s="560"/>
      <c r="AC93" s="560"/>
    </row>
    <row r="94" spans="1:68" ht="14.25" customHeight="1" x14ac:dyDescent="0.25">
      <c r="A94" s="572" t="s">
        <v>72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34" t="s">
        <v>185</v>
      </c>
      <c r="Q95" s="562"/>
      <c r="R95" s="562"/>
      <c r="S95" s="562"/>
      <c r="T95" s="563"/>
      <c r="U95" s="34"/>
      <c r="V95" s="34"/>
      <c r="W95" s="35" t="s">
        <v>68</v>
      </c>
      <c r="X95" s="557">
        <v>98</v>
      </c>
      <c r="Y95" s="558">
        <f>IFERROR(IF(X95="",0,CEILING((X95/$H95),1)*$H95),"")</f>
        <v>105.3</v>
      </c>
      <c r="Z95" s="36">
        <f>IFERROR(IF(Y95=0,"",ROUNDUP(Y95/H95,0)*0.01898),"")</f>
        <v>0.24674000000000001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104.27925925925926</v>
      </c>
      <c r="BN95" s="64">
        <f>IFERROR(Y95*I95/H95,"0")</f>
        <v>112.047</v>
      </c>
      <c r="BO95" s="64">
        <f>IFERROR(1/J95*(X95/H95),"0")</f>
        <v>0.18904320987654322</v>
      </c>
      <c r="BP95" s="64">
        <f>IFERROR(1/J95*(Y95/H95),"0")</f>
        <v>0.203125</v>
      </c>
    </row>
    <row r="96" spans="1:68" ht="27" customHeight="1" x14ac:dyDescent="0.25">
      <c r="A96" s="54" t="s">
        <v>187</v>
      </c>
      <c r="B96" s="54" t="s">
        <v>188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68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189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190</v>
      </c>
      <c r="B97" s="54" t="s">
        <v>191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75</v>
      </c>
      <c r="L97" s="32"/>
      <c r="M97" s="33" t="s">
        <v>91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68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186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190</v>
      </c>
      <c r="B98" s="54" t="s">
        <v>192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68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194</v>
      </c>
      <c r="B99" s="54" t="s">
        <v>195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68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196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70</v>
      </c>
      <c r="Q100" s="576"/>
      <c r="R100" s="576"/>
      <c r="S100" s="576"/>
      <c r="T100" s="576"/>
      <c r="U100" s="576"/>
      <c r="V100" s="577"/>
      <c r="W100" s="37" t="s">
        <v>71</v>
      </c>
      <c r="X100" s="559">
        <f>IFERROR(X95/H95,"0")+IFERROR(X96/H96,"0")+IFERROR(X97/H97,"0")+IFERROR(X98/H98,"0")+IFERROR(X99/H99,"0")</f>
        <v>12.098765432098766</v>
      </c>
      <c r="Y100" s="559">
        <f>IFERROR(Y95/H95,"0")+IFERROR(Y96/H96,"0")+IFERROR(Y97/H97,"0")+IFERROR(Y98/H98,"0")+IFERROR(Y99/H99,"0")</f>
        <v>13</v>
      </c>
      <c r="Z100" s="559">
        <f>IFERROR(IF(Z95="",0,Z95),"0")+IFERROR(IF(Z96="",0,Z96),"0")+IFERROR(IF(Z97="",0,Z97),"0")+IFERROR(IF(Z98="",0,Z98),"0")+IFERROR(IF(Z99="",0,Z99),"0")</f>
        <v>0.24674000000000001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70</v>
      </c>
      <c r="Q101" s="576"/>
      <c r="R101" s="576"/>
      <c r="S101" s="576"/>
      <c r="T101" s="576"/>
      <c r="U101" s="576"/>
      <c r="V101" s="577"/>
      <c r="W101" s="37" t="s">
        <v>68</v>
      </c>
      <c r="X101" s="559">
        <f>IFERROR(SUM(X95:X99),"0")</f>
        <v>98</v>
      </c>
      <c r="Y101" s="559">
        <f>IFERROR(SUM(Y95:Y99),"0")</f>
        <v>105.3</v>
      </c>
      <c r="Z101" s="37"/>
      <c r="AA101" s="560"/>
      <c r="AB101" s="560"/>
      <c r="AC101" s="560"/>
    </row>
    <row r="102" spans="1:68" ht="16.5" customHeight="1" x14ac:dyDescent="0.25">
      <c r="A102" s="580" t="s">
        <v>197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101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198</v>
      </c>
      <c r="B104" s="54" t="s">
        <v>199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104</v>
      </c>
      <c r="L104" s="32"/>
      <c r="M104" s="33" t="s">
        <v>105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68</v>
      </c>
      <c r="X104" s="557">
        <v>239</v>
      </c>
      <c r="Y104" s="558">
        <f>IFERROR(IF(X104="",0,CEILING((X104/$H104),1)*$H104),"")</f>
        <v>248.4</v>
      </c>
      <c r="Z104" s="36">
        <f>IFERROR(IF(Y104=0,"",ROUNDUP(Y104/H104,0)*0.01898),"")</f>
        <v>0.43653999999999998</v>
      </c>
      <c r="AA104" s="56"/>
      <c r="AB104" s="57"/>
      <c r="AC104" s="151" t="s">
        <v>200</v>
      </c>
      <c r="AG104" s="64"/>
      <c r="AJ104" s="68"/>
      <c r="AK104" s="68">
        <v>0</v>
      </c>
      <c r="BB104" s="152" t="s">
        <v>1</v>
      </c>
      <c r="BM104" s="64">
        <f>IFERROR(X104*I104/H104,"0")</f>
        <v>248.62638888888887</v>
      </c>
      <c r="BN104" s="64">
        <f>IFERROR(Y104*I104/H104,"0")</f>
        <v>258.40499999999997</v>
      </c>
      <c r="BO104" s="64">
        <f>IFERROR(1/J104*(X104/H104),"0")</f>
        <v>0.34577546296296297</v>
      </c>
      <c r="BP104" s="64">
        <f>IFERROR(1/J104*(Y104/H104),"0")</f>
        <v>0.359375</v>
      </c>
    </row>
    <row r="105" spans="1:68" ht="16.5" customHeight="1" x14ac:dyDescent="0.25">
      <c r="A105" s="54" t="s">
        <v>201</v>
      </c>
      <c r="B105" s="54" t="s">
        <v>202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109</v>
      </c>
      <c r="L105" s="32"/>
      <c r="M105" s="33" t="s">
        <v>76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68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200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68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68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70</v>
      </c>
      <c r="Q108" s="576"/>
      <c r="R108" s="576"/>
      <c r="S108" s="576"/>
      <c r="T108" s="576"/>
      <c r="U108" s="576"/>
      <c r="V108" s="577"/>
      <c r="W108" s="37" t="s">
        <v>71</v>
      </c>
      <c r="X108" s="559">
        <f>IFERROR(X104/H104,"0")+IFERROR(X105/H105,"0")+IFERROR(X106/H106,"0")+IFERROR(X107/H107,"0")</f>
        <v>22.12962962962963</v>
      </c>
      <c r="Y108" s="559">
        <f>IFERROR(Y104/H104,"0")+IFERROR(Y105/H105,"0")+IFERROR(Y106/H106,"0")+IFERROR(Y107/H107,"0")</f>
        <v>23</v>
      </c>
      <c r="Z108" s="559">
        <f>IFERROR(IF(Z104="",0,Z104),"0")+IFERROR(IF(Z105="",0,Z105),"0")+IFERROR(IF(Z106="",0,Z106),"0")+IFERROR(IF(Z107="",0,Z107),"0")</f>
        <v>0.43653999999999998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70</v>
      </c>
      <c r="Q109" s="576"/>
      <c r="R109" s="576"/>
      <c r="S109" s="576"/>
      <c r="T109" s="576"/>
      <c r="U109" s="576"/>
      <c r="V109" s="577"/>
      <c r="W109" s="37" t="s">
        <v>68</v>
      </c>
      <c r="X109" s="559">
        <f>IFERROR(SUM(X104:X107),"0")</f>
        <v>239</v>
      </c>
      <c r="Y109" s="559">
        <f>IFERROR(SUM(Y104:Y107),"0")</f>
        <v>248.4</v>
      </c>
      <c r="Z109" s="37"/>
      <c r="AA109" s="560"/>
      <c r="AB109" s="560"/>
      <c r="AC109" s="560"/>
    </row>
    <row r="110" spans="1:68" ht="14.25" customHeight="1" x14ac:dyDescent="0.25">
      <c r="A110" s="572" t="s">
        <v>133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207</v>
      </c>
      <c r="B111" s="54" t="s">
        <v>208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104</v>
      </c>
      <c r="L111" s="32"/>
      <c r="M111" s="33" t="s">
        <v>105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68</v>
      </c>
      <c r="X111" s="557">
        <v>39</v>
      </c>
      <c r="Y111" s="558">
        <f>IFERROR(IF(X111="",0,CEILING((X111/$H111),1)*$H111),"")</f>
        <v>43.2</v>
      </c>
      <c r="Z111" s="36">
        <f>IFERROR(IF(Y111=0,"",ROUNDUP(Y111/H111,0)*0.01898),"")</f>
        <v>7.5920000000000001E-2</v>
      </c>
      <c r="AA111" s="56"/>
      <c r="AB111" s="57"/>
      <c r="AC111" s="159" t="s">
        <v>209</v>
      </c>
      <c r="AG111" s="64"/>
      <c r="AJ111" s="68"/>
      <c r="AK111" s="68">
        <v>0</v>
      </c>
      <c r="BB111" s="160" t="s">
        <v>1</v>
      </c>
      <c r="BM111" s="64">
        <f>IFERROR(X111*I111/H111,"0")</f>
        <v>40.570833333333326</v>
      </c>
      <c r="BN111" s="64">
        <f>IFERROR(Y111*I111/H111,"0")</f>
        <v>44.94</v>
      </c>
      <c r="BO111" s="64">
        <f>IFERROR(1/J111*(X111/H111),"0")</f>
        <v>5.6423611111111105E-2</v>
      </c>
      <c r="BP111" s="64">
        <f>IFERROR(1/J111*(Y111/H111),"0")</f>
        <v>6.25E-2</v>
      </c>
    </row>
    <row r="112" spans="1:68" ht="16.5" customHeight="1" x14ac:dyDescent="0.25">
      <c r="A112" s="54" t="s">
        <v>210</v>
      </c>
      <c r="B112" s="54" t="s">
        <v>211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105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68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209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75</v>
      </c>
      <c r="L113" s="32"/>
      <c r="M113" s="33" t="s">
        <v>105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68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209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70</v>
      </c>
      <c r="Q114" s="576"/>
      <c r="R114" s="576"/>
      <c r="S114" s="576"/>
      <c r="T114" s="576"/>
      <c r="U114" s="576"/>
      <c r="V114" s="577"/>
      <c r="W114" s="37" t="s">
        <v>71</v>
      </c>
      <c r="X114" s="559">
        <f>IFERROR(X111/H111,"0")+IFERROR(X112/H112,"0")+IFERROR(X113/H113,"0")</f>
        <v>3.6111111111111107</v>
      </c>
      <c r="Y114" s="559">
        <f>IFERROR(Y111/H111,"0")+IFERROR(Y112/H112,"0")+IFERROR(Y113/H113,"0")</f>
        <v>4</v>
      </c>
      <c r="Z114" s="559">
        <f>IFERROR(IF(Z111="",0,Z111),"0")+IFERROR(IF(Z112="",0,Z112),"0")+IFERROR(IF(Z113="",0,Z113),"0")</f>
        <v>7.5920000000000001E-2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70</v>
      </c>
      <c r="Q115" s="576"/>
      <c r="R115" s="576"/>
      <c r="S115" s="576"/>
      <c r="T115" s="576"/>
      <c r="U115" s="576"/>
      <c r="V115" s="577"/>
      <c r="W115" s="37" t="s">
        <v>68</v>
      </c>
      <c r="X115" s="559">
        <f>IFERROR(SUM(X111:X113),"0")</f>
        <v>39</v>
      </c>
      <c r="Y115" s="559">
        <f>IFERROR(SUM(Y111:Y113),"0")</f>
        <v>43.2</v>
      </c>
      <c r="Z115" s="37"/>
      <c r="AA115" s="560"/>
      <c r="AB115" s="560"/>
      <c r="AC115" s="560"/>
    </row>
    <row r="116" spans="1:68" ht="14.25" customHeight="1" x14ac:dyDescent="0.25">
      <c r="A116" s="572" t="s">
        <v>72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214</v>
      </c>
      <c r="B117" s="54" t="s">
        <v>215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104</v>
      </c>
      <c r="L117" s="32"/>
      <c r="M117" s="33" t="s">
        <v>91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68</v>
      </c>
      <c r="X117" s="557">
        <v>105</v>
      </c>
      <c r="Y117" s="558">
        <f>IFERROR(IF(X117="",0,CEILING((X117/$H117),1)*$H117),"")</f>
        <v>105.3</v>
      </c>
      <c r="Z117" s="36">
        <f>IFERROR(IF(Y117=0,"",ROUNDUP(Y117/H117,0)*0.01898),"")</f>
        <v>0.24674000000000001</v>
      </c>
      <c r="AA117" s="56"/>
      <c r="AB117" s="57"/>
      <c r="AC117" s="165" t="s">
        <v>216</v>
      </c>
      <c r="AG117" s="64"/>
      <c r="AJ117" s="68"/>
      <c r="AK117" s="68">
        <v>0</v>
      </c>
      <c r="BB117" s="166" t="s">
        <v>1</v>
      </c>
      <c r="BM117" s="64">
        <f>IFERROR(X117*I117/H117,"0")</f>
        <v>111.65</v>
      </c>
      <c r="BN117" s="64">
        <f>IFERROR(Y117*I117/H117,"0")</f>
        <v>111.96900000000001</v>
      </c>
      <c r="BO117" s="64">
        <f>IFERROR(1/J117*(X117/H117),"0")</f>
        <v>0.20254629629629631</v>
      </c>
      <c r="BP117" s="64">
        <f>IFERROR(1/J117*(Y117/H117),"0")</f>
        <v>0.203125</v>
      </c>
    </row>
    <row r="118" spans="1:68" ht="27" customHeight="1" x14ac:dyDescent="0.25">
      <c r="A118" s="54" t="s">
        <v>217</v>
      </c>
      <c r="B118" s="54" t="s">
        <v>218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75</v>
      </c>
      <c r="L118" s="32"/>
      <c r="M118" s="33" t="s">
        <v>91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68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216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68</v>
      </c>
      <c r="X119" s="557">
        <v>0</v>
      </c>
      <c r="Y119" s="55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216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221</v>
      </c>
      <c r="B120" s="54" t="s">
        <v>222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68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70</v>
      </c>
      <c r="Q121" s="576"/>
      <c r="R121" s="576"/>
      <c r="S121" s="576"/>
      <c r="T121" s="576"/>
      <c r="U121" s="576"/>
      <c r="V121" s="577"/>
      <c r="W121" s="37" t="s">
        <v>71</v>
      </c>
      <c r="X121" s="559">
        <f>IFERROR(X117/H117,"0")+IFERROR(X118/H118,"0")+IFERROR(X119/H119,"0")+IFERROR(X120/H120,"0")</f>
        <v>12.962962962962964</v>
      </c>
      <c r="Y121" s="559">
        <f>IFERROR(Y117/H117,"0")+IFERROR(Y118/H118,"0")+IFERROR(Y119/H119,"0")+IFERROR(Y120/H120,"0")</f>
        <v>13</v>
      </c>
      <c r="Z121" s="559">
        <f>IFERROR(IF(Z117="",0,Z117),"0")+IFERROR(IF(Z118="",0,Z118),"0")+IFERROR(IF(Z119="",0,Z119),"0")+IFERROR(IF(Z120="",0,Z120),"0")</f>
        <v>0.24674000000000001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70</v>
      </c>
      <c r="Q122" s="576"/>
      <c r="R122" s="576"/>
      <c r="S122" s="576"/>
      <c r="T122" s="576"/>
      <c r="U122" s="576"/>
      <c r="V122" s="577"/>
      <c r="W122" s="37" t="s">
        <v>68</v>
      </c>
      <c r="X122" s="559">
        <f>IFERROR(SUM(X117:X120),"0")</f>
        <v>105</v>
      </c>
      <c r="Y122" s="559">
        <f>IFERROR(SUM(Y117:Y120),"0")</f>
        <v>105.3</v>
      </c>
      <c r="Z122" s="37"/>
      <c r="AA122" s="560"/>
      <c r="AB122" s="560"/>
      <c r="AC122" s="560"/>
    </row>
    <row r="123" spans="1:68" ht="14.25" customHeight="1" x14ac:dyDescent="0.25">
      <c r="A123" s="572" t="s">
        <v>168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224</v>
      </c>
      <c r="B124" s="54" t="s">
        <v>225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68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226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227</v>
      </c>
      <c r="B125" s="54" t="s">
        <v>228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68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229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70</v>
      </c>
      <c r="Q126" s="576"/>
      <c r="R126" s="576"/>
      <c r="S126" s="576"/>
      <c r="T126" s="576"/>
      <c r="U126" s="576"/>
      <c r="V126" s="577"/>
      <c r="W126" s="37" t="s">
        <v>71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70</v>
      </c>
      <c r="Q127" s="576"/>
      <c r="R127" s="576"/>
      <c r="S127" s="576"/>
      <c r="T127" s="576"/>
      <c r="U127" s="576"/>
      <c r="V127" s="577"/>
      <c r="W127" s="37" t="s">
        <v>68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230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101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231</v>
      </c>
      <c r="B130" s="54" t="s">
        <v>232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75</v>
      </c>
      <c r="L130" s="32"/>
      <c r="M130" s="33" t="s">
        <v>96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68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233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231</v>
      </c>
      <c r="B131" s="54" t="s">
        <v>234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68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233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70</v>
      </c>
      <c r="Q132" s="576"/>
      <c r="R132" s="576"/>
      <c r="S132" s="576"/>
      <c r="T132" s="576"/>
      <c r="U132" s="576"/>
      <c r="V132" s="577"/>
      <c r="W132" s="37" t="s">
        <v>71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70</v>
      </c>
      <c r="Q133" s="576"/>
      <c r="R133" s="576"/>
      <c r="S133" s="576"/>
      <c r="T133" s="576"/>
      <c r="U133" s="576"/>
      <c r="V133" s="577"/>
      <c r="W133" s="37" t="s">
        <v>68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235</v>
      </c>
      <c r="B135" s="54" t="s">
        <v>236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75</v>
      </c>
      <c r="L135" s="32"/>
      <c r="M135" s="33" t="s">
        <v>96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68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237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235</v>
      </c>
      <c r="B136" s="54" t="s">
        <v>238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68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237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70</v>
      </c>
      <c r="Q137" s="576"/>
      <c r="R137" s="576"/>
      <c r="S137" s="576"/>
      <c r="T137" s="576"/>
      <c r="U137" s="576"/>
      <c r="V137" s="577"/>
      <c r="W137" s="37" t="s">
        <v>71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70</v>
      </c>
      <c r="Q138" s="576"/>
      <c r="R138" s="576"/>
      <c r="S138" s="576"/>
      <c r="T138" s="576"/>
      <c r="U138" s="576"/>
      <c r="V138" s="577"/>
      <c r="W138" s="37" t="s">
        <v>68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72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239</v>
      </c>
      <c r="B140" s="54" t="s">
        <v>240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75</v>
      </c>
      <c r="L140" s="32"/>
      <c r="M140" s="33" t="s">
        <v>96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68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233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239</v>
      </c>
      <c r="B141" s="54" t="s">
        <v>241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68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233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70</v>
      </c>
      <c r="Q142" s="576"/>
      <c r="R142" s="576"/>
      <c r="S142" s="576"/>
      <c r="T142" s="576"/>
      <c r="U142" s="576"/>
      <c r="V142" s="577"/>
      <c r="W142" s="37" t="s">
        <v>71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70</v>
      </c>
      <c r="Q143" s="576"/>
      <c r="R143" s="576"/>
      <c r="S143" s="576"/>
      <c r="T143" s="576"/>
      <c r="U143" s="576"/>
      <c r="V143" s="577"/>
      <c r="W143" s="37" t="s">
        <v>68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99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101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242</v>
      </c>
      <c r="B146" s="54" t="s">
        <v>243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109</v>
      </c>
      <c r="L146" s="32"/>
      <c r="M146" s="33" t="s">
        <v>105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68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244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70</v>
      </c>
      <c r="Q147" s="576"/>
      <c r="R147" s="576"/>
      <c r="S147" s="576"/>
      <c r="T147" s="576"/>
      <c r="U147" s="576"/>
      <c r="V147" s="577"/>
      <c r="W147" s="37" t="s">
        <v>71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70</v>
      </c>
      <c r="Q148" s="576"/>
      <c r="R148" s="576"/>
      <c r="S148" s="576"/>
      <c r="T148" s="576"/>
      <c r="U148" s="576"/>
      <c r="V148" s="577"/>
      <c r="W148" s="37" t="s">
        <v>68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245</v>
      </c>
      <c r="B150" s="54" t="s">
        <v>246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104</v>
      </c>
      <c r="L150" s="32"/>
      <c r="M150" s="33" t="s">
        <v>105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68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247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248</v>
      </c>
      <c r="B151" s="54" t="s">
        <v>249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68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250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251</v>
      </c>
      <c r="B152" s="54" t="s">
        <v>252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104</v>
      </c>
      <c r="L152" s="32"/>
      <c r="M152" s="33" t="s">
        <v>67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68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253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70</v>
      </c>
      <c r="Q153" s="576"/>
      <c r="R153" s="576"/>
      <c r="S153" s="576"/>
      <c r="T153" s="576"/>
      <c r="U153" s="576"/>
      <c r="V153" s="577"/>
      <c r="W153" s="37" t="s">
        <v>71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70</v>
      </c>
      <c r="Q154" s="576"/>
      <c r="R154" s="576"/>
      <c r="S154" s="576"/>
      <c r="T154" s="576"/>
      <c r="U154" s="576"/>
      <c r="V154" s="577"/>
      <c r="W154" s="37" t="s">
        <v>68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254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255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133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256</v>
      </c>
      <c r="B158" s="54" t="s">
        <v>257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68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258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70</v>
      </c>
      <c r="Q159" s="576"/>
      <c r="R159" s="576"/>
      <c r="S159" s="576"/>
      <c r="T159" s="576"/>
      <c r="U159" s="576"/>
      <c r="V159" s="577"/>
      <c r="W159" s="37" t="s">
        <v>71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70</v>
      </c>
      <c r="Q160" s="576"/>
      <c r="R160" s="576"/>
      <c r="S160" s="576"/>
      <c r="T160" s="576"/>
      <c r="U160" s="576"/>
      <c r="V160" s="577"/>
      <c r="W160" s="37" t="s">
        <v>68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259</v>
      </c>
      <c r="B162" s="54" t="s">
        <v>260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109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68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261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262</v>
      </c>
      <c r="B163" s="54" t="s">
        <v>263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109</v>
      </c>
      <c r="L163" s="32"/>
      <c r="M163" s="33" t="s">
        <v>67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68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264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265</v>
      </c>
      <c r="B164" s="54" t="s">
        <v>266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109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68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267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68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68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68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275</v>
      </c>
      <c r="B168" s="54" t="s">
        <v>276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68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267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277</v>
      </c>
      <c r="B169" s="54" t="s">
        <v>278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68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267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68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70</v>
      </c>
      <c r="Q171" s="576"/>
      <c r="R171" s="576"/>
      <c r="S171" s="576"/>
      <c r="T171" s="576"/>
      <c r="U171" s="576"/>
      <c r="V171" s="577"/>
      <c r="W171" s="37" t="s">
        <v>71</v>
      </c>
      <c r="X171" s="559">
        <f>IFERROR(X162/H162,"0")+IFERROR(X163/H163,"0")+IFERROR(X164/H164,"0")+IFERROR(X165/H165,"0")+IFERROR(X166/H166,"0")+IFERROR(X167/H167,"0")+IFERROR(X168/H168,"0")+IFERROR(X169/H169,"0")+IFERROR(X170/H170,"0")</f>
        <v>0</v>
      </c>
      <c r="Y171" s="559">
        <f>IFERROR(Y162/H162,"0")+IFERROR(Y163/H163,"0")+IFERROR(Y164/H164,"0")+IFERROR(Y165/H165,"0")+IFERROR(Y166/H166,"0")+IFERROR(Y167/H167,"0")+IFERROR(Y168/H168,"0")+IFERROR(Y169/H169,"0")+IFERROR(Y170/H170,"0")</f>
        <v>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70</v>
      </c>
      <c r="Q172" s="576"/>
      <c r="R172" s="576"/>
      <c r="S172" s="576"/>
      <c r="T172" s="576"/>
      <c r="U172" s="576"/>
      <c r="V172" s="577"/>
      <c r="W172" s="37" t="s">
        <v>68</v>
      </c>
      <c r="X172" s="559">
        <f>IFERROR(SUM(X162:X170),"0")</f>
        <v>0</v>
      </c>
      <c r="Y172" s="559">
        <f>IFERROR(SUM(Y162:Y170),"0")</f>
        <v>0</v>
      </c>
      <c r="Z172" s="37"/>
      <c r="AA172" s="560"/>
      <c r="AB172" s="560"/>
      <c r="AC172" s="560"/>
    </row>
    <row r="173" spans="1:68" ht="14.25" customHeight="1" x14ac:dyDescent="0.25">
      <c r="A173" s="572" t="s">
        <v>93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282</v>
      </c>
      <c r="B174" s="54" t="s">
        <v>283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284</v>
      </c>
      <c r="L174" s="32"/>
      <c r="M174" s="33" t="s">
        <v>285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68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286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287</v>
      </c>
      <c r="B175" s="54" t="s">
        <v>288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284</v>
      </c>
      <c r="L175" s="32"/>
      <c r="M175" s="33" t="s">
        <v>285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68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289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290</v>
      </c>
      <c r="B176" s="54" t="s">
        <v>291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68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289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70</v>
      </c>
      <c r="Q177" s="576"/>
      <c r="R177" s="576"/>
      <c r="S177" s="576"/>
      <c r="T177" s="576"/>
      <c r="U177" s="576"/>
      <c r="V177" s="577"/>
      <c r="W177" s="37" t="s">
        <v>71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70</v>
      </c>
      <c r="Q178" s="576"/>
      <c r="R178" s="576"/>
      <c r="S178" s="576"/>
      <c r="T178" s="576"/>
      <c r="U178" s="576"/>
      <c r="V178" s="577"/>
      <c r="W178" s="37" t="s">
        <v>68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292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293</v>
      </c>
      <c r="B180" s="54" t="s">
        <v>294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284</v>
      </c>
      <c r="L180" s="32"/>
      <c r="M180" s="33" t="s">
        <v>285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68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289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70</v>
      </c>
      <c r="Q181" s="576"/>
      <c r="R181" s="576"/>
      <c r="S181" s="576"/>
      <c r="T181" s="576"/>
      <c r="U181" s="576"/>
      <c r="V181" s="577"/>
      <c r="W181" s="37" t="s">
        <v>71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70</v>
      </c>
      <c r="Q182" s="576"/>
      <c r="R182" s="576"/>
      <c r="S182" s="576"/>
      <c r="T182" s="576"/>
      <c r="U182" s="576"/>
      <c r="V182" s="577"/>
      <c r="W182" s="37" t="s">
        <v>68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295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101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296</v>
      </c>
      <c r="B185" s="54" t="s">
        <v>297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104</v>
      </c>
      <c r="L185" s="32"/>
      <c r="M185" s="33" t="s">
        <v>105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68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298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299</v>
      </c>
      <c r="B186" s="54" t="s">
        <v>300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75</v>
      </c>
      <c r="L186" s="32"/>
      <c r="M186" s="33" t="s">
        <v>105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68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298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70</v>
      </c>
      <c r="Q187" s="576"/>
      <c r="R187" s="576"/>
      <c r="S187" s="576"/>
      <c r="T187" s="576"/>
      <c r="U187" s="576"/>
      <c r="V187" s="577"/>
      <c r="W187" s="37" t="s">
        <v>71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70</v>
      </c>
      <c r="Q188" s="576"/>
      <c r="R188" s="576"/>
      <c r="S188" s="576"/>
      <c r="T188" s="576"/>
      <c r="U188" s="576"/>
      <c r="V188" s="577"/>
      <c r="W188" s="37" t="s">
        <v>68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133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301</v>
      </c>
      <c r="B190" s="54" t="s">
        <v>302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104</v>
      </c>
      <c r="L190" s="32"/>
      <c r="M190" s="33" t="s">
        <v>76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68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303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304</v>
      </c>
      <c r="B191" s="54" t="s">
        <v>305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75</v>
      </c>
      <c r="L191" s="32"/>
      <c r="M191" s="33" t="s">
        <v>105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68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303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70</v>
      </c>
      <c r="Q192" s="576"/>
      <c r="R192" s="576"/>
      <c r="S192" s="576"/>
      <c r="T192" s="576"/>
      <c r="U192" s="576"/>
      <c r="V192" s="577"/>
      <c r="W192" s="37" t="s">
        <v>71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70</v>
      </c>
      <c r="Q193" s="576"/>
      <c r="R193" s="576"/>
      <c r="S193" s="576"/>
      <c r="T193" s="576"/>
      <c r="U193" s="576"/>
      <c r="V193" s="577"/>
      <c r="W193" s="37" t="s">
        <v>68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306</v>
      </c>
      <c r="B195" s="54" t="s">
        <v>307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109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68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309</v>
      </c>
      <c r="B196" s="54" t="s">
        <v>310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109</v>
      </c>
      <c r="L196" s="32"/>
      <c r="M196" s="33" t="s">
        <v>67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68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311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312</v>
      </c>
      <c r="B197" s="54" t="s">
        <v>313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109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68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314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109</v>
      </c>
      <c r="L198" s="32"/>
      <c r="M198" s="33" t="s">
        <v>67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68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317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68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308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68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311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68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314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68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317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70</v>
      </c>
      <c r="Q203" s="576"/>
      <c r="R203" s="576"/>
      <c r="S203" s="576"/>
      <c r="T203" s="576"/>
      <c r="U203" s="576"/>
      <c r="V203" s="577"/>
      <c r="W203" s="37" t="s">
        <v>71</v>
      </c>
      <c r="X203" s="559">
        <f>IFERROR(X195/H195,"0")+IFERROR(X196/H196,"0")+IFERROR(X197/H197,"0")+IFERROR(X198/H198,"0")+IFERROR(X199/H199,"0")+IFERROR(X200/H200,"0")+IFERROR(X201/H201,"0")+IFERROR(X202/H202,"0")</f>
        <v>0</v>
      </c>
      <c r="Y203" s="559">
        <f>IFERROR(Y195/H195,"0")+IFERROR(Y196/H196,"0")+IFERROR(Y197/H197,"0")+IFERROR(Y198/H198,"0")+IFERROR(Y199/H199,"0")+IFERROR(Y200/H200,"0")+IFERROR(Y201/H201,"0")+IFERROR(Y202/H202,"0")</f>
        <v>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70</v>
      </c>
      <c r="Q204" s="576"/>
      <c r="R204" s="576"/>
      <c r="S204" s="576"/>
      <c r="T204" s="576"/>
      <c r="U204" s="576"/>
      <c r="V204" s="577"/>
      <c r="W204" s="37" t="s">
        <v>68</v>
      </c>
      <c r="X204" s="559">
        <f>IFERROR(SUM(X195:X202),"0")</f>
        <v>0</v>
      </c>
      <c r="Y204" s="559">
        <f>IFERROR(SUM(Y195:Y202),"0")</f>
        <v>0</v>
      </c>
      <c r="Z204" s="37"/>
      <c r="AA204" s="560"/>
      <c r="AB204" s="560"/>
      <c r="AC204" s="560"/>
    </row>
    <row r="205" spans="1:68" ht="14.25" customHeight="1" x14ac:dyDescent="0.25">
      <c r="A205" s="572" t="s">
        <v>72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326</v>
      </c>
      <c r="B206" s="54" t="s">
        <v>327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104</v>
      </c>
      <c r="L206" s="32"/>
      <c r="M206" s="33" t="s">
        <v>76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68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328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68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331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332</v>
      </c>
      <c r="B208" s="54" t="s">
        <v>333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68</v>
      </c>
      <c r="X208" s="557">
        <v>146</v>
      </c>
      <c r="Y208" s="558">
        <f t="shared" si="26"/>
        <v>147.89999999999998</v>
      </c>
      <c r="Z208" s="36">
        <f>IFERROR(IF(Y208=0,"",ROUNDUP(Y208/H208,0)*0.01898),"")</f>
        <v>0.32266</v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27"/>
        <v>154.70965517241379</v>
      </c>
      <c r="BN208" s="64">
        <f t="shared" si="28"/>
        <v>156.72299999999998</v>
      </c>
      <c r="BO208" s="64">
        <f t="shared" si="29"/>
        <v>0.26221264367816094</v>
      </c>
      <c r="BP208" s="64">
        <f t="shared" si="30"/>
        <v>0.265625</v>
      </c>
    </row>
    <row r="209" spans="1:68" ht="27" customHeight="1" x14ac:dyDescent="0.25">
      <c r="A209" s="54" t="s">
        <v>335</v>
      </c>
      <c r="B209" s="54" t="s">
        <v>336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68</v>
      </c>
      <c r="X209" s="557">
        <v>0</v>
      </c>
      <c r="Y209" s="558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75</v>
      </c>
      <c r="L210" s="32"/>
      <c r="M210" s="33" t="s">
        <v>91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68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339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68</v>
      </c>
      <c r="X211" s="557">
        <v>0</v>
      </c>
      <c r="Y211" s="558">
        <f t="shared" si="26"/>
        <v>0</v>
      </c>
      <c r="Z211" s="36" t="str">
        <f t="shared" si="31"/>
        <v/>
      </c>
      <c r="AA211" s="56"/>
      <c r="AB211" s="57"/>
      <c r="AC211" s="259" t="s">
        <v>334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68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334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75</v>
      </c>
      <c r="L213" s="32"/>
      <c r="M213" s="33" t="s">
        <v>91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68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68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349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70</v>
      </c>
      <c r="Q215" s="576"/>
      <c r="R215" s="576"/>
      <c r="S215" s="576"/>
      <c r="T215" s="576"/>
      <c r="U215" s="576"/>
      <c r="V215" s="577"/>
      <c r="W215" s="37" t="s">
        <v>71</v>
      </c>
      <c r="X215" s="559">
        <f>IFERROR(X206/H206,"0")+IFERROR(X207/H207,"0")+IFERROR(X208/H208,"0")+IFERROR(X209/H209,"0")+IFERROR(X210/H210,"0")+IFERROR(X211/H211,"0")+IFERROR(X212/H212,"0")+IFERROR(X213/H213,"0")+IFERROR(X214/H214,"0")</f>
        <v>16.7816091954023</v>
      </c>
      <c r="Y215" s="559">
        <f>IFERROR(Y206/H206,"0")+IFERROR(Y207/H207,"0")+IFERROR(Y208/H208,"0")+IFERROR(Y209/H209,"0")+IFERROR(Y210/H210,"0")+IFERROR(Y211/H211,"0")+IFERROR(Y212/H212,"0")+IFERROR(Y213/H213,"0")+IFERROR(Y214/H214,"0")</f>
        <v>17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0.32266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70</v>
      </c>
      <c r="Q216" s="576"/>
      <c r="R216" s="576"/>
      <c r="S216" s="576"/>
      <c r="T216" s="576"/>
      <c r="U216" s="576"/>
      <c r="V216" s="577"/>
      <c r="W216" s="37" t="s">
        <v>68</v>
      </c>
      <c r="X216" s="559">
        <f>IFERROR(SUM(X206:X214),"0")</f>
        <v>146</v>
      </c>
      <c r="Y216" s="559">
        <f>IFERROR(SUM(Y206:Y214),"0")</f>
        <v>147.89999999999998</v>
      </c>
      <c r="Z216" s="37"/>
      <c r="AA216" s="560"/>
      <c r="AB216" s="560"/>
      <c r="AC216" s="560"/>
    </row>
    <row r="217" spans="1:68" ht="14.25" customHeight="1" x14ac:dyDescent="0.25">
      <c r="A217" s="572" t="s">
        <v>168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75</v>
      </c>
      <c r="L218" s="32"/>
      <c r="M218" s="33" t="s">
        <v>91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68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68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70</v>
      </c>
      <c r="Q220" s="576"/>
      <c r="R220" s="576"/>
      <c r="S220" s="576"/>
      <c r="T220" s="576"/>
      <c r="U220" s="576"/>
      <c r="V220" s="577"/>
      <c r="W220" s="37" t="s">
        <v>71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70</v>
      </c>
      <c r="Q221" s="576"/>
      <c r="R221" s="576"/>
      <c r="S221" s="576"/>
      <c r="T221" s="576"/>
      <c r="U221" s="576"/>
      <c r="V221" s="577"/>
      <c r="W221" s="37" t="s">
        <v>68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customHeight="1" x14ac:dyDescent="0.25">
      <c r="A222" s="580" t="s">
        <v>356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101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104</v>
      </c>
      <c r="L224" s="32"/>
      <c r="M224" s="33" t="s">
        <v>105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68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68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68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109</v>
      </c>
      <c r="L227" s="32"/>
      <c r="M227" s="33" t="s">
        <v>105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68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68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68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68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70</v>
      </c>
      <c r="Q231" s="576"/>
      <c r="R231" s="576"/>
      <c r="S231" s="576"/>
      <c r="T231" s="576"/>
      <c r="U231" s="576"/>
      <c r="V231" s="577"/>
      <c r="W231" s="37" t="s">
        <v>71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70</v>
      </c>
      <c r="Q232" s="576"/>
      <c r="R232" s="576"/>
      <c r="S232" s="576"/>
      <c r="T232" s="576"/>
      <c r="U232" s="576"/>
      <c r="V232" s="577"/>
      <c r="W232" s="37" t="s">
        <v>68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customHeight="1" x14ac:dyDescent="0.25">
      <c r="A233" s="572" t="s">
        <v>133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375</v>
      </c>
      <c r="B234" s="54" t="s">
        <v>376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68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70</v>
      </c>
      <c r="Q235" s="576"/>
      <c r="R235" s="576"/>
      <c r="S235" s="576"/>
      <c r="T235" s="576"/>
      <c r="U235" s="576"/>
      <c r="V235" s="577"/>
      <c r="W235" s="37" t="s">
        <v>71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70</v>
      </c>
      <c r="Q236" s="576"/>
      <c r="R236" s="576"/>
      <c r="S236" s="576"/>
      <c r="T236" s="576"/>
      <c r="U236" s="576"/>
      <c r="V236" s="577"/>
      <c r="W236" s="37" t="s">
        <v>68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378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284</v>
      </c>
      <c r="L238" s="32"/>
      <c r="M238" s="33" t="s">
        <v>285</v>
      </c>
      <c r="N238" s="33"/>
      <c r="O238" s="32">
        <v>45</v>
      </c>
      <c r="P238" s="744" t="s">
        <v>381</v>
      </c>
      <c r="Q238" s="562"/>
      <c r="R238" s="562"/>
      <c r="S238" s="562"/>
      <c r="T238" s="563"/>
      <c r="U238" s="34"/>
      <c r="V238" s="34"/>
      <c r="W238" s="35" t="s">
        <v>68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70</v>
      </c>
      <c r="Q239" s="576"/>
      <c r="R239" s="576"/>
      <c r="S239" s="576"/>
      <c r="T239" s="576"/>
      <c r="U239" s="576"/>
      <c r="V239" s="577"/>
      <c r="W239" s="37" t="s">
        <v>71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70</v>
      </c>
      <c r="Q240" s="576"/>
      <c r="R240" s="576"/>
      <c r="S240" s="576"/>
      <c r="T240" s="576"/>
      <c r="U240" s="576"/>
      <c r="V240" s="577"/>
      <c r="W240" s="37" t="s">
        <v>68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383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384</v>
      </c>
      <c r="B242" s="54" t="s">
        <v>385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68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387</v>
      </c>
      <c r="B243" s="54" t="s">
        <v>388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875" t="s">
        <v>389</v>
      </c>
      <c r="Q243" s="562"/>
      <c r="R243" s="562"/>
      <c r="S243" s="562"/>
      <c r="T243" s="563"/>
      <c r="U243" s="34"/>
      <c r="V243" s="34"/>
      <c r="W243" s="35" t="s">
        <v>68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68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68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394</v>
      </c>
      <c r="B246" s="54" t="s">
        <v>395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284</v>
      </c>
      <c r="L246" s="32"/>
      <c r="M246" s="33" t="s">
        <v>285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68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70</v>
      </c>
      <c r="Q247" s="576"/>
      <c r="R247" s="576"/>
      <c r="S247" s="576"/>
      <c r="T247" s="576"/>
      <c r="U247" s="576"/>
      <c r="V247" s="577"/>
      <c r="W247" s="37" t="s">
        <v>71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70</v>
      </c>
      <c r="Q248" s="576"/>
      <c r="R248" s="576"/>
      <c r="S248" s="576"/>
      <c r="T248" s="576"/>
      <c r="U248" s="576"/>
      <c r="V248" s="577"/>
      <c r="W248" s="37" t="s">
        <v>68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396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101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397</v>
      </c>
      <c r="B251" s="54" t="s">
        <v>398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104</v>
      </c>
      <c r="L251" s="32"/>
      <c r="M251" s="33" t="s">
        <v>105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68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104</v>
      </c>
      <c r="L252" s="32"/>
      <c r="M252" s="33" t="s">
        <v>105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68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104</v>
      </c>
      <c r="L253" s="32"/>
      <c r="M253" s="33" t="s">
        <v>105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68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406</v>
      </c>
      <c r="B254" s="54" t="s">
        <v>407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109</v>
      </c>
      <c r="L254" s="32"/>
      <c r="M254" s="33" t="s">
        <v>105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68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409</v>
      </c>
      <c r="B255" s="54" t="s">
        <v>410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109</v>
      </c>
      <c r="L255" s="32"/>
      <c r="M255" s="33" t="s">
        <v>105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68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70</v>
      </c>
      <c r="Q256" s="576"/>
      <c r="R256" s="576"/>
      <c r="S256" s="576"/>
      <c r="T256" s="576"/>
      <c r="U256" s="576"/>
      <c r="V256" s="577"/>
      <c r="W256" s="37" t="s">
        <v>71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70</v>
      </c>
      <c r="Q257" s="576"/>
      <c r="R257" s="576"/>
      <c r="S257" s="576"/>
      <c r="T257" s="576"/>
      <c r="U257" s="576"/>
      <c r="V257" s="577"/>
      <c r="W257" s="37" t="s">
        <v>68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412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101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413</v>
      </c>
      <c r="B260" s="54" t="s">
        <v>414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104</v>
      </c>
      <c r="L260" s="32"/>
      <c r="M260" s="33" t="s">
        <v>76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68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415</v>
      </c>
      <c r="B261" s="54" t="s">
        <v>416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104</v>
      </c>
      <c r="L261" s="32"/>
      <c r="M261" s="33" t="s">
        <v>76</v>
      </c>
      <c r="N261" s="33"/>
      <c r="O261" s="32">
        <v>30</v>
      </c>
      <c r="P261" s="760" t="s">
        <v>417</v>
      </c>
      <c r="Q261" s="562"/>
      <c r="R261" s="562"/>
      <c r="S261" s="562"/>
      <c r="T261" s="563"/>
      <c r="U261" s="34"/>
      <c r="V261" s="34"/>
      <c r="W261" s="35" t="s">
        <v>68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419</v>
      </c>
      <c r="B262" s="54" t="s">
        <v>420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104</v>
      </c>
      <c r="L262" s="32"/>
      <c r="M262" s="33" t="s">
        <v>76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68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422</v>
      </c>
      <c r="B263" s="54" t="s">
        <v>423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31</v>
      </c>
      <c r="P263" s="869" t="s">
        <v>424</v>
      </c>
      <c r="Q263" s="562"/>
      <c r="R263" s="562"/>
      <c r="S263" s="562"/>
      <c r="T263" s="563"/>
      <c r="U263" s="34"/>
      <c r="V263" s="34"/>
      <c r="W263" s="35" t="s">
        <v>68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70</v>
      </c>
      <c r="Q264" s="576"/>
      <c r="R264" s="576"/>
      <c r="S264" s="576"/>
      <c r="T264" s="576"/>
      <c r="U264" s="576"/>
      <c r="V264" s="577"/>
      <c r="W264" s="37" t="s">
        <v>71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70</v>
      </c>
      <c r="Q265" s="576"/>
      <c r="R265" s="576"/>
      <c r="S265" s="576"/>
      <c r="T265" s="576"/>
      <c r="U265" s="576"/>
      <c r="V265" s="577"/>
      <c r="W265" s="37" t="s">
        <v>68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426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72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427</v>
      </c>
      <c r="B268" s="54" t="s">
        <v>428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68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75</v>
      </c>
      <c r="L269" s="32"/>
      <c r="M269" s="33" t="s">
        <v>91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68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68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70</v>
      </c>
      <c r="Q271" s="576"/>
      <c r="R271" s="576"/>
      <c r="S271" s="576"/>
      <c r="T271" s="576"/>
      <c r="U271" s="576"/>
      <c r="V271" s="577"/>
      <c r="W271" s="37" t="s">
        <v>71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70</v>
      </c>
      <c r="Q272" s="576"/>
      <c r="R272" s="576"/>
      <c r="S272" s="576"/>
      <c r="T272" s="576"/>
      <c r="U272" s="576"/>
      <c r="V272" s="577"/>
      <c r="W272" s="37" t="s">
        <v>68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customHeight="1" x14ac:dyDescent="0.25">
      <c r="A273" s="580" t="s">
        <v>436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437</v>
      </c>
      <c r="B275" s="54" t="s">
        <v>438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68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70</v>
      </c>
      <c r="Q276" s="576"/>
      <c r="R276" s="576"/>
      <c r="S276" s="576"/>
      <c r="T276" s="576"/>
      <c r="U276" s="576"/>
      <c r="V276" s="577"/>
      <c r="W276" s="37" t="s">
        <v>71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70</v>
      </c>
      <c r="Q277" s="576"/>
      <c r="R277" s="576"/>
      <c r="S277" s="576"/>
      <c r="T277" s="576"/>
      <c r="U277" s="576"/>
      <c r="V277" s="577"/>
      <c r="W277" s="37" t="s">
        <v>68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72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440</v>
      </c>
      <c r="B279" s="54" t="s">
        <v>441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109</v>
      </c>
      <c r="L279" s="32"/>
      <c r="M279" s="33" t="s">
        <v>76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68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70</v>
      </c>
      <c r="Q280" s="576"/>
      <c r="R280" s="576"/>
      <c r="S280" s="576"/>
      <c r="T280" s="576"/>
      <c r="U280" s="576"/>
      <c r="V280" s="577"/>
      <c r="W280" s="37" t="s">
        <v>71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70</v>
      </c>
      <c r="Q281" s="576"/>
      <c r="R281" s="576"/>
      <c r="S281" s="576"/>
      <c r="T281" s="576"/>
      <c r="U281" s="576"/>
      <c r="V281" s="577"/>
      <c r="W281" s="37" t="s">
        <v>68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443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101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104</v>
      </c>
      <c r="L284" s="32"/>
      <c r="M284" s="33" t="s">
        <v>105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68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70</v>
      </c>
      <c r="Q285" s="576"/>
      <c r="R285" s="576"/>
      <c r="S285" s="576"/>
      <c r="T285" s="576"/>
      <c r="U285" s="576"/>
      <c r="V285" s="577"/>
      <c r="W285" s="37" t="s">
        <v>71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70</v>
      </c>
      <c r="Q286" s="576"/>
      <c r="R286" s="576"/>
      <c r="S286" s="576"/>
      <c r="T286" s="576"/>
      <c r="U286" s="576"/>
      <c r="V286" s="577"/>
      <c r="W286" s="37" t="s">
        <v>68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448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101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104</v>
      </c>
      <c r="L289" s="32"/>
      <c r="M289" s="33" t="s">
        <v>76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68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104</v>
      </c>
      <c r="L290" s="32"/>
      <c r="M290" s="33" t="s">
        <v>76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68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452</v>
      </c>
      <c r="B291" s="54" t="s">
        <v>455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104</v>
      </c>
      <c r="L291" s="32"/>
      <c r="M291" s="33" t="s">
        <v>456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68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458</v>
      </c>
      <c r="B292" s="54" t="s">
        <v>459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104</v>
      </c>
      <c r="L292" s="32"/>
      <c r="M292" s="33" t="s">
        <v>105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68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109</v>
      </c>
      <c r="L293" s="32"/>
      <c r="M293" s="33" t="s">
        <v>105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68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463</v>
      </c>
      <c r="B294" s="54" t="s">
        <v>464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109</v>
      </c>
      <c r="L294" s="32"/>
      <c r="M294" s="33" t="s">
        <v>105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68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70</v>
      </c>
      <c r="Q295" s="576"/>
      <c r="R295" s="576"/>
      <c r="S295" s="576"/>
      <c r="T295" s="576"/>
      <c r="U295" s="576"/>
      <c r="V295" s="577"/>
      <c r="W295" s="37" t="s">
        <v>71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70</v>
      </c>
      <c r="Q296" s="576"/>
      <c r="R296" s="576"/>
      <c r="S296" s="576"/>
      <c r="T296" s="576"/>
      <c r="U296" s="576"/>
      <c r="V296" s="577"/>
      <c r="W296" s="37" t="s">
        <v>68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466</v>
      </c>
      <c r="B298" s="54" t="s">
        <v>467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109</v>
      </c>
      <c r="L298" s="32"/>
      <c r="M298" s="33" t="s">
        <v>67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68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109</v>
      </c>
      <c r="L299" s="32"/>
      <c r="M299" s="33" t="s">
        <v>67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68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109</v>
      </c>
      <c r="L300" s="32"/>
      <c r="M300" s="33" t="s">
        <v>67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68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68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68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480</v>
      </c>
      <c r="B303" s="54" t="s">
        <v>481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68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68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70</v>
      </c>
      <c r="Q305" s="576"/>
      <c r="R305" s="576"/>
      <c r="S305" s="576"/>
      <c r="T305" s="576"/>
      <c r="U305" s="576"/>
      <c r="V305" s="577"/>
      <c r="W305" s="37" t="s">
        <v>71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70</v>
      </c>
      <c r="Q306" s="576"/>
      <c r="R306" s="576"/>
      <c r="S306" s="576"/>
      <c r="T306" s="576"/>
      <c r="U306" s="576"/>
      <c r="V306" s="577"/>
      <c r="W306" s="37" t="s">
        <v>68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customHeight="1" x14ac:dyDescent="0.25">
      <c r="A307" s="572" t="s">
        <v>72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485</v>
      </c>
      <c r="B308" s="54" t="s">
        <v>486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104</v>
      </c>
      <c r="L308" s="32"/>
      <c r="M308" s="33" t="s">
        <v>76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68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104</v>
      </c>
      <c r="L309" s="32"/>
      <c r="M309" s="33" t="s">
        <v>76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68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104</v>
      </c>
      <c r="L310" s="32"/>
      <c r="M310" s="33" t="s">
        <v>76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68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68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75</v>
      </c>
      <c r="L312" s="32"/>
      <c r="M312" s="33" t="s">
        <v>91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68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70</v>
      </c>
      <c r="Q313" s="576"/>
      <c r="R313" s="576"/>
      <c r="S313" s="576"/>
      <c r="T313" s="576"/>
      <c r="U313" s="576"/>
      <c r="V313" s="577"/>
      <c r="W313" s="37" t="s">
        <v>71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70</v>
      </c>
      <c r="Q314" s="576"/>
      <c r="R314" s="576"/>
      <c r="S314" s="576"/>
      <c r="T314" s="576"/>
      <c r="U314" s="576"/>
      <c r="V314" s="577"/>
      <c r="W314" s="37" t="s">
        <v>68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168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104</v>
      </c>
      <c r="L316" s="32"/>
      <c r="M316" s="33" t="s">
        <v>76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68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104</v>
      </c>
      <c r="L317" s="32"/>
      <c r="M317" s="33" t="s">
        <v>76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68</v>
      </c>
      <c r="X317" s="557">
        <v>0</v>
      </c>
      <c r="Y317" s="55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104</v>
      </c>
      <c r="L318" s="32"/>
      <c r="M318" s="33" t="s">
        <v>91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68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70</v>
      </c>
      <c r="Q319" s="576"/>
      <c r="R319" s="576"/>
      <c r="S319" s="576"/>
      <c r="T319" s="576"/>
      <c r="U319" s="576"/>
      <c r="V319" s="577"/>
      <c r="W319" s="37" t="s">
        <v>71</v>
      </c>
      <c r="X319" s="559">
        <f>IFERROR(X316/H316,"0")+IFERROR(X317/H317,"0")+IFERROR(X318/H318,"0")</f>
        <v>0</v>
      </c>
      <c r="Y319" s="559">
        <f>IFERROR(Y316/H316,"0")+IFERROR(Y317/H317,"0")+IFERROR(Y318/H318,"0")</f>
        <v>0</v>
      </c>
      <c r="Z319" s="559">
        <f>IFERROR(IF(Z316="",0,Z316),"0")+IFERROR(IF(Z317="",0,Z317),"0")+IFERROR(IF(Z318="",0,Z318),"0")</f>
        <v>0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70</v>
      </c>
      <c r="Q320" s="576"/>
      <c r="R320" s="576"/>
      <c r="S320" s="576"/>
      <c r="T320" s="576"/>
      <c r="U320" s="576"/>
      <c r="V320" s="577"/>
      <c r="W320" s="37" t="s">
        <v>68</v>
      </c>
      <c r="X320" s="559">
        <f>IFERROR(SUM(X316:X318),"0")</f>
        <v>0</v>
      </c>
      <c r="Y320" s="559">
        <f>IFERROR(SUM(Y316:Y318),"0")</f>
        <v>0</v>
      </c>
      <c r="Z320" s="37"/>
      <c r="AA320" s="560"/>
      <c r="AB320" s="560"/>
      <c r="AC320" s="560"/>
    </row>
    <row r="321" spans="1:68" ht="14.25" customHeight="1" x14ac:dyDescent="0.25">
      <c r="A321" s="572" t="s">
        <v>93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509</v>
      </c>
      <c r="B322" s="54" t="s">
        <v>510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109</v>
      </c>
      <c r="L322" s="32"/>
      <c r="M322" s="33" t="s">
        <v>96</v>
      </c>
      <c r="N322" s="33"/>
      <c r="O322" s="32">
        <v>180</v>
      </c>
      <c r="P322" s="736" t="s">
        <v>511</v>
      </c>
      <c r="Q322" s="562"/>
      <c r="R322" s="562"/>
      <c r="S322" s="562"/>
      <c r="T322" s="563"/>
      <c r="U322" s="34"/>
      <c r="V322" s="34"/>
      <c r="W322" s="35" t="s">
        <v>68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109</v>
      </c>
      <c r="L323" s="32"/>
      <c r="M323" s="33" t="s">
        <v>96</v>
      </c>
      <c r="N323" s="33"/>
      <c r="O323" s="32">
        <v>180</v>
      </c>
      <c r="P323" s="815" t="s">
        <v>515</v>
      </c>
      <c r="Q323" s="562"/>
      <c r="R323" s="562"/>
      <c r="S323" s="562"/>
      <c r="T323" s="563"/>
      <c r="U323" s="34"/>
      <c r="V323" s="34"/>
      <c r="W323" s="35" t="s">
        <v>68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75</v>
      </c>
      <c r="L324" s="32"/>
      <c r="M324" s="33" t="s">
        <v>96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68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75</v>
      </c>
      <c r="L325" s="32"/>
      <c r="M325" s="33" t="s">
        <v>96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68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70</v>
      </c>
      <c r="Q326" s="576"/>
      <c r="R326" s="576"/>
      <c r="S326" s="576"/>
      <c r="T326" s="576"/>
      <c r="U326" s="576"/>
      <c r="V326" s="577"/>
      <c r="W326" s="37" t="s">
        <v>71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70</v>
      </c>
      <c r="Q327" s="576"/>
      <c r="R327" s="576"/>
      <c r="S327" s="576"/>
      <c r="T327" s="576"/>
      <c r="U327" s="576"/>
      <c r="V327" s="577"/>
      <c r="W327" s="37" t="s">
        <v>68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customHeight="1" x14ac:dyDescent="0.25">
      <c r="A328" s="572" t="s">
        <v>521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522</v>
      </c>
      <c r="B329" s="54" t="s">
        <v>523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75</v>
      </c>
      <c r="L329" s="32"/>
      <c r="M329" s="33" t="s">
        <v>524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68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75</v>
      </c>
      <c r="L330" s="32"/>
      <c r="M330" s="33" t="s">
        <v>524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68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528</v>
      </c>
      <c r="B331" s="54" t="s">
        <v>529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75</v>
      </c>
      <c r="L331" s="32"/>
      <c r="M331" s="33" t="s">
        <v>524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68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70</v>
      </c>
      <c r="Q332" s="576"/>
      <c r="R332" s="576"/>
      <c r="S332" s="576"/>
      <c r="T332" s="576"/>
      <c r="U332" s="576"/>
      <c r="V332" s="577"/>
      <c r="W332" s="37" t="s">
        <v>71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70</v>
      </c>
      <c r="Q333" s="576"/>
      <c r="R333" s="576"/>
      <c r="S333" s="576"/>
      <c r="T333" s="576"/>
      <c r="U333" s="576"/>
      <c r="V333" s="577"/>
      <c r="W333" s="37" t="s">
        <v>68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530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72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104</v>
      </c>
      <c r="L336" s="32"/>
      <c r="M336" s="33" t="s">
        <v>91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68</v>
      </c>
      <c r="X336" s="557">
        <v>17</v>
      </c>
      <c r="Y336" s="558">
        <f>IFERROR(IF(X336="",0,CEILING((X336/$H336),1)*$H336),"")</f>
        <v>24.299999999999997</v>
      </c>
      <c r="Z336" s="36">
        <f>IFERROR(IF(Y336=0,"",ROUNDUP(Y336/H336,0)*0.01898),"")</f>
        <v>5.6940000000000004E-2</v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18.089259259259258</v>
      </c>
      <c r="BN336" s="64">
        <f>IFERROR(Y336*I336/H336,"0")</f>
        <v>25.856999999999996</v>
      </c>
      <c r="BO336" s="64">
        <f>IFERROR(1/J336*(X336/H336),"0")</f>
        <v>3.279320987654321E-2</v>
      </c>
      <c r="BP336" s="64">
        <f>IFERROR(1/J336*(Y336/H336),"0")</f>
        <v>4.6875E-2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68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75</v>
      </c>
      <c r="L338" s="32"/>
      <c r="M338" s="33" t="s">
        <v>91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68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70</v>
      </c>
      <c r="Q339" s="576"/>
      <c r="R339" s="576"/>
      <c r="S339" s="576"/>
      <c r="T339" s="576"/>
      <c r="U339" s="576"/>
      <c r="V339" s="577"/>
      <c r="W339" s="37" t="s">
        <v>71</v>
      </c>
      <c r="X339" s="559">
        <f>IFERROR(X336/H336,"0")+IFERROR(X337/H337,"0")+IFERROR(X338/H338,"0")</f>
        <v>2.0987654320987654</v>
      </c>
      <c r="Y339" s="559">
        <f>IFERROR(Y336/H336,"0")+IFERROR(Y337/H337,"0")+IFERROR(Y338/H338,"0")</f>
        <v>3</v>
      </c>
      <c r="Z339" s="559">
        <f>IFERROR(IF(Z336="",0,Z336),"0")+IFERROR(IF(Z337="",0,Z337),"0")+IFERROR(IF(Z338="",0,Z338),"0")</f>
        <v>5.6940000000000004E-2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70</v>
      </c>
      <c r="Q340" s="576"/>
      <c r="R340" s="576"/>
      <c r="S340" s="576"/>
      <c r="T340" s="576"/>
      <c r="U340" s="576"/>
      <c r="V340" s="577"/>
      <c r="W340" s="37" t="s">
        <v>68</v>
      </c>
      <c r="X340" s="559">
        <f>IFERROR(SUM(X336:X338),"0")</f>
        <v>17</v>
      </c>
      <c r="Y340" s="559">
        <f>IFERROR(SUM(Y336:Y338),"0")</f>
        <v>24.299999999999997</v>
      </c>
      <c r="Z340" s="37"/>
      <c r="AA340" s="560"/>
      <c r="AB340" s="560"/>
      <c r="AC340" s="560"/>
    </row>
    <row r="341" spans="1:68" ht="27.75" customHeight="1" x14ac:dyDescent="0.2">
      <c r="A341" s="646" t="s">
        <v>540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541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101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104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68</v>
      </c>
      <c r="X344" s="557">
        <v>549</v>
      </c>
      <c r="Y344" s="558">
        <f t="shared" ref="Y344:Y350" si="47">IFERROR(IF(X344="",0,CEILING((X344/$H344),1)*$H344),"")</f>
        <v>555</v>
      </c>
      <c r="Z344" s="36">
        <f>IFERROR(IF(Y344=0,"",ROUNDUP(Y344/H344,0)*0.02175),"")</f>
        <v>0.80474999999999997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566.56799999999998</v>
      </c>
      <c r="BN344" s="64">
        <f t="shared" ref="BN344:BN350" si="49">IFERROR(Y344*I344/H344,"0")</f>
        <v>572.76</v>
      </c>
      <c r="BO344" s="64">
        <f t="shared" ref="BO344:BO350" si="50">IFERROR(1/J344*(X344/H344),"0")</f>
        <v>0.76249999999999996</v>
      </c>
      <c r="BP344" s="64">
        <f t="shared" ref="BP344:BP350" si="51">IFERROR(1/J344*(Y344/H344),"0")</f>
        <v>0.77083333333333326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104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68</v>
      </c>
      <c r="X345" s="557">
        <v>321</v>
      </c>
      <c r="Y345" s="558">
        <f t="shared" si="47"/>
        <v>330</v>
      </c>
      <c r="Z345" s="36">
        <f>IFERROR(IF(Y345=0,"",ROUNDUP(Y345/H345,0)*0.02175),"")</f>
        <v>0.47849999999999998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331.27199999999999</v>
      </c>
      <c r="BN345" s="64">
        <f t="shared" si="49"/>
        <v>340.56000000000006</v>
      </c>
      <c r="BO345" s="64">
        <f t="shared" si="50"/>
        <v>0.4458333333333333</v>
      </c>
      <c r="BP345" s="64">
        <f t="shared" si="51"/>
        <v>0.45833333333333331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104</v>
      </c>
      <c r="L346" s="32"/>
      <c r="M346" s="33" t="s">
        <v>91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68</v>
      </c>
      <c r="X346" s="557">
        <v>388</v>
      </c>
      <c r="Y346" s="558">
        <f t="shared" si="47"/>
        <v>390</v>
      </c>
      <c r="Z346" s="36">
        <f>IFERROR(IF(Y346=0,"",ROUNDUP(Y346/H346,0)*0.02175),"")</f>
        <v>0.5655</v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400.416</v>
      </c>
      <c r="BN346" s="64">
        <f t="shared" si="49"/>
        <v>402.47999999999996</v>
      </c>
      <c r="BO346" s="64">
        <f t="shared" si="50"/>
        <v>0.53888888888888886</v>
      </c>
      <c r="BP346" s="64">
        <f t="shared" si="51"/>
        <v>0.54166666666666663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104</v>
      </c>
      <c r="L347" s="32"/>
      <c r="M347" s="33" t="s">
        <v>67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68</v>
      </c>
      <c r="X347" s="557">
        <v>391</v>
      </c>
      <c r="Y347" s="558">
        <f t="shared" si="47"/>
        <v>405</v>
      </c>
      <c r="Z347" s="36">
        <f>IFERROR(IF(Y347=0,"",ROUNDUP(Y347/H347,0)*0.02175),"")</f>
        <v>0.58724999999999994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403.512</v>
      </c>
      <c r="BN347" s="64">
        <f t="shared" si="49"/>
        <v>417.96000000000004</v>
      </c>
      <c r="BO347" s="64">
        <f t="shared" si="50"/>
        <v>0.54305555555555551</v>
      </c>
      <c r="BP347" s="64">
        <f t="shared" si="51"/>
        <v>0.5625</v>
      </c>
    </row>
    <row r="348" spans="1:68" ht="27" customHeight="1" x14ac:dyDescent="0.25">
      <c r="A348" s="54" t="s">
        <v>554</v>
      </c>
      <c r="B348" s="54" t="s">
        <v>555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109</v>
      </c>
      <c r="L348" s="32"/>
      <c r="M348" s="33" t="s">
        <v>105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68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109</v>
      </c>
      <c r="L349" s="32"/>
      <c r="M349" s="33" t="s">
        <v>67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68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559</v>
      </c>
      <c r="B350" s="54" t="s">
        <v>560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109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68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70</v>
      </c>
      <c r="Q351" s="576"/>
      <c r="R351" s="576"/>
      <c r="S351" s="576"/>
      <c r="T351" s="576"/>
      <c r="U351" s="576"/>
      <c r="V351" s="577"/>
      <c r="W351" s="37" t="s">
        <v>71</v>
      </c>
      <c r="X351" s="559">
        <f>IFERROR(X344/H344,"0")+IFERROR(X345/H345,"0")+IFERROR(X346/H346,"0")+IFERROR(X347/H347,"0")+IFERROR(X348/H348,"0")+IFERROR(X349/H349,"0")+IFERROR(X350/H350,"0")</f>
        <v>109.93333333333334</v>
      </c>
      <c r="Y351" s="559">
        <f>IFERROR(Y344/H344,"0")+IFERROR(Y345/H345,"0")+IFERROR(Y346/H346,"0")+IFERROR(Y347/H347,"0")+IFERROR(Y348/H348,"0")+IFERROR(Y349/H349,"0")+IFERROR(Y350/H350,"0")</f>
        <v>112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2.4359999999999999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70</v>
      </c>
      <c r="Q352" s="576"/>
      <c r="R352" s="576"/>
      <c r="S352" s="576"/>
      <c r="T352" s="576"/>
      <c r="U352" s="576"/>
      <c r="V352" s="577"/>
      <c r="W352" s="37" t="s">
        <v>68</v>
      </c>
      <c r="X352" s="559">
        <f>IFERROR(SUM(X344:X350),"0")</f>
        <v>1649</v>
      </c>
      <c r="Y352" s="559">
        <f>IFERROR(SUM(Y344:Y350),"0")</f>
        <v>1680</v>
      </c>
      <c r="Z352" s="37"/>
      <c r="AA352" s="560"/>
      <c r="AB352" s="560"/>
      <c r="AC352" s="560"/>
    </row>
    <row r="353" spans="1:68" ht="14.25" customHeight="1" x14ac:dyDescent="0.25">
      <c r="A353" s="572" t="s">
        <v>133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104</v>
      </c>
      <c r="L354" s="32"/>
      <c r="M354" s="33" t="s">
        <v>105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68</v>
      </c>
      <c r="X354" s="557">
        <v>636</v>
      </c>
      <c r="Y354" s="558">
        <f>IFERROR(IF(X354="",0,CEILING((X354/$H354),1)*$H354),"")</f>
        <v>645</v>
      </c>
      <c r="Z354" s="36">
        <f>IFERROR(IF(Y354=0,"",ROUNDUP(Y354/H354,0)*0.02175),"")</f>
        <v>0.93524999999999991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656.35200000000009</v>
      </c>
      <c r="BN354" s="64">
        <f>IFERROR(Y354*I354/H354,"0")</f>
        <v>665.64</v>
      </c>
      <c r="BO354" s="64">
        <f>IFERROR(1/J354*(X354/H354),"0")</f>
        <v>0.8833333333333333</v>
      </c>
      <c r="BP354" s="64">
        <f>IFERROR(1/J354*(Y354/H354),"0")</f>
        <v>0.89583333333333326</v>
      </c>
    </row>
    <row r="355" spans="1:68" ht="16.5" customHeight="1" x14ac:dyDescent="0.25">
      <c r="A355" s="54" t="s">
        <v>564</v>
      </c>
      <c r="B355" s="54" t="s">
        <v>565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109</v>
      </c>
      <c r="L355" s="32"/>
      <c r="M355" s="33" t="s">
        <v>105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68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70</v>
      </c>
      <c r="Q356" s="576"/>
      <c r="R356" s="576"/>
      <c r="S356" s="576"/>
      <c r="T356" s="576"/>
      <c r="U356" s="576"/>
      <c r="V356" s="577"/>
      <c r="W356" s="37" t="s">
        <v>71</v>
      </c>
      <c r="X356" s="559">
        <f>IFERROR(X354/H354,"0")+IFERROR(X355/H355,"0")</f>
        <v>42.4</v>
      </c>
      <c r="Y356" s="559">
        <f>IFERROR(Y354/H354,"0")+IFERROR(Y355/H355,"0")</f>
        <v>43</v>
      </c>
      <c r="Z356" s="559">
        <f>IFERROR(IF(Z354="",0,Z354),"0")+IFERROR(IF(Z355="",0,Z355),"0")</f>
        <v>0.93524999999999991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70</v>
      </c>
      <c r="Q357" s="576"/>
      <c r="R357" s="576"/>
      <c r="S357" s="576"/>
      <c r="T357" s="576"/>
      <c r="U357" s="576"/>
      <c r="V357" s="577"/>
      <c r="W357" s="37" t="s">
        <v>68</v>
      </c>
      <c r="X357" s="559">
        <f>IFERROR(SUM(X354:X355),"0")</f>
        <v>636</v>
      </c>
      <c r="Y357" s="559">
        <f>IFERROR(SUM(Y354:Y355),"0")</f>
        <v>645</v>
      </c>
      <c r="Z357" s="37"/>
      <c r="AA357" s="560"/>
      <c r="AB357" s="560"/>
      <c r="AC357" s="560"/>
    </row>
    <row r="358" spans="1:68" ht="14.25" customHeight="1" x14ac:dyDescent="0.25">
      <c r="A358" s="572" t="s">
        <v>72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566</v>
      </c>
      <c r="B359" s="54" t="s">
        <v>567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104</v>
      </c>
      <c r="L359" s="32"/>
      <c r="M359" s="33" t="s">
        <v>76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68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104</v>
      </c>
      <c r="L360" s="32"/>
      <c r="M360" s="33" t="s">
        <v>76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68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70</v>
      </c>
      <c r="Q361" s="576"/>
      <c r="R361" s="576"/>
      <c r="S361" s="576"/>
      <c r="T361" s="576"/>
      <c r="U361" s="576"/>
      <c r="V361" s="577"/>
      <c r="W361" s="37" t="s">
        <v>71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70</v>
      </c>
      <c r="Q362" s="576"/>
      <c r="R362" s="576"/>
      <c r="S362" s="576"/>
      <c r="T362" s="576"/>
      <c r="U362" s="576"/>
      <c r="V362" s="577"/>
      <c r="W362" s="37" t="s">
        <v>68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168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68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70</v>
      </c>
      <c r="Q365" s="576"/>
      <c r="R365" s="576"/>
      <c r="S365" s="576"/>
      <c r="T365" s="576"/>
      <c r="U365" s="576"/>
      <c r="V365" s="577"/>
      <c r="W365" s="37" t="s">
        <v>71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70</v>
      </c>
      <c r="Q366" s="576"/>
      <c r="R366" s="576"/>
      <c r="S366" s="576"/>
      <c r="T366" s="576"/>
      <c r="U366" s="576"/>
      <c r="V366" s="577"/>
      <c r="W366" s="37" t="s">
        <v>68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customHeight="1" x14ac:dyDescent="0.25">
      <c r="A367" s="580" t="s">
        <v>575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101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104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68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104</v>
      </c>
      <c r="L370" s="32"/>
      <c r="M370" s="33" t="s">
        <v>67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68</v>
      </c>
      <c r="X370" s="557">
        <v>17</v>
      </c>
      <c r="Y370" s="558">
        <f>IFERROR(IF(X370="",0,CEILING((X370/$H370),1)*$H370),"")</f>
        <v>24</v>
      </c>
      <c r="Z370" s="36">
        <f>IFERROR(IF(Y370=0,"",ROUNDUP(Y370/H370,0)*0.01898),"")</f>
        <v>3.7960000000000001E-2</v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17.616250000000001</v>
      </c>
      <c r="BN370" s="64">
        <f>IFERROR(Y370*I370/H370,"0")</f>
        <v>24.87</v>
      </c>
      <c r="BO370" s="64">
        <f>IFERROR(1/J370*(X370/H370),"0")</f>
        <v>2.2135416666666668E-2</v>
      </c>
      <c r="BP370" s="64">
        <f>IFERROR(1/J370*(Y370/H370),"0")</f>
        <v>3.125E-2</v>
      </c>
    </row>
    <row r="371" spans="1:68" ht="37.5" customHeight="1" x14ac:dyDescent="0.25">
      <c r="A371" s="54" t="s">
        <v>582</v>
      </c>
      <c r="B371" s="54" t="s">
        <v>583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68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70</v>
      </c>
      <c r="Q372" s="576"/>
      <c r="R372" s="576"/>
      <c r="S372" s="576"/>
      <c r="T372" s="576"/>
      <c r="U372" s="576"/>
      <c r="V372" s="577"/>
      <c r="W372" s="37" t="s">
        <v>71</v>
      </c>
      <c r="X372" s="559">
        <f>IFERROR(X369/H369,"0")+IFERROR(X370/H370,"0")+IFERROR(X371/H371,"0")</f>
        <v>1.4166666666666667</v>
      </c>
      <c r="Y372" s="559">
        <f>IFERROR(Y369/H369,"0")+IFERROR(Y370/H370,"0")+IFERROR(Y371/H371,"0")</f>
        <v>2</v>
      </c>
      <c r="Z372" s="559">
        <f>IFERROR(IF(Z369="",0,Z369),"0")+IFERROR(IF(Z370="",0,Z370),"0")+IFERROR(IF(Z371="",0,Z371),"0")</f>
        <v>3.7960000000000001E-2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70</v>
      </c>
      <c r="Q373" s="576"/>
      <c r="R373" s="576"/>
      <c r="S373" s="576"/>
      <c r="T373" s="576"/>
      <c r="U373" s="576"/>
      <c r="V373" s="577"/>
      <c r="W373" s="37" t="s">
        <v>68</v>
      </c>
      <c r="X373" s="559">
        <f>IFERROR(SUM(X369:X371),"0")</f>
        <v>17</v>
      </c>
      <c r="Y373" s="559">
        <f>IFERROR(SUM(Y369:Y371),"0")</f>
        <v>24</v>
      </c>
      <c r="Z373" s="37"/>
      <c r="AA373" s="560"/>
      <c r="AB373" s="560"/>
      <c r="AC373" s="560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584</v>
      </c>
      <c r="B375" s="54" t="s">
        <v>585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109</v>
      </c>
      <c r="L375" s="32"/>
      <c r="M375" s="33" t="s">
        <v>67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68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70</v>
      </c>
      <c r="Q376" s="576"/>
      <c r="R376" s="576"/>
      <c r="S376" s="576"/>
      <c r="T376" s="576"/>
      <c r="U376" s="576"/>
      <c r="V376" s="577"/>
      <c r="W376" s="37" t="s">
        <v>71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70</v>
      </c>
      <c r="Q377" s="576"/>
      <c r="R377" s="576"/>
      <c r="S377" s="576"/>
      <c r="T377" s="576"/>
      <c r="U377" s="576"/>
      <c r="V377" s="577"/>
      <c r="W377" s="37" t="s">
        <v>68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72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104</v>
      </c>
      <c r="L379" s="32"/>
      <c r="M379" s="33" t="s">
        <v>76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68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590</v>
      </c>
      <c r="B380" s="54" t="s">
        <v>591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68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70</v>
      </c>
      <c r="Q381" s="576"/>
      <c r="R381" s="576"/>
      <c r="S381" s="576"/>
      <c r="T381" s="576"/>
      <c r="U381" s="576"/>
      <c r="V381" s="577"/>
      <c r="W381" s="37" t="s">
        <v>71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70</v>
      </c>
      <c r="Q382" s="576"/>
      <c r="R382" s="576"/>
      <c r="S382" s="576"/>
      <c r="T382" s="576"/>
      <c r="U382" s="576"/>
      <c r="V382" s="577"/>
      <c r="W382" s="37" t="s">
        <v>68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customHeight="1" x14ac:dyDescent="0.25">
      <c r="A383" s="572" t="s">
        <v>168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592</v>
      </c>
      <c r="B384" s="54" t="s">
        <v>593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68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70</v>
      </c>
      <c r="Q385" s="576"/>
      <c r="R385" s="576"/>
      <c r="S385" s="576"/>
      <c r="T385" s="576"/>
      <c r="U385" s="576"/>
      <c r="V385" s="577"/>
      <c r="W385" s="37" t="s">
        <v>71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70</v>
      </c>
      <c r="Q386" s="576"/>
      <c r="R386" s="576"/>
      <c r="S386" s="576"/>
      <c r="T386" s="576"/>
      <c r="U386" s="576"/>
      <c r="V386" s="577"/>
      <c r="W386" s="37" t="s">
        <v>68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595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596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109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68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109</v>
      </c>
      <c r="L391" s="32"/>
      <c r="M391" s="33" t="s">
        <v>67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68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600</v>
      </c>
      <c r="B392" s="54" t="s">
        <v>603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109</v>
      </c>
      <c r="L392" s="32"/>
      <c r="M392" s="33" t="s">
        <v>67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68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109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68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68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68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611</v>
      </c>
      <c r="B396" s="54" t="s">
        <v>612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68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68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68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customHeight="1" x14ac:dyDescent="0.25">
      <c r="A399" s="54" t="s">
        <v>620</v>
      </c>
      <c r="B399" s="54" t="s">
        <v>621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68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70</v>
      </c>
      <c r="Q400" s="576"/>
      <c r="R400" s="576"/>
      <c r="S400" s="576"/>
      <c r="T400" s="576"/>
      <c r="U400" s="576"/>
      <c r="V400" s="577"/>
      <c r="W400" s="37" t="s">
        <v>71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70</v>
      </c>
      <c r="Q401" s="576"/>
      <c r="R401" s="576"/>
      <c r="S401" s="576"/>
      <c r="T401" s="576"/>
      <c r="U401" s="576"/>
      <c r="V401" s="577"/>
      <c r="W401" s="37" t="s">
        <v>68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customHeight="1" x14ac:dyDescent="0.25">
      <c r="A402" s="572" t="s">
        <v>72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622</v>
      </c>
      <c r="B403" s="54" t="s">
        <v>623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109</v>
      </c>
      <c r="L403" s="32"/>
      <c r="M403" s="33" t="s">
        <v>76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68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625</v>
      </c>
      <c r="B404" s="54" t="s">
        <v>626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68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70</v>
      </c>
      <c r="Q405" s="576"/>
      <c r="R405" s="576"/>
      <c r="S405" s="576"/>
      <c r="T405" s="576"/>
      <c r="U405" s="576"/>
      <c r="V405" s="577"/>
      <c r="W405" s="37" t="s">
        <v>71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70</v>
      </c>
      <c r="Q406" s="576"/>
      <c r="R406" s="576"/>
      <c r="S406" s="576"/>
      <c r="T406" s="576"/>
      <c r="U406" s="576"/>
      <c r="V406" s="577"/>
      <c r="W406" s="37" t="s">
        <v>68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628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133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629</v>
      </c>
      <c r="B409" s="54" t="s">
        <v>630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68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70</v>
      </c>
      <c r="Q410" s="576"/>
      <c r="R410" s="576"/>
      <c r="S410" s="576"/>
      <c r="T410" s="576"/>
      <c r="U410" s="576"/>
      <c r="V410" s="577"/>
      <c r="W410" s="37" t="s">
        <v>71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70</v>
      </c>
      <c r="Q411" s="576"/>
      <c r="R411" s="576"/>
      <c r="S411" s="576"/>
      <c r="T411" s="576"/>
      <c r="U411" s="576"/>
      <c r="V411" s="577"/>
      <c r="W411" s="37" t="s">
        <v>68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632</v>
      </c>
      <c r="B413" s="54" t="s">
        <v>633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109</v>
      </c>
      <c r="L413" s="32"/>
      <c r="M413" s="33" t="s">
        <v>105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68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68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68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641</v>
      </c>
      <c r="B416" s="54" t="s">
        <v>642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68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70</v>
      </c>
      <c r="Q417" s="576"/>
      <c r="R417" s="576"/>
      <c r="S417" s="576"/>
      <c r="T417" s="576"/>
      <c r="U417" s="576"/>
      <c r="V417" s="577"/>
      <c r="W417" s="37" t="s">
        <v>71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70</v>
      </c>
      <c r="Q418" s="576"/>
      <c r="R418" s="576"/>
      <c r="S418" s="576"/>
      <c r="T418" s="576"/>
      <c r="U418" s="576"/>
      <c r="V418" s="577"/>
      <c r="W418" s="37" t="s">
        <v>68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customHeight="1" x14ac:dyDescent="0.25">
      <c r="A419" s="580" t="s">
        <v>643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644</v>
      </c>
      <c r="B421" s="54" t="s">
        <v>645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68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70</v>
      </c>
      <c r="Q422" s="576"/>
      <c r="R422" s="576"/>
      <c r="S422" s="576"/>
      <c r="T422" s="576"/>
      <c r="U422" s="576"/>
      <c r="V422" s="577"/>
      <c r="W422" s="37" t="s">
        <v>71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70</v>
      </c>
      <c r="Q423" s="576"/>
      <c r="R423" s="576"/>
      <c r="S423" s="576"/>
      <c r="T423" s="576"/>
      <c r="U423" s="576"/>
      <c r="V423" s="577"/>
      <c r="W423" s="37" t="s">
        <v>68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customHeight="1" x14ac:dyDescent="0.25">
      <c r="A424" s="580" t="s">
        <v>647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648</v>
      </c>
      <c r="B426" s="54" t="s">
        <v>649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68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650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70</v>
      </c>
      <c r="Q427" s="576"/>
      <c r="R427" s="576"/>
      <c r="S427" s="576"/>
      <c r="T427" s="576"/>
      <c r="U427" s="576"/>
      <c r="V427" s="577"/>
      <c r="W427" s="37" t="s">
        <v>71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70</v>
      </c>
      <c r="Q428" s="576"/>
      <c r="R428" s="576"/>
      <c r="S428" s="576"/>
      <c r="T428" s="576"/>
      <c r="U428" s="576"/>
      <c r="V428" s="577"/>
      <c r="W428" s="37" t="s">
        <v>68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651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651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101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652</v>
      </c>
      <c r="B432" s="54" t="s">
        <v>653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104</v>
      </c>
      <c r="L432" s="32"/>
      <c r="M432" s="33" t="s">
        <v>105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68</v>
      </c>
      <c r="X432" s="557">
        <v>47</v>
      </c>
      <c r="Y432" s="558">
        <f t="shared" ref="Y432:Y445" si="58">IFERROR(IF(X432="",0,CEILING((X432/$H432),1)*$H432),"")</f>
        <v>47.52</v>
      </c>
      <c r="Z432" s="36">
        <f t="shared" ref="Z432:Z438" si="59">IFERROR(IF(Y432=0,"",ROUNDUP(Y432/H432,0)*0.01196),"")</f>
        <v>0.10764</v>
      </c>
      <c r="AA432" s="56"/>
      <c r="AB432" s="57"/>
      <c r="AC432" s="467" t="s">
        <v>654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50.204545454545446</v>
      </c>
      <c r="BN432" s="64">
        <f t="shared" ref="BN432:BN445" si="61">IFERROR(Y432*I432/H432,"0")</f>
        <v>50.760000000000005</v>
      </c>
      <c r="BO432" s="64">
        <f t="shared" ref="BO432:BO445" si="62">IFERROR(1/J432*(X432/H432),"0")</f>
        <v>8.559149184149184E-2</v>
      </c>
      <c r="BP432" s="64">
        <f t="shared" ref="BP432:BP445" si="63">IFERROR(1/J432*(Y432/H432),"0")</f>
        <v>8.6538461538461536E-2</v>
      </c>
    </row>
    <row r="433" spans="1:68" ht="27" customHeight="1" x14ac:dyDescent="0.25">
      <c r="A433" s="54" t="s">
        <v>655</v>
      </c>
      <c r="B433" s="54" t="s">
        <v>656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104</v>
      </c>
      <c r="L433" s="32"/>
      <c r="M433" s="33" t="s">
        <v>105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68</v>
      </c>
      <c r="X433" s="557">
        <v>30</v>
      </c>
      <c r="Y433" s="558">
        <f t="shared" si="58"/>
        <v>31.68</v>
      </c>
      <c r="Z433" s="36">
        <f t="shared" si="59"/>
        <v>7.1760000000000004E-2</v>
      </c>
      <c r="AA433" s="56"/>
      <c r="AB433" s="57"/>
      <c r="AC433" s="469" t="s">
        <v>657</v>
      </c>
      <c r="AG433" s="64"/>
      <c r="AJ433" s="68"/>
      <c r="AK433" s="68">
        <v>0</v>
      </c>
      <c r="BB433" s="470" t="s">
        <v>1</v>
      </c>
      <c r="BM433" s="64">
        <f t="shared" si="60"/>
        <v>32.04545454545454</v>
      </c>
      <c r="BN433" s="64">
        <f t="shared" si="61"/>
        <v>33.839999999999996</v>
      </c>
      <c r="BO433" s="64">
        <f t="shared" si="62"/>
        <v>5.4632867132867136E-2</v>
      </c>
      <c r="BP433" s="64">
        <f t="shared" si="63"/>
        <v>5.7692307692307696E-2</v>
      </c>
    </row>
    <row r="434" spans="1:68" ht="27" customHeight="1" x14ac:dyDescent="0.25">
      <c r="A434" s="54" t="s">
        <v>658</v>
      </c>
      <c r="B434" s="54" t="s">
        <v>659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104</v>
      </c>
      <c r="L434" s="32"/>
      <c r="M434" s="33" t="s">
        <v>76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68</v>
      </c>
      <c r="X434" s="557">
        <v>222</v>
      </c>
      <c r="Y434" s="558">
        <f t="shared" si="58"/>
        <v>227.04000000000002</v>
      </c>
      <c r="Z434" s="36">
        <f t="shared" si="59"/>
        <v>0.51427999999999996</v>
      </c>
      <c r="AA434" s="56"/>
      <c r="AB434" s="57"/>
      <c r="AC434" s="471" t="s">
        <v>660</v>
      </c>
      <c r="AG434" s="64"/>
      <c r="AJ434" s="68"/>
      <c r="AK434" s="68">
        <v>0</v>
      </c>
      <c r="BB434" s="472" t="s">
        <v>1</v>
      </c>
      <c r="BM434" s="64">
        <f t="shared" si="60"/>
        <v>237.1363636363636</v>
      </c>
      <c r="BN434" s="64">
        <f t="shared" si="61"/>
        <v>242.51999999999998</v>
      </c>
      <c r="BO434" s="64">
        <f t="shared" si="62"/>
        <v>0.40428321678321683</v>
      </c>
      <c r="BP434" s="64">
        <f t="shared" si="63"/>
        <v>0.41346153846153849</v>
      </c>
    </row>
    <row r="435" spans="1:68" ht="27" customHeight="1" x14ac:dyDescent="0.25">
      <c r="A435" s="54" t="s">
        <v>661</v>
      </c>
      <c r="B435" s="54" t="s">
        <v>662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104</v>
      </c>
      <c r="L435" s="32"/>
      <c r="M435" s="33" t="s">
        <v>105</v>
      </c>
      <c r="N435" s="33"/>
      <c r="O435" s="32">
        <v>60</v>
      </c>
      <c r="P435" s="864" t="s">
        <v>663</v>
      </c>
      <c r="Q435" s="562"/>
      <c r="R435" s="562"/>
      <c r="S435" s="562"/>
      <c r="T435" s="563"/>
      <c r="U435" s="34"/>
      <c r="V435" s="34"/>
      <c r="W435" s="35" t="s">
        <v>68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664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665</v>
      </c>
      <c r="B436" s="54" t="s">
        <v>666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104</v>
      </c>
      <c r="L436" s="32"/>
      <c r="M436" s="33" t="s">
        <v>105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68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667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104</v>
      </c>
      <c r="L437" s="32"/>
      <c r="M437" s="33" t="s">
        <v>105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68</v>
      </c>
      <c r="X437" s="557">
        <v>396</v>
      </c>
      <c r="Y437" s="558">
        <f t="shared" si="58"/>
        <v>396</v>
      </c>
      <c r="Z437" s="36">
        <f t="shared" si="59"/>
        <v>0.89700000000000002</v>
      </c>
      <c r="AA437" s="56"/>
      <c r="AB437" s="57"/>
      <c r="AC437" s="477" t="s">
        <v>670</v>
      </c>
      <c r="AG437" s="64"/>
      <c r="AJ437" s="68"/>
      <c r="AK437" s="68">
        <v>0</v>
      </c>
      <c r="BB437" s="478" t="s">
        <v>1</v>
      </c>
      <c r="BM437" s="64">
        <f t="shared" si="60"/>
        <v>423</v>
      </c>
      <c r="BN437" s="64">
        <f t="shared" si="61"/>
        <v>423</v>
      </c>
      <c r="BO437" s="64">
        <f t="shared" si="62"/>
        <v>0.72115384615384615</v>
      </c>
      <c r="BP437" s="64">
        <f t="shared" si="63"/>
        <v>0.72115384615384615</v>
      </c>
    </row>
    <row r="438" spans="1:68" ht="16.5" customHeight="1" x14ac:dyDescent="0.25">
      <c r="A438" s="54" t="s">
        <v>671</v>
      </c>
      <c r="B438" s="54" t="s">
        <v>672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104</v>
      </c>
      <c r="L438" s="32"/>
      <c r="M438" s="33" t="s">
        <v>76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68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75</v>
      </c>
      <c r="L439" s="32"/>
      <c r="M439" s="33" t="s">
        <v>76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68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654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109</v>
      </c>
      <c r="L440" s="32"/>
      <c r="M440" s="33" t="s">
        <v>105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68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678</v>
      </c>
      <c r="B441" s="54" t="s">
        <v>679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109</v>
      </c>
      <c r="L441" s="32"/>
      <c r="M441" s="33" t="s">
        <v>105</v>
      </c>
      <c r="N441" s="33"/>
      <c r="O441" s="32">
        <v>60</v>
      </c>
      <c r="P441" s="753" t="s">
        <v>680</v>
      </c>
      <c r="Q441" s="562"/>
      <c r="R441" s="562"/>
      <c r="S441" s="562"/>
      <c r="T441" s="563"/>
      <c r="U441" s="34"/>
      <c r="V441" s="34"/>
      <c r="W441" s="35" t="s">
        <v>68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109</v>
      </c>
      <c r="L442" s="32"/>
      <c r="M442" s="33" t="s">
        <v>105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68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657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75</v>
      </c>
      <c r="L443" s="32"/>
      <c r="M443" s="33" t="s">
        <v>105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68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670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685</v>
      </c>
      <c r="B444" s="54" t="s">
        <v>686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109</v>
      </c>
      <c r="L444" s="32"/>
      <c r="M444" s="33" t="s">
        <v>105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68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685</v>
      </c>
      <c r="B445" s="54" t="s">
        <v>687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109</v>
      </c>
      <c r="L445" s="32"/>
      <c r="M445" s="33" t="s">
        <v>105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68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70</v>
      </c>
      <c r="Q446" s="576"/>
      <c r="R446" s="576"/>
      <c r="S446" s="576"/>
      <c r="T446" s="576"/>
      <c r="U446" s="576"/>
      <c r="V446" s="577"/>
      <c r="W446" s="37" t="s">
        <v>71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131.62878787878788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133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1.5906799999999999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70</v>
      </c>
      <c r="Q447" s="576"/>
      <c r="R447" s="576"/>
      <c r="S447" s="576"/>
      <c r="T447" s="576"/>
      <c r="U447" s="576"/>
      <c r="V447" s="577"/>
      <c r="W447" s="37" t="s">
        <v>68</v>
      </c>
      <c r="X447" s="559">
        <f>IFERROR(SUM(X432:X445),"0")</f>
        <v>695</v>
      </c>
      <c r="Y447" s="559">
        <f>IFERROR(SUM(Y432:Y445),"0")</f>
        <v>702.24</v>
      </c>
      <c r="Z447" s="37"/>
      <c r="AA447" s="560"/>
      <c r="AB447" s="560"/>
      <c r="AC447" s="560"/>
    </row>
    <row r="448" spans="1:68" ht="14.25" customHeight="1" x14ac:dyDescent="0.25">
      <c r="A448" s="572" t="s">
        <v>133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688</v>
      </c>
      <c r="B449" s="54" t="s">
        <v>689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104</v>
      </c>
      <c r="L449" s="32"/>
      <c r="M449" s="33" t="s">
        <v>76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68</v>
      </c>
      <c r="X449" s="557">
        <v>190</v>
      </c>
      <c r="Y449" s="558">
        <f>IFERROR(IF(X449="",0,CEILING((X449/$H449),1)*$H449),"")</f>
        <v>190.08</v>
      </c>
      <c r="Z449" s="36">
        <f>IFERROR(IF(Y449=0,"",ROUNDUP(Y449/H449,0)*0.01196),"")</f>
        <v>0.43056</v>
      </c>
      <c r="AA449" s="56"/>
      <c r="AB449" s="57"/>
      <c r="AC449" s="495" t="s">
        <v>690</v>
      </c>
      <c r="AG449" s="64"/>
      <c r="AJ449" s="68"/>
      <c r="AK449" s="68">
        <v>0</v>
      </c>
      <c r="BB449" s="496" t="s">
        <v>1</v>
      </c>
      <c r="BM449" s="64">
        <f>IFERROR(X449*I449/H449,"0")</f>
        <v>202.95454545454544</v>
      </c>
      <c r="BN449" s="64">
        <f>IFERROR(Y449*I449/H449,"0")</f>
        <v>203.04000000000002</v>
      </c>
      <c r="BO449" s="64">
        <f>IFERROR(1/J449*(X449/H449),"0")</f>
        <v>0.34600815850815853</v>
      </c>
      <c r="BP449" s="64">
        <f>IFERROR(1/J449*(Y449/H449),"0")</f>
        <v>0.34615384615384615</v>
      </c>
    </row>
    <row r="450" spans="1:68" ht="16.5" customHeight="1" x14ac:dyDescent="0.25">
      <c r="A450" s="54" t="s">
        <v>691</v>
      </c>
      <c r="B450" s="54" t="s">
        <v>692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75</v>
      </c>
      <c r="L450" s="32"/>
      <c r="M450" s="33" t="s">
        <v>76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68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693</v>
      </c>
      <c r="B451" s="54" t="s">
        <v>694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109</v>
      </c>
      <c r="L451" s="32"/>
      <c r="M451" s="33" t="s">
        <v>105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68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70</v>
      </c>
      <c r="Q452" s="576"/>
      <c r="R452" s="576"/>
      <c r="S452" s="576"/>
      <c r="T452" s="576"/>
      <c r="U452" s="576"/>
      <c r="V452" s="577"/>
      <c r="W452" s="37" t="s">
        <v>71</v>
      </c>
      <c r="X452" s="559">
        <f>IFERROR(X449/H449,"0")+IFERROR(X450/H450,"0")+IFERROR(X451/H451,"0")</f>
        <v>35.984848484848484</v>
      </c>
      <c r="Y452" s="559">
        <f>IFERROR(Y449/H449,"0")+IFERROR(Y450/H450,"0")+IFERROR(Y451/H451,"0")</f>
        <v>36</v>
      </c>
      <c r="Z452" s="559">
        <f>IFERROR(IF(Z449="",0,Z449),"0")+IFERROR(IF(Z450="",0,Z450),"0")+IFERROR(IF(Z451="",0,Z451),"0")</f>
        <v>0.43056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70</v>
      </c>
      <c r="Q453" s="576"/>
      <c r="R453" s="576"/>
      <c r="S453" s="576"/>
      <c r="T453" s="576"/>
      <c r="U453" s="576"/>
      <c r="V453" s="577"/>
      <c r="W453" s="37" t="s">
        <v>68</v>
      </c>
      <c r="X453" s="559">
        <f>IFERROR(SUM(X449:X451),"0")</f>
        <v>190</v>
      </c>
      <c r="Y453" s="559">
        <f>IFERROR(SUM(Y449:Y451),"0")</f>
        <v>190.08</v>
      </c>
      <c r="Z453" s="37"/>
      <c r="AA453" s="560"/>
      <c r="AB453" s="560"/>
      <c r="AC453" s="560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695</v>
      </c>
      <c r="B455" s="54" t="s">
        <v>696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104</v>
      </c>
      <c r="L455" s="32"/>
      <c r="M455" s="33" t="s">
        <v>105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68</v>
      </c>
      <c r="X455" s="557">
        <v>68</v>
      </c>
      <c r="Y455" s="558">
        <f t="shared" ref="Y455:Y461" si="64">IFERROR(IF(X455="",0,CEILING((X455/$H455),1)*$H455),"")</f>
        <v>68.64</v>
      </c>
      <c r="Z455" s="36">
        <f>IFERROR(IF(Y455=0,"",ROUNDUP(Y455/H455,0)*0.01196),"")</f>
        <v>0.15548000000000001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72.636363636363626</v>
      </c>
      <c r="BN455" s="64">
        <f t="shared" ref="BN455:BN461" si="66">IFERROR(Y455*I455/H455,"0")</f>
        <v>73.319999999999993</v>
      </c>
      <c r="BO455" s="64">
        <f t="shared" ref="BO455:BO461" si="67">IFERROR(1/J455*(X455/H455),"0")</f>
        <v>0.12383449883449885</v>
      </c>
      <c r="BP455" s="64">
        <f t="shared" ref="BP455:BP461" si="68">IFERROR(1/J455*(Y455/H455),"0")</f>
        <v>0.125</v>
      </c>
    </row>
    <row r="456" spans="1:68" ht="27" customHeight="1" x14ac:dyDescent="0.25">
      <c r="A456" s="54" t="s">
        <v>698</v>
      </c>
      <c r="B456" s="54" t="s">
        <v>699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104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68</v>
      </c>
      <c r="X456" s="557">
        <v>118</v>
      </c>
      <c r="Y456" s="558">
        <f t="shared" si="64"/>
        <v>121.44000000000001</v>
      </c>
      <c r="Z456" s="36">
        <f>IFERROR(IF(Y456=0,"",ROUNDUP(Y456/H456,0)*0.01196),"")</f>
        <v>0.27507999999999999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5"/>
        <v>126.04545454545453</v>
      </c>
      <c r="BN456" s="64">
        <f t="shared" si="66"/>
        <v>129.72</v>
      </c>
      <c r="BO456" s="64">
        <f t="shared" si="67"/>
        <v>0.21488927738927741</v>
      </c>
      <c r="BP456" s="64">
        <f t="shared" si="68"/>
        <v>0.22115384615384617</v>
      </c>
    </row>
    <row r="457" spans="1:68" ht="27" customHeight="1" x14ac:dyDescent="0.25">
      <c r="A457" s="54" t="s">
        <v>701</v>
      </c>
      <c r="B457" s="54" t="s">
        <v>702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104</v>
      </c>
      <c r="L457" s="32"/>
      <c r="M457" s="33" t="s">
        <v>67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68</v>
      </c>
      <c r="X457" s="557">
        <v>160</v>
      </c>
      <c r="Y457" s="558">
        <f t="shared" si="64"/>
        <v>163.68</v>
      </c>
      <c r="Z457" s="36">
        <f>IFERROR(IF(Y457=0,"",ROUNDUP(Y457/H457,0)*0.01196),"")</f>
        <v>0.37075999999999998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5"/>
        <v>170.90909090909091</v>
      </c>
      <c r="BN457" s="64">
        <f t="shared" si="66"/>
        <v>174.84</v>
      </c>
      <c r="BO457" s="64">
        <f t="shared" si="67"/>
        <v>0.29137529137529139</v>
      </c>
      <c r="BP457" s="64">
        <f t="shared" si="68"/>
        <v>0.29807692307692307</v>
      </c>
    </row>
    <row r="458" spans="1:68" ht="27" customHeight="1" x14ac:dyDescent="0.25">
      <c r="A458" s="54" t="s">
        <v>704</v>
      </c>
      <c r="B458" s="54" t="s">
        <v>705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68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704</v>
      </c>
      <c r="B459" s="54" t="s">
        <v>706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109</v>
      </c>
      <c r="L459" s="32"/>
      <c r="M459" s="33" t="s">
        <v>105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68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707</v>
      </c>
      <c r="B460" s="54" t="s">
        <v>708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109</v>
      </c>
      <c r="L460" s="32"/>
      <c r="M460" s="33" t="s">
        <v>67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68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700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109</v>
      </c>
      <c r="L461" s="32"/>
      <c r="M461" s="33" t="s">
        <v>67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68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703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70</v>
      </c>
      <c r="Q462" s="576"/>
      <c r="R462" s="576"/>
      <c r="S462" s="576"/>
      <c r="T462" s="576"/>
      <c r="U462" s="576"/>
      <c r="V462" s="577"/>
      <c r="W462" s="37" t="s">
        <v>71</v>
      </c>
      <c r="X462" s="559">
        <f>IFERROR(X455/H455,"0")+IFERROR(X456/H456,"0")+IFERROR(X457/H457,"0")+IFERROR(X458/H458,"0")+IFERROR(X459/H459,"0")+IFERROR(X460/H460,"0")+IFERROR(X461/H461,"0")</f>
        <v>65.530303030303031</v>
      </c>
      <c r="Y462" s="559">
        <f>IFERROR(Y455/H455,"0")+IFERROR(Y456/H456,"0")+IFERROR(Y457/H457,"0")+IFERROR(Y458/H458,"0")+IFERROR(Y459/H459,"0")+IFERROR(Y460/H460,"0")+IFERROR(Y461/H461,"0")</f>
        <v>67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0.80132000000000003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70</v>
      </c>
      <c r="Q463" s="576"/>
      <c r="R463" s="576"/>
      <c r="S463" s="576"/>
      <c r="T463" s="576"/>
      <c r="U463" s="576"/>
      <c r="V463" s="577"/>
      <c r="W463" s="37" t="s">
        <v>68</v>
      </c>
      <c r="X463" s="559">
        <f>IFERROR(SUM(X455:X461),"0")</f>
        <v>346</v>
      </c>
      <c r="Y463" s="559">
        <f>IFERROR(SUM(Y455:Y461),"0")</f>
        <v>353.76</v>
      </c>
      <c r="Z463" s="37"/>
      <c r="AA463" s="560"/>
      <c r="AB463" s="560"/>
      <c r="AC463" s="560"/>
    </row>
    <row r="464" spans="1:68" ht="14.25" customHeight="1" x14ac:dyDescent="0.25">
      <c r="A464" s="572" t="s">
        <v>72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711</v>
      </c>
      <c r="B465" s="54" t="s">
        <v>712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104</v>
      </c>
      <c r="L465" s="32"/>
      <c r="M465" s="33" t="s">
        <v>76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68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713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714</v>
      </c>
      <c r="B466" s="54" t="s">
        <v>715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104</v>
      </c>
      <c r="L466" s="32"/>
      <c r="M466" s="33" t="s">
        <v>76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68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716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75</v>
      </c>
      <c r="L467" s="32"/>
      <c r="M467" s="33" t="s">
        <v>76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68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719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70</v>
      </c>
      <c r="Q468" s="576"/>
      <c r="R468" s="576"/>
      <c r="S468" s="576"/>
      <c r="T468" s="576"/>
      <c r="U468" s="576"/>
      <c r="V468" s="577"/>
      <c r="W468" s="37" t="s">
        <v>71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70</v>
      </c>
      <c r="Q469" s="576"/>
      <c r="R469" s="576"/>
      <c r="S469" s="576"/>
      <c r="T469" s="576"/>
      <c r="U469" s="576"/>
      <c r="V469" s="577"/>
      <c r="W469" s="37" t="s">
        <v>68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720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720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101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721</v>
      </c>
      <c r="B473" s="54" t="s">
        <v>722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55</v>
      </c>
      <c r="P473" s="63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68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723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104</v>
      </c>
      <c r="L474" s="32"/>
      <c r="M474" s="33" t="s">
        <v>105</v>
      </c>
      <c r="N474" s="33"/>
      <c r="O474" s="32">
        <v>50</v>
      </c>
      <c r="P474" s="6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68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104</v>
      </c>
      <c r="L475" s="32"/>
      <c r="M475" s="33" t="s">
        <v>105</v>
      </c>
      <c r="N475" s="33"/>
      <c r="O475" s="32">
        <v>50</v>
      </c>
      <c r="P475" s="79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68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729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730</v>
      </c>
      <c r="B476" s="54" t="s">
        <v>731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109</v>
      </c>
      <c r="L476" s="32"/>
      <c r="M476" s="33" t="s">
        <v>76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68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70</v>
      </c>
      <c r="Q477" s="576"/>
      <c r="R477" s="576"/>
      <c r="S477" s="576"/>
      <c r="T477" s="576"/>
      <c r="U477" s="576"/>
      <c r="V477" s="577"/>
      <c r="W477" s="37" t="s">
        <v>71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70</v>
      </c>
      <c r="Q478" s="576"/>
      <c r="R478" s="576"/>
      <c r="S478" s="576"/>
      <c r="T478" s="576"/>
      <c r="U478" s="576"/>
      <c r="V478" s="577"/>
      <c r="W478" s="37" t="s">
        <v>68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133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732</v>
      </c>
      <c r="B480" s="54" t="s">
        <v>733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104</v>
      </c>
      <c r="L480" s="32"/>
      <c r="M480" s="33" t="s">
        <v>105</v>
      </c>
      <c r="N480" s="33"/>
      <c r="O480" s="32">
        <v>50</v>
      </c>
      <c r="P480" s="6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68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734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735</v>
      </c>
      <c r="B481" s="54" t="s">
        <v>736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71" t="s">
        <v>737</v>
      </c>
      <c r="Q481" s="562"/>
      <c r="R481" s="562"/>
      <c r="S481" s="562"/>
      <c r="T481" s="563"/>
      <c r="U481" s="34"/>
      <c r="V481" s="34"/>
      <c r="W481" s="35" t="s">
        <v>68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738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739</v>
      </c>
      <c r="B482" s="54" t="s">
        <v>740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50</v>
      </c>
      <c r="P482" s="64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68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741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70</v>
      </c>
      <c r="Q483" s="576"/>
      <c r="R483" s="576"/>
      <c r="S483" s="576"/>
      <c r="T483" s="576"/>
      <c r="U483" s="576"/>
      <c r="V483" s="577"/>
      <c r="W483" s="37" t="s">
        <v>71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70</v>
      </c>
      <c r="Q484" s="576"/>
      <c r="R484" s="576"/>
      <c r="S484" s="576"/>
      <c r="T484" s="576"/>
      <c r="U484" s="576"/>
      <c r="V484" s="577"/>
      <c r="W484" s="37" t="s">
        <v>68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742</v>
      </c>
      <c r="B486" s="54" t="s">
        <v>743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40</v>
      </c>
      <c r="P486" s="85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68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744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745</v>
      </c>
      <c r="B487" s="54" t="s">
        <v>746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109</v>
      </c>
      <c r="L487" s="32"/>
      <c r="M487" s="33" t="s">
        <v>67</v>
      </c>
      <c r="N487" s="33"/>
      <c r="O487" s="32">
        <v>40</v>
      </c>
      <c r="P487" s="77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68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747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70</v>
      </c>
      <c r="Q488" s="576"/>
      <c r="R488" s="576"/>
      <c r="S488" s="576"/>
      <c r="T488" s="576"/>
      <c r="U488" s="576"/>
      <c r="V488" s="577"/>
      <c r="W488" s="37" t="s">
        <v>71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70</v>
      </c>
      <c r="Q489" s="576"/>
      <c r="R489" s="576"/>
      <c r="S489" s="576"/>
      <c r="T489" s="576"/>
      <c r="U489" s="576"/>
      <c r="V489" s="577"/>
      <c r="W489" s="37" t="s">
        <v>68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72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748</v>
      </c>
      <c r="B491" s="54" t="s">
        <v>749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104</v>
      </c>
      <c r="L491" s="32"/>
      <c r="M491" s="33" t="s">
        <v>91</v>
      </c>
      <c r="N491" s="33"/>
      <c r="O491" s="32">
        <v>45</v>
      </c>
      <c r="P491" s="73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68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751</v>
      </c>
      <c r="B492" s="54" t="s">
        <v>752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75</v>
      </c>
      <c r="L492" s="32"/>
      <c r="M492" s="33" t="s">
        <v>91</v>
      </c>
      <c r="N492" s="33"/>
      <c r="O492" s="32">
        <v>45</v>
      </c>
      <c r="P492" s="66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68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70</v>
      </c>
      <c r="Q493" s="576"/>
      <c r="R493" s="576"/>
      <c r="S493" s="576"/>
      <c r="T493" s="576"/>
      <c r="U493" s="576"/>
      <c r="V493" s="577"/>
      <c r="W493" s="37" t="s">
        <v>71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70</v>
      </c>
      <c r="Q494" s="576"/>
      <c r="R494" s="576"/>
      <c r="S494" s="576"/>
      <c r="T494" s="576"/>
      <c r="U494" s="576"/>
      <c r="V494" s="577"/>
      <c r="W494" s="37" t="s">
        <v>68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customHeight="1" x14ac:dyDescent="0.25">
      <c r="A495" s="572" t="s">
        <v>168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753</v>
      </c>
      <c r="B496" s="54" t="s">
        <v>754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104</v>
      </c>
      <c r="L496" s="32"/>
      <c r="M496" s="33" t="s">
        <v>76</v>
      </c>
      <c r="N496" s="33"/>
      <c r="O496" s="32">
        <v>40</v>
      </c>
      <c r="P496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68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755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756</v>
      </c>
      <c r="B497" s="54" t="s">
        <v>757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104</v>
      </c>
      <c r="L497" s="32"/>
      <c r="M497" s="33" t="s">
        <v>76</v>
      </c>
      <c r="N497" s="33"/>
      <c r="O497" s="32">
        <v>40</v>
      </c>
      <c r="P497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68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758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70</v>
      </c>
      <c r="Q498" s="576"/>
      <c r="R498" s="576"/>
      <c r="S498" s="576"/>
      <c r="T498" s="576"/>
      <c r="U498" s="576"/>
      <c r="V498" s="577"/>
      <c r="W498" s="37" t="s">
        <v>71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70</v>
      </c>
      <c r="Q499" s="576"/>
      <c r="R499" s="576"/>
      <c r="S499" s="576"/>
      <c r="T499" s="576"/>
      <c r="U499" s="576"/>
      <c r="V499" s="577"/>
      <c r="W499" s="37" t="s">
        <v>68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759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133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760</v>
      </c>
      <c r="B502" s="54" t="s">
        <v>761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104</v>
      </c>
      <c r="L502" s="32"/>
      <c r="M502" s="33" t="s">
        <v>105</v>
      </c>
      <c r="N502" s="33"/>
      <c r="O502" s="32">
        <v>50</v>
      </c>
      <c r="P502" s="635" t="s">
        <v>762</v>
      </c>
      <c r="Q502" s="562"/>
      <c r="R502" s="562"/>
      <c r="S502" s="562"/>
      <c r="T502" s="563"/>
      <c r="U502" s="34"/>
      <c r="V502" s="34"/>
      <c r="W502" s="35" t="s">
        <v>68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763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70</v>
      </c>
      <c r="Q503" s="576"/>
      <c r="R503" s="576"/>
      <c r="S503" s="576"/>
      <c r="T503" s="576"/>
      <c r="U503" s="576"/>
      <c r="V503" s="577"/>
      <c r="W503" s="37" t="s">
        <v>71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70</v>
      </c>
      <c r="Q504" s="576"/>
      <c r="R504" s="576"/>
      <c r="S504" s="576"/>
      <c r="T504" s="576"/>
      <c r="U504" s="576"/>
      <c r="V504" s="577"/>
      <c r="W504" s="37" t="s">
        <v>68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764</v>
      </c>
      <c r="Q505" s="606"/>
      <c r="R505" s="606"/>
      <c r="S505" s="606"/>
      <c r="T505" s="606"/>
      <c r="U505" s="606"/>
      <c r="V505" s="607"/>
      <c r="W505" s="37" t="s">
        <v>68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5082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5193.88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765</v>
      </c>
      <c r="Q506" s="606"/>
      <c r="R506" s="606"/>
      <c r="S506" s="606"/>
      <c r="T506" s="606"/>
      <c r="U506" s="606"/>
      <c r="V506" s="607"/>
      <c r="W506" s="37" t="s">
        <v>68</v>
      </c>
      <c r="X506" s="559">
        <f>IFERROR(SUM(BM22:BM502),"0")</f>
        <v>5310.1915791743395</v>
      </c>
      <c r="Y506" s="559">
        <f>IFERROR(SUM(BN22:BN502),"0")</f>
        <v>5427.0609999999997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766</v>
      </c>
      <c r="Q507" s="606"/>
      <c r="R507" s="606"/>
      <c r="S507" s="606"/>
      <c r="T507" s="606"/>
      <c r="U507" s="606"/>
      <c r="V507" s="607"/>
      <c r="W507" s="37" t="s">
        <v>767</v>
      </c>
      <c r="X507" s="38">
        <f>ROUNDUP(SUM(BO22:BO502),0)</f>
        <v>8</v>
      </c>
      <c r="Y507" s="38">
        <f>ROUNDUP(SUM(BP22:BP502),0)</f>
        <v>9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768</v>
      </c>
      <c r="Q508" s="606"/>
      <c r="R508" s="606"/>
      <c r="S508" s="606"/>
      <c r="T508" s="606"/>
      <c r="U508" s="606"/>
      <c r="V508" s="607"/>
      <c r="W508" s="37" t="s">
        <v>68</v>
      </c>
      <c r="X508" s="559">
        <f>GrossWeightTotal+PalletQtyTotal*25</f>
        <v>5510.1915791743395</v>
      </c>
      <c r="Y508" s="559">
        <f>GrossWeightTotalR+PalletQtyTotalR*25</f>
        <v>5652.0609999999997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769</v>
      </c>
      <c r="Q509" s="606"/>
      <c r="R509" s="606"/>
      <c r="S509" s="606"/>
      <c r="T509" s="606"/>
      <c r="U509" s="606"/>
      <c r="V509" s="607"/>
      <c r="W509" s="37" t="s">
        <v>767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540.71038104084084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552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770</v>
      </c>
      <c r="Q510" s="606"/>
      <c r="R510" s="606"/>
      <c r="S510" s="606"/>
      <c r="T510" s="606"/>
      <c r="U510" s="606"/>
      <c r="V510" s="607"/>
      <c r="W510" s="39" t="s">
        <v>771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9.2495900000000013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772</v>
      </c>
      <c r="B512" s="554" t="s">
        <v>62</v>
      </c>
      <c r="C512" s="578" t="s">
        <v>99</v>
      </c>
      <c r="D512" s="695"/>
      <c r="E512" s="695"/>
      <c r="F512" s="695"/>
      <c r="G512" s="695"/>
      <c r="H512" s="595"/>
      <c r="I512" s="578" t="s">
        <v>254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540</v>
      </c>
      <c r="U512" s="595"/>
      <c r="V512" s="578" t="s">
        <v>595</v>
      </c>
      <c r="W512" s="695"/>
      <c r="X512" s="695"/>
      <c r="Y512" s="595"/>
      <c r="Z512" s="554" t="s">
        <v>651</v>
      </c>
      <c r="AA512" s="578" t="s">
        <v>720</v>
      </c>
      <c r="AB512" s="595"/>
      <c r="AC512" s="52"/>
      <c r="AF512" s="555"/>
    </row>
    <row r="513" spans="1:32" ht="14.25" customHeight="1" thickTop="1" x14ac:dyDescent="0.2">
      <c r="A513" s="587" t="s">
        <v>773</v>
      </c>
      <c r="B513" s="578" t="s">
        <v>62</v>
      </c>
      <c r="C513" s="578" t="s">
        <v>100</v>
      </c>
      <c r="D513" s="578" t="s">
        <v>115</v>
      </c>
      <c r="E513" s="578" t="s">
        <v>175</v>
      </c>
      <c r="F513" s="578" t="s">
        <v>197</v>
      </c>
      <c r="G513" s="578" t="s">
        <v>230</v>
      </c>
      <c r="H513" s="578" t="s">
        <v>99</v>
      </c>
      <c r="I513" s="578" t="s">
        <v>255</v>
      </c>
      <c r="J513" s="578" t="s">
        <v>295</v>
      </c>
      <c r="K513" s="578" t="s">
        <v>356</v>
      </c>
      <c r="L513" s="578" t="s">
        <v>396</v>
      </c>
      <c r="M513" s="578" t="s">
        <v>412</v>
      </c>
      <c r="N513" s="555"/>
      <c r="O513" s="578" t="s">
        <v>426</v>
      </c>
      <c r="P513" s="578" t="s">
        <v>436</v>
      </c>
      <c r="Q513" s="578" t="s">
        <v>443</v>
      </c>
      <c r="R513" s="578" t="s">
        <v>448</v>
      </c>
      <c r="S513" s="578" t="s">
        <v>530</v>
      </c>
      <c r="T513" s="578" t="s">
        <v>541</v>
      </c>
      <c r="U513" s="578" t="s">
        <v>575</v>
      </c>
      <c r="V513" s="578" t="s">
        <v>596</v>
      </c>
      <c r="W513" s="578" t="s">
        <v>628</v>
      </c>
      <c r="X513" s="578" t="s">
        <v>643</v>
      </c>
      <c r="Y513" s="578" t="s">
        <v>647</v>
      </c>
      <c r="Z513" s="578" t="s">
        <v>651</v>
      </c>
      <c r="AA513" s="578" t="s">
        <v>720</v>
      </c>
      <c r="AB513" s="578" t="s">
        <v>759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774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324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362.8</v>
      </c>
      <c r="E515" s="46">
        <f>IFERROR(Y89*1,"0")+IFERROR(Y90*1,"0")+IFERROR(Y91*1,"0")+IFERROR(Y95*1,"0")+IFERROR(Y96*1,"0")+IFERROR(Y97*1,"0")+IFERROR(Y98*1,"0")+IFERROR(Y99*1,"0")</f>
        <v>342.90000000000003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396.90000000000003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147.89999999999998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15" s="46">
        <f>IFERROR(Y336*1,"0")+IFERROR(Y337*1,"0")+IFERROR(Y338*1,"0")</f>
        <v>24.299999999999997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2325</v>
      </c>
      <c r="U515" s="46">
        <f>IFERROR(Y369*1,"0")+IFERROR(Y370*1,"0")+IFERROR(Y371*1,"0")+IFERROR(Y375*1,"0")+IFERROR(Y379*1,"0")+IFERROR(Y380*1,"0")+IFERROR(Y384*1,"0")</f>
        <v>24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1246.0800000000002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RASSM65oRxcasMxCY91Z0HD0NgA/83pWJEnr2MgClnHeeSFRSfm3pTwvAuQ2YYuUJiiPiOVh7AO8dJ3cGKWF4g==" saltValue="XEtKa0rh3ZFB77bGKUBo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777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14</v>
      </c>
      <c r="C9" s="47" t="s">
        <v>786</v>
      </c>
      <c r="D9" s="47" t="s">
        <v>787</v>
      </c>
      <c r="E9" s="47"/>
    </row>
    <row r="10" spans="2:8" x14ac:dyDescent="0.2">
      <c r="B10" s="47" t="s">
        <v>788</v>
      </c>
      <c r="C10" s="47" t="s">
        <v>789</v>
      </c>
      <c r="D10" s="47" t="s">
        <v>790</v>
      </c>
      <c r="E10" s="47"/>
    </row>
    <row r="11" spans="2:8" x14ac:dyDescent="0.2">
      <c r="B11" s="47" t="s">
        <v>791</v>
      </c>
      <c r="C11" s="47" t="s">
        <v>792</v>
      </c>
      <c r="D11" s="47" t="s">
        <v>793</v>
      </c>
      <c r="E11" s="47"/>
    </row>
    <row r="13" spans="2:8" x14ac:dyDescent="0.2">
      <c r="B13" s="47" t="s">
        <v>794</v>
      </c>
      <c r="C13" s="47" t="s">
        <v>778</v>
      </c>
      <c r="D13" s="47"/>
      <c r="E13" s="47"/>
    </row>
    <row r="15" spans="2:8" x14ac:dyDescent="0.2">
      <c r="B15" s="47" t="s">
        <v>795</v>
      </c>
      <c r="C15" s="47" t="s">
        <v>781</v>
      </c>
      <c r="D15" s="47"/>
      <c r="E15" s="47"/>
    </row>
    <row r="17" spans="2:5" x14ac:dyDescent="0.2">
      <c r="B17" s="47" t="s">
        <v>796</v>
      </c>
      <c r="C17" s="47" t="s">
        <v>784</v>
      </c>
      <c r="D17" s="47"/>
      <c r="E17" s="47"/>
    </row>
    <row r="19" spans="2:5" x14ac:dyDescent="0.2">
      <c r="B19" s="47" t="s">
        <v>797</v>
      </c>
      <c r="C19" s="47" t="s">
        <v>786</v>
      </c>
      <c r="D19" s="47"/>
      <c r="E19" s="47"/>
    </row>
    <row r="21" spans="2:5" x14ac:dyDescent="0.2">
      <c r="B21" s="47" t="s">
        <v>798</v>
      </c>
      <c r="C21" s="47" t="s">
        <v>789</v>
      </c>
      <c r="D21" s="47"/>
      <c r="E21" s="47"/>
    </row>
    <row r="23" spans="2:5" x14ac:dyDescent="0.2">
      <c r="B23" s="47" t="s">
        <v>799</v>
      </c>
      <c r="C23" s="47" t="s">
        <v>792</v>
      </c>
      <c r="D23" s="47"/>
      <c r="E23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  <row r="33" spans="2:5" x14ac:dyDescent="0.2">
      <c r="B33" s="47" t="s">
        <v>808</v>
      </c>
      <c r="C33" s="47"/>
      <c r="D33" s="47"/>
      <c r="E33" s="47"/>
    </row>
    <row r="34" spans="2:5" x14ac:dyDescent="0.2">
      <c r="B34" s="47" t="s">
        <v>809</v>
      </c>
      <c r="C34" s="47"/>
      <c r="D34" s="47"/>
      <c r="E34" s="47"/>
    </row>
    <row r="35" spans="2:5" x14ac:dyDescent="0.2">
      <c r="B35" s="47" t="s">
        <v>810</v>
      </c>
      <c r="C35" s="47"/>
      <c r="D35" s="47"/>
      <c r="E35" s="47"/>
    </row>
  </sheetData>
  <sheetProtection algorithmName="SHA-512" hashValue="5Z9dqUXoNANq6M7dtA/CzTmZ0jVk1fXv4jqmcmKAA28zsWsC9XCHwTyoKrksPFQuZB0s8MUTFtkzfut5Nf3pwQ==" saltValue="CBbrcszavTqB6CodHQIi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2025-08-25T07:37:04Z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