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648685B-A6FA-4706-8253-C234BB89D0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X498" i="1"/>
  <c r="BO497" i="1"/>
  <c r="BM497" i="1"/>
  <c r="Y497" i="1"/>
  <c r="BP497" i="1" s="1"/>
  <c r="P497" i="1"/>
  <c r="BO496" i="1"/>
  <c r="BM496" i="1"/>
  <c r="Y496" i="1"/>
  <c r="Y499" i="1" s="1"/>
  <c r="P496" i="1"/>
  <c r="X494" i="1"/>
  <c r="X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X489" i="1"/>
  <c r="X488" i="1"/>
  <c r="BO487" i="1"/>
  <c r="BM487" i="1"/>
  <c r="Y487" i="1"/>
  <c r="P487" i="1"/>
  <c r="BO486" i="1"/>
  <c r="BM486" i="1"/>
  <c r="Y486" i="1"/>
  <c r="Y489" i="1" s="1"/>
  <c r="P486" i="1"/>
  <c r="X484" i="1"/>
  <c r="X483" i="1"/>
  <c r="BO482" i="1"/>
  <c r="BM482" i="1"/>
  <c r="Y482" i="1"/>
  <c r="BP482" i="1" s="1"/>
  <c r="P482" i="1"/>
  <c r="BO481" i="1"/>
  <c r="BM481" i="1"/>
  <c r="Y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P475" i="1" s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Y468" i="1" s="1"/>
  <c r="P465" i="1"/>
  <c r="X463" i="1"/>
  <c r="X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P445" i="1"/>
  <c r="BO445" i="1"/>
  <c r="BN445" i="1"/>
  <c r="BM445" i="1"/>
  <c r="Z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Y320" i="1" s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Y203" i="1" s="1"/>
  <c r="P195" i="1"/>
  <c r="X193" i="1"/>
  <c r="X192" i="1"/>
  <c r="BO191" i="1"/>
  <c r="BM191" i="1"/>
  <c r="Y191" i="1"/>
  <c r="Y193" i="1" s="1"/>
  <c r="P191" i="1"/>
  <c r="BP190" i="1"/>
  <c r="BO190" i="1"/>
  <c r="BN190" i="1"/>
  <c r="BM190" i="1"/>
  <c r="Z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H515" i="1" s="1"/>
  <c r="P146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163" i="1" l="1"/>
  <c r="BN163" i="1"/>
  <c r="Z163" i="1"/>
  <c r="BP198" i="1"/>
  <c r="BN198" i="1"/>
  <c r="Z198" i="1"/>
  <c r="BP218" i="1"/>
  <c r="BN218" i="1"/>
  <c r="Z218" i="1"/>
  <c r="BP270" i="1"/>
  <c r="BN270" i="1"/>
  <c r="Z270" i="1"/>
  <c r="BP311" i="1"/>
  <c r="BN311" i="1"/>
  <c r="Z311" i="1"/>
  <c r="BP346" i="1"/>
  <c r="BN346" i="1"/>
  <c r="Z346" i="1"/>
  <c r="BP393" i="1"/>
  <c r="BN393" i="1"/>
  <c r="Z393" i="1"/>
  <c r="BP440" i="1"/>
  <c r="BN440" i="1"/>
  <c r="Z440" i="1"/>
  <c r="BP451" i="1"/>
  <c r="BN451" i="1"/>
  <c r="Z451" i="1"/>
  <c r="BP480" i="1"/>
  <c r="BN480" i="1"/>
  <c r="Z480" i="1"/>
  <c r="B515" i="1"/>
  <c r="X507" i="1"/>
  <c r="Y32" i="1"/>
  <c r="Z35" i="1"/>
  <c r="Z36" i="1" s="1"/>
  <c r="BN35" i="1"/>
  <c r="BP35" i="1"/>
  <c r="Y36" i="1"/>
  <c r="Z41" i="1"/>
  <c r="BN41" i="1"/>
  <c r="Y44" i="1"/>
  <c r="Z56" i="1"/>
  <c r="BN56" i="1"/>
  <c r="Z70" i="1"/>
  <c r="BN70" i="1"/>
  <c r="Y80" i="1"/>
  <c r="Z84" i="1"/>
  <c r="BN84" i="1"/>
  <c r="Z105" i="1"/>
  <c r="BN105" i="1"/>
  <c r="Z107" i="1"/>
  <c r="BN107" i="1"/>
  <c r="Z119" i="1"/>
  <c r="BN119" i="1"/>
  <c r="BP130" i="1"/>
  <c r="BN130" i="1"/>
  <c r="Z130" i="1"/>
  <c r="BP175" i="1"/>
  <c r="BN175" i="1"/>
  <c r="Z175" i="1"/>
  <c r="BP208" i="1"/>
  <c r="BN208" i="1"/>
  <c r="Z208" i="1"/>
  <c r="BP245" i="1"/>
  <c r="BN245" i="1"/>
  <c r="Z245" i="1"/>
  <c r="BP299" i="1"/>
  <c r="BN299" i="1"/>
  <c r="Z299" i="1"/>
  <c r="BP329" i="1"/>
  <c r="BN329" i="1"/>
  <c r="Z329" i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Y405" i="1"/>
  <c r="BN403" i="1"/>
  <c r="Z403" i="1"/>
  <c r="BP404" i="1"/>
  <c r="BN404" i="1"/>
  <c r="Z404" i="1"/>
  <c r="Y410" i="1"/>
  <c r="BP409" i="1"/>
  <c r="BN409" i="1"/>
  <c r="Z409" i="1"/>
  <c r="Z410" i="1" s="1"/>
  <c r="BP413" i="1"/>
  <c r="BN413" i="1"/>
  <c r="Z413" i="1"/>
  <c r="BP441" i="1"/>
  <c r="BN441" i="1"/>
  <c r="Z441" i="1"/>
  <c r="BP460" i="1"/>
  <c r="BN460" i="1"/>
  <c r="Z460" i="1"/>
  <c r="BP481" i="1"/>
  <c r="BN481" i="1"/>
  <c r="Z481" i="1"/>
  <c r="Y133" i="1"/>
  <c r="Y221" i="1"/>
  <c r="Y332" i="1"/>
  <c r="Y372" i="1"/>
  <c r="Y115" i="1"/>
  <c r="BP111" i="1"/>
  <c r="BN111" i="1"/>
  <c r="Z111" i="1"/>
  <c r="BP125" i="1"/>
  <c r="BN125" i="1"/>
  <c r="Z125" i="1"/>
  <c r="BP151" i="1"/>
  <c r="BN151" i="1"/>
  <c r="Z151" i="1"/>
  <c r="BP169" i="1"/>
  <c r="BN169" i="1"/>
  <c r="Z169" i="1"/>
  <c r="BP196" i="1"/>
  <c r="BN196" i="1"/>
  <c r="Z196" i="1"/>
  <c r="Y216" i="1"/>
  <c r="BP206" i="1"/>
  <c r="BN206" i="1"/>
  <c r="Z206" i="1"/>
  <c r="BP214" i="1"/>
  <c r="BN214" i="1"/>
  <c r="Z214" i="1"/>
  <c r="BP229" i="1"/>
  <c r="BN229" i="1"/>
  <c r="Z229" i="1"/>
  <c r="BP243" i="1"/>
  <c r="BN243" i="1"/>
  <c r="Z243" i="1"/>
  <c r="BP268" i="1"/>
  <c r="BN268" i="1"/>
  <c r="Z268" i="1"/>
  <c r="Z271" i="1" s="1"/>
  <c r="BP338" i="1"/>
  <c r="BN338" i="1"/>
  <c r="Z338" i="1"/>
  <c r="BP344" i="1"/>
  <c r="BN344" i="1"/>
  <c r="Z344" i="1"/>
  <c r="Y356" i="1"/>
  <c r="BP354" i="1"/>
  <c r="BN354" i="1"/>
  <c r="Z354" i="1"/>
  <c r="BP391" i="1"/>
  <c r="BN391" i="1"/>
  <c r="Z391" i="1"/>
  <c r="BP399" i="1"/>
  <c r="BN399" i="1"/>
  <c r="Z399" i="1"/>
  <c r="BP438" i="1"/>
  <c r="BN438" i="1"/>
  <c r="Z438" i="1"/>
  <c r="Y453" i="1"/>
  <c r="BP449" i="1"/>
  <c r="BN449" i="1"/>
  <c r="Z449" i="1"/>
  <c r="Y452" i="1"/>
  <c r="X506" i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BP74" i="1"/>
  <c r="Y81" i="1"/>
  <c r="Z78" i="1"/>
  <c r="BN78" i="1"/>
  <c r="Z89" i="1"/>
  <c r="BN89" i="1"/>
  <c r="Y92" i="1"/>
  <c r="Y101" i="1"/>
  <c r="Z98" i="1"/>
  <c r="BN98" i="1"/>
  <c r="F515" i="1"/>
  <c r="Y121" i="1"/>
  <c r="BP117" i="1"/>
  <c r="BN117" i="1"/>
  <c r="Z117" i="1"/>
  <c r="BP136" i="1"/>
  <c r="BN136" i="1"/>
  <c r="Z136" i="1"/>
  <c r="BP165" i="1"/>
  <c r="BN165" i="1"/>
  <c r="Z165" i="1"/>
  <c r="J515" i="1"/>
  <c r="BP186" i="1"/>
  <c r="BN186" i="1"/>
  <c r="Z186" i="1"/>
  <c r="BP200" i="1"/>
  <c r="BN200" i="1"/>
  <c r="Z200" i="1"/>
  <c r="BP210" i="1"/>
  <c r="BN210" i="1"/>
  <c r="Z210" i="1"/>
  <c r="Y232" i="1"/>
  <c r="BP225" i="1"/>
  <c r="BN225" i="1"/>
  <c r="Z225" i="1"/>
  <c r="Y240" i="1"/>
  <c r="Y239" i="1"/>
  <c r="BP238" i="1"/>
  <c r="BN238" i="1"/>
  <c r="Z238" i="1"/>
  <c r="Z239" i="1" s="1"/>
  <c r="Y247" i="1"/>
  <c r="BP242" i="1"/>
  <c r="BN242" i="1"/>
  <c r="Z242" i="1"/>
  <c r="BP252" i="1"/>
  <c r="BN252" i="1"/>
  <c r="Z252" i="1"/>
  <c r="P515" i="1"/>
  <c r="Y276" i="1"/>
  <c r="BP275" i="1"/>
  <c r="BN275" i="1"/>
  <c r="Z275" i="1"/>
  <c r="Z276" i="1" s="1"/>
  <c r="Y281" i="1"/>
  <c r="Y280" i="1"/>
  <c r="BP279" i="1"/>
  <c r="BN279" i="1"/>
  <c r="Z279" i="1"/>
  <c r="Z280" i="1" s="1"/>
  <c r="Q515" i="1"/>
  <c r="Y285" i="1"/>
  <c r="BP284" i="1"/>
  <c r="BN284" i="1"/>
  <c r="Z284" i="1"/>
  <c r="Z285" i="1" s="1"/>
  <c r="BP289" i="1"/>
  <c r="BN289" i="1"/>
  <c r="Z289" i="1"/>
  <c r="BP301" i="1"/>
  <c r="BN301" i="1"/>
  <c r="Z301" i="1"/>
  <c r="BP317" i="1"/>
  <c r="BN317" i="1"/>
  <c r="Z317" i="1"/>
  <c r="BP323" i="1"/>
  <c r="BN323" i="1"/>
  <c r="Z323" i="1"/>
  <c r="BP466" i="1"/>
  <c r="BN466" i="1"/>
  <c r="Z466" i="1"/>
  <c r="BP487" i="1"/>
  <c r="BN487" i="1"/>
  <c r="Z487" i="1"/>
  <c r="Y114" i="1"/>
  <c r="Y122" i="1"/>
  <c r="Y142" i="1"/>
  <c r="I515" i="1"/>
  <c r="Y172" i="1"/>
  <c r="Y178" i="1"/>
  <c r="Y192" i="1"/>
  <c r="Y215" i="1"/>
  <c r="Y220" i="1"/>
  <c r="Y271" i="1"/>
  <c r="BP293" i="1"/>
  <c r="BN293" i="1"/>
  <c r="Z293" i="1"/>
  <c r="BP309" i="1"/>
  <c r="BN309" i="1"/>
  <c r="Z309" i="1"/>
  <c r="Y327" i="1"/>
  <c r="BP322" i="1"/>
  <c r="BN322" i="1"/>
  <c r="Z322" i="1"/>
  <c r="Y326" i="1"/>
  <c r="BP331" i="1"/>
  <c r="BN331" i="1"/>
  <c r="Z331" i="1"/>
  <c r="Y339" i="1"/>
  <c r="BP348" i="1"/>
  <c r="BN348" i="1"/>
  <c r="Z348" i="1"/>
  <c r="BP371" i="1"/>
  <c r="BN371" i="1"/>
  <c r="Z371" i="1"/>
  <c r="BP395" i="1"/>
  <c r="BN395" i="1"/>
  <c r="Z395" i="1"/>
  <c r="BP415" i="1"/>
  <c r="BN415" i="1"/>
  <c r="Z415" i="1"/>
  <c r="BP443" i="1"/>
  <c r="BN443" i="1"/>
  <c r="Z443" i="1"/>
  <c r="BP458" i="1"/>
  <c r="BN458" i="1"/>
  <c r="Z458" i="1"/>
  <c r="BP476" i="1"/>
  <c r="BN476" i="1"/>
  <c r="Z476" i="1"/>
  <c r="Y351" i="1"/>
  <c r="Y381" i="1"/>
  <c r="Y462" i="1"/>
  <c r="Y478" i="1"/>
  <c r="Y483" i="1"/>
  <c r="Y493" i="1"/>
  <c r="F9" i="1"/>
  <c r="J9" i="1"/>
  <c r="F10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Y33" i="1"/>
  <c r="C515" i="1"/>
  <c r="Z42" i="1"/>
  <c r="Z44" i="1" s="1"/>
  <c r="BN42" i="1"/>
  <c r="BP42" i="1"/>
  <c r="Y45" i="1"/>
  <c r="D515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BN83" i="1"/>
  <c r="BP83" i="1"/>
  <c r="Y86" i="1"/>
  <c r="E515" i="1"/>
  <c r="Z90" i="1"/>
  <c r="Z92" i="1" s="1"/>
  <c r="BN90" i="1"/>
  <c r="BP90" i="1"/>
  <c r="Y93" i="1"/>
  <c r="Z95" i="1"/>
  <c r="Z100" i="1" s="1"/>
  <c r="BN95" i="1"/>
  <c r="BP95" i="1"/>
  <c r="Z97" i="1"/>
  <c r="BN97" i="1"/>
  <c r="Z99" i="1"/>
  <c r="BN99" i="1"/>
  <c r="Y100" i="1"/>
  <c r="Z104" i="1"/>
  <c r="Z108" i="1" s="1"/>
  <c r="BN104" i="1"/>
  <c r="BP104" i="1"/>
  <c r="Z106" i="1"/>
  <c r="BN106" i="1"/>
  <c r="Y109" i="1"/>
  <c r="Z112" i="1"/>
  <c r="Z114" i="1" s="1"/>
  <c r="BN112" i="1"/>
  <c r="BP112" i="1"/>
  <c r="Z118" i="1"/>
  <c r="BN118" i="1"/>
  <c r="BP118" i="1"/>
  <c r="Z120" i="1"/>
  <c r="BN120" i="1"/>
  <c r="Z124" i="1"/>
  <c r="Z126" i="1" s="1"/>
  <c r="BN124" i="1"/>
  <c r="BP124" i="1"/>
  <c r="Y127" i="1"/>
  <c r="G515" i="1"/>
  <c r="Z131" i="1"/>
  <c r="BN131" i="1"/>
  <c r="BP131" i="1"/>
  <c r="Y132" i="1"/>
  <c r="Z135" i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Z153" i="1" s="1"/>
  <c r="BN150" i="1"/>
  <c r="BP150" i="1"/>
  <c r="Z152" i="1"/>
  <c r="BN152" i="1"/>
  <c r="Y153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Z177" i="1" s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Z207" i="1"/>
  <c r="BN207" i="1"/>
  <c r="BP207" i="1"/>
  <c r="Z209" i="1"/>
  <c r="BN209" i="1"/>
  <c r="Z211" i="1"/>
  <c r="BN211" i="1"/>
  <c r="Z213" i="1"/>
  <c r="BN213" i="1"/>
  <c r="Z219" i="1"/>
  <c r="Z220" i="1" s="1"/>
  <c r="BN219" i="1"/>
  <c r="BP219" i="1"/>
  <c r="Z224" i="1"/>
  <c r="BN224" i="1"/>
  <c r="BP224" i="1"/>
  <c r="Z226" i="1"/>
  <c r="BN226" i="1"/>
  <c r="Z228" i="1"/>
  <c r="BN228" i="1"/>
  <c r="Z230" i="1"/>
  <c r="BN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Z326" i="1" s="1"/>
  <c r="Y333" i="1"/>
  <c r="BP337" i="1"/>
  <c r="BN337" i="1"/>
  <c r="Z337" i="1"/>
  <c r="Z339" i="1" s="1"/>
  <c r="BP347" i="1"/>
  <c r="BN347" i="1"/>
  <c r="Z347" i="1"/>
  <c r="BP355" i="1"/>
  <c r="BN355" i="1"/>
  <c r="Z355" i="1"/>
  <c r="Z356" i="1" s="1"/>
  <c r="Y357" i="1"/>
  <c r="Y362" i="1"/>
  <c r="BP359" i="1"/>
  <c r="BN359" i="1"/>
  <c r="Z359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H9" i="1"/>
  <c r="Y24" i="1"/>
  <c r="Y108" i="1"/>
  <c r="Y148" i="1"/>
  <c r="Y160" i="1"/>
  <c r="Y187" i="1"/>
  <c r="K515" i="1"/>
  <c r="Y231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Z264" i="1" s="1"/>
  <c r="Y264" i="1"/>
  <c r="BP269" i="1"/>
  <c r="BN269" i="1"/>
  <c r="Z269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Z319" i="1" s="1"/>
  <c r="BP330" i="1"/>
  <c r="BN330" i="1"/>
  <c r="Z330" i="1"/>
  <c r="BP345" i="1"/>
  <c r="BN345" i="1"/>
  <c r="Z345" i="1"/>
  <c r="BP349" i="1"/>
  <c r="BN349" i="1"/>
  <c r="Z349" i="1"/>
  <c r="BP370" i="1"/>
  <c r="BN370" i="1"/>
  <c r="Z370" i="1"/>
  <c r="BP392" i="1"/>
  <c r="BN392" i="1"/>
  <c r="Z392" i="1"/>
  <c r="BP396" i="1"/>
  <c r="BN396" i="1"/>
  <c r="Z396" i="1"/>
  <c r="Y400" i="1"/>
  <c r="BP414" i="1"/>
  <c r="BN414" i="1"/>
  <c r="Z414" i="1"/>
  <c r="Y418" i="1"/>
  <c r="BP434" i="1"/>
  <c r="BN434" i="1"/>
  <c r="Z434" i="1"/>
  <c r="BP437" i="1"/>
  <c r="BN437" i="1"/>
  <c r="Z437" i="1"/>
  <c r="BP442" i="1"/>
  <c r="BN442" i="1"/>
  <c r="Z442" i="1"/>
  <c r="Y446" i="1"/>
  <c r="O515" i="1"/>
  <c r="Y272" i="1"/>
  <c r="Y277" i="1"/>
  <c r="Y286" i="1"/>
  <c r="R515" i="1"/>
  <c r="Y295" i="1"/>
  <c r="S515" i="1"/>
  <c r="Y340" i="1"/>
  <c r="T515" i="1"/>
  <c r="Y352" i="1"/>
  <c r="U515" i="1"/>
  <c r="Y373" i="1"/>
  <c r="Y406" i="1"/>
  <c r="BP403" i="1"/>
  <c r="W515" i="1"/>
  <c r="Y417" i="1"/>
  <c r="BP416" i="1"/>
  <c r="BN416" i="1"/>
  <c r="Z416" i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BP432" i="1"/>
  <c r="BN432" i="1"/>
  <c r="Z432" i="1"/>
  <c r="BP435" i="1"/>
  <c r="BN435" i="1"/>
  <c r="Z435" i="1"/>
  <c r="BP439" i="1"/>
  <c r="BN439" i="1"/>
  <c r="Z439" i="1"/>
  <c r="BP444" i="1"/>
  <c r="BN444" i="1"/>
  <c r="Z444" i="1"/>
  <c r="BP450" i="1"/>
  <c r="BN450" i="1"/>
  <c r="Z450" i="1"/>
  <c r="Z452" i="1" s="1"/>
  <c r="Y411" i="1"/>
  <c r="Z456" i="1"/>
  <c r="BN456" i="1"/>
  <c r="Y463" i="1"/>
  <c r="Y469" i="1"/>
  <c r="Y477" i="1"/>
  <c r="Y484" i="1"/>
  <c r="Y488" i="1"/>
  <c r="Y494" i="1"/>
  <c r="Z497" i="1"/>
  <c r="BN497" i="1"/>
  <c r="Y498" i="1"/>
  <c r="Y504" i="1"/>
  <c r="AA515" i="1"/>
  <c r="Z457" i="1"/>
  <c r="BN457" i="1"/>
  <c r="Z459" i="1"/>
  <c r="BN459" i="1"/>
  <c r="Z461" i="1"/>
  <c r="BN461" i="1"/>
  <c r="Z465" i="1"/>
  <c r="BN465" i="1"/>
  <c r="BP465" i="1"/>
  <c r="Z467" i="1"/>
  <c r="BN467" i="1"/>
  <c r="Z473" i="1"/>
  <c r="BN473" i="1"/>
  <c r="BP473" i="1"/>
  <c r="Z475" i="1"/>
  <c r="BN475" i="1"/>
  <c r="Z482" i="1"/>
  <c r="BN482" i="1"/>
  <c r="Z486" i="1"/>
  <c r="BN486" i="1"/>
  <c r="BP486" i="1"/>
  <c r="Z492" i="1"/>
  <c r="Z493" i="1" s="1"/>
  <c r="BN492" i="1"/>
  <c r="Z496" i="1"/>
  <c r="Z498" i="1" s="1"/>
  <c r="BN496" i="1"/>
  <c r="BP496" i="1"/>
  <c r="Z502" i="1"/>
  <c r="Z503" i="1" s="1"/>
  <c r="BN502" i="1"/>
  <c r="BP502" i="1"/>
  <c r="Y503" i="1"/>
  <c r="Z295" i="1" l="1"/>
  <c r="Z488" i="1"/>
  <c r="Z483" i="1"/>
  <c r="Z372" i="1"/>
  <c r="Z351" i="1"/>
  <c r="Z361" i="1"/>
  <c r="Z132" i="1"/>
  <c r="Z85" i="1"/>
  <c r="X508" i="1"/>
  <c r="Z405" i="1"/>
  <c r="Z417" i="1"/>
  <c r="Z477" i="1"/>
  <c r="Z462" i="1"/>
  <c r="Z332" i="1"/>
  <c r="Z215" i="1"/>
  <c r="Z137" i="1"/>
  <c r="Z121" i="1"/>
  <c r="Z58" i="1"/>
  <c r="Y505" i="1"/>
  <c r="Z400" i="1"/>
  <c r="Z247" i="1"/>
  <c r="Z231" i="1"/>
  <c r="Z203" i="1"/>
  <c r="Z65" i="1"/>
  <c r="Z32" i="1"/>
  <c r="Y509" i="1"/>
  <c r="Y506" i="1"/>
  <c r="Z468" i="1"/>
  <c r="Z446" i="1"/>
  <c r="Z313" i="1"/>
  <c r="Z256" i="1"/>
  <c r="Z305" i="1"/>
  <c r="Y507" i="1"/>
  <c r="Z510" i="1" l="1"/>
  <c r="Y508" i="1"/>
</calcChain>
</file>

<file path=xl/sharedStrings.xml><?xml version="1.0" encoding="utf-8"?>
<sst xmlns="http://schemas.openxmlformats.org/spreadsheetml/2006/main" count="2235" uniqueCount="812">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</sst>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811</v>
      </c>
      <c r="I5" s="785"/>
      <c r="J5" s="785"/>
      <c r="K5" s="785"/>
      <c r="L5" s="785"/>
      <c r="M5" s="657"/>
      <c r="N5" s="58"/>
      <c r="P5" s="24" t="s">
        <v>10</v>
      </c>
      <c r="Q5" s="865">
        <v>45896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788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Среда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5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0.41666666666666669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70</v>
      </c>
      <c r="Q23" s="565"/>
      <c r="R23" s="565"/>
      <c r="S23" s="565"/>
      <c r="T23" s="565"/>
      <c r="U23" s="565"/>
      <c r="V23" s="566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70</v>
      </c>
      <c r="Q24" s="565"/>
      <c r="R24" s="565"/>
      <c r="S24" s="565"/>
      <c r="T24" s="565"/>
      <c r="U24" s="565"/>
      <c r="V24" s="566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72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70</v>
      </c>
      <c r="Q32" s="565"/>
      <c r="R32" s="565"/>
      <c r="S32" s="565"/>
      <c r="T32" s="565"/>
      <c r="U32" s="565"/>
      <c r="V32" s="566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70</v>
      </c>
      <c r="Q33" s="565"/>
      <c r="R33" s="565"/>
      <c r="S33" s="565"/>
      <c r="T33" s="565"/>
      <c r="U33" s="565"/>
      <c r="V33" s="566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93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70</v>
      </c>
      <c r="Q36" s="565"/>
      <c r="R36" s="565"/>
      <c r="S36" s="565"/>
      <c r="T36" s="565"/>
      <c r="U36" s="565"/>
      <c r="V36" s="566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70</v>
      </c>
      <c r="Q37" s="565"/>
      <c r="R37" s="565"/>
      <c r="S37" s="565"/>
      <c r="T37" s="565"/>
      <c r="U37" s="565"/>
      <c r="V37" s="566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99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100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101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500</v>
      </c>
      <c r="Y41" s="558">
        <f>IFERROR(IF(X41="",0,CEILING((X41/$H41),1)*$H41),"")</f>
        <v>507.6</v>
      </c>
      <c r="Z41" s="36">
        <f>IFERROR(IF(Y41=0,"",ROUNDUP(Y41/H41,0)*0.01898),"")</f>
        <v>0.89205999999999996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520.1388888888888</v>
      </c>
      <c r="BN41" s="64">
        <f>IFERROR(Y41*I41/H41,"0")</f>
        <v>528.04499999999996</v>
      </c>
      <c r="BO41" s="64">
        <f>IFERROR(1/J41*(X41/H41),"0")</f>
        <v>0.72337962962962954</v>
      </c>
      <c r="BP41" s="64">
        <f>IFERROR(1/J41*(Y41/H41),"0")</f>
        <v>0.734375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110</v>
      </c>
      <c r="B43" s="54" t="s">
        <v>111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70</v>
      </c>
      <c r="Q44" s="565"/>
      <c r="R44" s="565"/>
      <c r="S44" s="565"/>
      <c r="T44" s="565"/>
      <c r="U44" s="565"/>
      <c r="V44" s="566"/>
      <c r="W44" s="37" t="s">
        <v>71</v>
      </c>
      <c r="X44" s="559">
        <f>IFERROR(X41/H41,"0")+IFERROR(X42/H42,"0")+IFERROR(X43/H43,"0")</f>
        <v>46.296296296296291</v>
      </c>
      <c r="Y44" s="559">
        <f>IFERROR(Y41/H41,"0")+IFERROR(Y42/H42,"0")+IFERROR(Y43/H43,"0")</f>
        <v>47</v>
      </c>
      <c r="Z44" s="559">
        <f>IFERROR(IF(Z41="",0,Z41),"0")+IFERROR(IF(Z42="",0,Z42),"0")+IFERROR(IF(Z43="",0,Z43),"0")</f>
        <v>0.89205999999999996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70</v>
      </c>
      <c r="Q45" s="565"/>
      <c r="R45" s="565"/>
      <c r="S45" s="565"/>
      <c r="T45" s="565"/>
      <c r="U45" s="565"/>
      <c r="V45" s="566"/>
      <c r="W45" s="37" t="s">
        <v>68</v>
      </c>
      <c r="X45" s="559">
        <f>IFERROR(SUM(X41:X43),"0")</f>
        <v>500</v>
      </c>
      <c r="Y45" s="559">
        <f>IFERROR(SUM(Y41:Y43),"0")</f>
        <v>507.6</v>
      </c>
      <c r="Z45" s="37"/>
      <c r="AA45" s="560"/>
      <c r="AB45" s="560"/>
      <c r="AC45" s="560"/>
    </row>
    <row r="46" spans="1:68" ht="14.25" hidden="1" customHeight="1" x14ac:dyDescent="0.25">
      <c r="A46" s="581" t="s">
        <v>72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70</v>
      </c>
      <c r="Q48" s="565"/>
      <c r="R48" s="565"/>
      <c r="S48" s="565"/>
      <c r="T48" s="565"/>
      <c r="U48" s="565"/>
      <c r="V48" s="566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70</v>
      </c>
      <c r="Q49" s="565"/>
      <c r="R49" s="565"/>
      <c r="S49" s="565"/>
      <c r="T49" s="565"/>
      <c r="U49" s="565"/>
      <c r="V49" s="566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115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101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116</v>
      </c>
      <c r="B52" s="54" t="s">
        <v>117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300</v>
      </c>
      <c r="Y53" s="558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125</v>
      </c>
      <c r="B55" s="54" t="s">
        <v>126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70</v>
      </c>
      <c r="Q58" s="565"/>
      <c r="R58" s="565"/>
      <c r="S58" s="565"/>
      <c r="T58" s="565"/>
      <c r="U58" s="565"/>
      <c r="V58" s="566"/>
      <c r="W58" s="37" t="s">
        <v>71</v>
      </c>
      <c r="X58" s="559">
        <f>IFERROR(X52/H52,"0")+IFERROR(X53/H53,"0")+IFERROR(X54/H54,"0")+IFERROR(X55/H55,"0")+IFERROR(X56/H56,"0")+IFERROR(X57/H57,"0")</f>
        <v>27.777777777777775</v>
      </c>
      <c r="Y58" s="559">
        <f>IFERROR(Y52/H52,"0")+IFERROR(Y53/H53,"0")+IFERROR(Y54/H54,"0")+IFERROR(Y55/H55,"0")+IFERROR(Y56/H56,"0")+IFERROR(Y57/H57,"0")</f>
        <v>28</v>
      </c>
      <c r="Z58" s="559">
        <f>IFERROR(IF(Z52="",0,Z52),"0")+IFERROR(IF(Z53="",0,Z53),"0")+IFERROR(IF(Z54="",0,Z54),"0")+IFERROR(IF(Z55="",0,Z55),"0")+IFERROR(IF(Z56="",0,Z56),"0")+IFERROR(IF(Z57="",0,Z57),"0")</f>
        <v>0.53144000000000002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70</v>
      </c>
      <c r="Q59" s="565"/>
      <c r="R59" s="565"/>
      <c r="S59" s="565"/>
      <c r="T59" s="565"/>
      <c r="U59" s="565"/>
      <c r="V59" s="566"/>
      <c r="W59" s="37" t="s">
        <v>68</v>
      </c>
      <c r="X59" s="559">
        <f>IFERROR(SUM(X52:X57),"0")</f>
        <v>300</v>
      </c>
      <c r="Y59" s="559">
        <f>IFERROR(SUM(Y52:Y57),"0")</f>
        <v>302.40000000000003</v>
      </c>
      <c r="Z59" s="37"/>
      <c r="AA59" s="560"/>
      <c r="AB59" s="560"/>
      <c r="AC59" s="560"/>
    </row>
    <row r="60" spans="1:68" ht="14.25" hidden="1" customHeight="1" x14ac:dyDescent="0.25">
      <c r="A60" s="581" t="s">
        <v>133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200</v>
      </c>
      <c r="Y61" s="558">
        <f>IFERROR(IF(X61="",0,CEILING((X61/$H61),1)*$H61),"")</f>
        <v>205.20000000000002</v>
      </c>
      <c r="Z61" s="36">
        <f>IFERROR(IF(Y61=0,"",ROUNDUP(Y61/H61,0)*0.01898),"")</f>
        <v>0.36062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208.05555555555554</v>
      </c>
      <c r="BN61" s="64">
        <f>IFERROR(Y61*I61/H61,"0")</f>
        <v>213.46499999999997</v>
      </c>
      <c r="BO61" s="64">
        <f>IFERROR(1/J61*(X61/H61),"0")</f>
        <v>0.28935185185185186</v>
      </c>
      <c r="BP61" s="64">
        <f>IFERROR(1/J61*(Y61/H61),"0")</f>
        <v>0.296875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70</v>
      </c>
      <c r="Q65" s="565"/>
      <c r="R65" s="565"/>
      <c r="S65" s="565"/>
      <c r="T65" s="565"/>
      <c r="U65" s="565"/>
      <c r="V65" s="566"/>
      <c r="W65" s="37" t="s">
        <v>71</v>
      </c>
      <c r="X65" s="559">
        <f>IFERROR(X61/H61,"0")+IFERROR(X62/H62,"0")+IFERROR(X63/H63,"0")+IFERROR(X64/H64,"0")</f>
        <v>18.518518518518519</v>
      </c>
      <c r="Y65" s="559">
        <f>IFERROR(Y61/H61,"0")+IFERROR(Y62/H62,"0")+IFERROR(Y63/H63,"0")+IFERROR(Y64/H64,"0")</f>
        <v>19</v>
      </c>
      <c r="Z65" s="559">
        <f>IFERROR(IF(Z61="",0,Z61),"0")+IFERROR(IF(Z62="",0,Z62),"0")+IFERROR(IF(Z63="",0,Z63),"0")+IFERROR(IF(Z64="",0,Z64),"0")</f>
        <v>0.36062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70</v>
      </c>
      <c r="Q66" s="565"/>
      <c r="R66" s="565"/>
      <c r="S66" s="565"/>
      <c r="T66" s="565"/>
      <c r="U66" s="565"/>
      <c r="V66" s="566"/>
      <c r="W66" s="37" t="s">
        <v>68</v>
      </c>
      <c r="X66" s="559">
        <f>IFERROR(SUM(X61:X64),"0")</f>
        <v>200</v>
      </c>
      <c r="Y66" s="559">
        <f>IFERROR(SUM(Y61:Y64),"0")</f>
        <v>205.20000000000002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70</v>
      </c>
      <c r="Q71" s="565"/>
      <c r="R71" s="565"/>
      <c r="S71" s="565"/>
      <c r="T71" s="565"/>
      <c r="U71" s="565"/>
      <c r="V71" s="566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70</v>
      </c>
      <c r="Q72" s="565"/>
      <c r="R72" s="565"/>
      <c r="S72" s="565"/>
      <c r="T72" s="565"/>
      <c r="U72" s="565"/>
      <c r="V72" s="566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72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70</v>
      </c>
      <c r="Q80" s="565"/>
      <c r="R80" s="565"/>
      <c r="S80" s="565"/>
      <c r="T80" s="565"/>
      <c r="U80" s="565"/>
      <c r="V80" s="566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70</v>
      </c>
      <c r="Q81" s="565"/>
      <c r="R81" s="565"/>
      <c r="S81" s="565"/>
      <c r="T81" s="565"/>
      <c r="U81" s="565"/>
      <c r="V81" s="566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168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hidden="1" customHeight="1" x14ac:dyDescent="0.25">
      <c r="A83" s="54" t="s">
        <v>169</v>
      </c>
      <c r="B83" s="54" t="s">
        <v>170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70</v>
      </c>
      <c r="Q85" s="565"/>
      <c r="R85" s="565"/>
      <c r="S85" s="565"/>
      <c r="T85" s="565"/>
      <c r="U85" s="565"/>
      <c r="V85" s="566"/>
      <c r="W85" s="37" t="s">
        <v>71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hidden="1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70</v>
      </c>
      <c r="Q86" s="565"/>
      <c r="R86" s="565"/>
      <c r="S86" s="565"/>
      <c r="T86" s="565"/>
      <c r="U86" s="565"/>
      <c r="V86" s="566"/>
      <c r="W86" s="37" t="s">
        <v>68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hidden="1" customHeight="1" x14ac:dyDescent="0.25">
      <c r="A87" s="576" t="s">
        <v>175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101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300</v>
      </c>
      <c r="Y89" s="558">
        <f>IFERROR(IF(X89="",0,CEILING((X89/$H89),1)*$H89),"")</f>
        <v>302.40000000000003</v>
      </c>
      <c r="Z89" s="36">
        <f>IFERROR(IF(Y89=0,"",ROUNDUP(Y89/H89,0)*0.01898),"")</f>
        <v>0.53144000000000002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312.08333333333331</v>
      </c>
      <c r="BN89" s="64">
        <f>IFERROR(Y89*I89/H89,"0")</f>
        <v>314.58000000000004</v>
      </c>
      <c r="BO89" s="64">
        <f>IFERROR(1/J89*(X89/H89),"0")</f>
        <v>0.43402777777777773</v>
      </c>
      <c r="BP89" s="64">
        <f>IFERROR(1/J89*(Y89/H89),"0")</f>
        <v>0.4375</v>
      </c>
    </row>
    <row r="90" spans="1:68" ht="27" hidden="1" customHeight="1" x14ac:dyDescent="0.25">
      <c r="A90" s="54" t="s">
        <v>179</v>
      </c>
      <c r="B90" s="54" t="s">
        <v>180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181</v>
      </c>
      <c r="B91" s="54" t="s">
        <v>182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70</v>
      </c>
      <c r="Q92" s="565"/>
      <c r="R92" s="565"/>
      <c r="S92" s="565"/>
      <c r="T92" s="565"/>
      <c r="U92" s="565"/>
      <c r="V92" s="566"/>
      <c r="W92" s="37" t="s">
        <v>71</v>
      </c>
      <c r="X92" s="559">
        <f>IFERROR(X89/H89,"0")+IFERROR(X90/H90,"0")+IFERROR(X91/H91,"0")</f>
        <v>27.777777777777775</v>
      </c>
      <c r="Y92" s="559">
        <f>IFERROR(Y89/H89,"0")+IFERROR(Y90/H90,"0")+IFERROR(Y91/H91,"0")</f>
        <v>28</v>
      </c>
      <c r="Z92" s="559">
        <f>IFERROR(IF(Z89="",0,Z89),"0")+IFERROR(IF(Z90="",0,Z90),"0")+IFERROR(IF(Z91="",0,Z91),"0")</f>
        <v>0.53144000000000002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70</v>
      </c>
      <c r="Q93" s="565"/>
      <c r="R93" s="565"/>
      <c r="S93" s="565"/>
      <c r="T93" s="565"/>
      <c r="U93" s="565"/>
      <c r="V93" s="566"/>
      <c r="W93" s="37" t="s">
        <v>68</v>
      </c>
      <c r="X93" s="559">
        <f>IFERROR(SUM(X89:X91),"0")</f>
        <v>300</v>
      </c>
      <c r="Y93" s="559">
        <f>IFERROR(SUM(Y89:Y91),"0")</f>
        <v>302.40000000000003</v>
      </c>
      <c r="Z93" s="37"/>
      <c r="AA93" s="560"/>
      <c r="AB93" s="560"/>
      <c r="AC93" s="560"/>
    </row>
    <row r="94" spans="1:68" ht="14.25" hidden="1" customHeight="1" x14ac:dyDescent="0.25">
      <c r="A94" s="581" t="s">
        <v>72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46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800</v>
      </c>
      <c r="Y95" s="558">
        <f>IFERROR(IF(X95="",0,CEILING((X95/$H95),1)*$H95),"")</f>
        <v>801.9</v>
      </c>
      <c r="Z95" s="36">
        <f>IFERROR(IF(Y95=0,"",ROUNDUP(Y95/H95,0)*0.01898),"")</f>
        <v>1.8790200000000001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851.25925925925924</v>
      </c>
      <c r="BN95" s="64">
        <f>IFERROR(Y95*I95/H95,"0")</f>
        <v>853.28099999999995</v>
      </c>
      <c r="BO95" s="64">
        <f>IFERROR(1/J95*(X95/H95),"0")</f>
        <v>1.5432098765432098</v>
      </c>
      <c r="BP95" s="64">
        <f>IFERROR(1/J95*(Y95/H95),"0")</f>
        <v>1.546875</v>
      </c>
    </row>
    <row r="96" spans="1:68" ht="27" hidden="1" customHeight="1" x14ac:dyDescent="0.25">
      <c r="A96" s="54" t="s">
        <v>187</v>
      </c>
      <c r="B96" s="54" t="s">
        <v>188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190</v>
      </c>
      <c r="B97" s="54" t="s">
        <v>191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675</v>
      </c>
      <c r="Y98" s="558">
        <f>IFERROR(IF(X98="",0,CEILING((X98/$H98),1)*$H98),"")</f>
        <v>675</v>
      </c>
      <c r="Z98" s="36">
        <f>IFERROR(IF(Y98=0,"",ROUNDUP(Y98/H98,0)*0.00651),"")</f>
        <v>1.6274999999999999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737.99999999999989</v>
      </c>
      <c r="BN98" s="64">
        <f>IFERROR(Y98*I98/H98,"0")</f>
        <v>737.99999999999989</v>
      </c>
      <c r="BO98" s="64">
        <f>IFERROR(1/J98*(X98/H98),"0")</f>
        <v>1.3736263736263736</v>
      </c>
      <c r="BP98" s="64">
        <f>IFERROR(1/J98*(Y98/H98),"0")</f>
        <v>1.3736263736263736</v>
      </c>
    </row>
    <row r="99" spans="1:68" ht="16.5" hidden="1" customHeight="1" x14ac:dyDescent="0.25">
      <c r="A99" s="54" t="s">
        <v>194</v>
      </c>
      <c r="B99" s="54" t="s">
        <v>195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70</v>
      </c>
      <c r="Q100" s="565"/>
      <c r="R100" s="565"/>
      <c r="S100" s="565"/>
      <c r="T100" s="565"/>
      <c r="U100" s="565"/>
      <c r="V100" s="566"/>
      <c r="W100" s="37" t="s">
        <v>71</v>
      </c>
      <c r="X100" s="559">
        <f>IFERROR(X95/H95,"0")+IFERROR(X96/H96,"0")+IFERROR(X97/H97,"0")+IFERROR(X98/H98,"0")+IFERROR(X99/H99,"0")</f>
        <v>348.76543209876542</v>
      </c>
      <c r="Y100" s="559">
        <f>IFERROR(Y95/H95,"0")+IFERROR(Y96/H96,"0")+IFERROR(Y97/H97,"0")+IFERROR(Y98/H98,"0")+IFERROR(Y99/H99,"0")</f>
        <v>349</v>
      </c>
      <c r="Z100" s="559">
        <f>IFERROR(IF(Z95="",0,Z95),"0")+IFERROR(IF(Z96="",0,Z96),"0")+IFERROR(IF(Z97="",0,Z97),"0")+IFERROR(IF(Z98="",0,Z98),"0")+IFERROR(IF(Z99="",0,Z99),"0")</f>
        <v>3.5065200000000001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70</v>
      </c>
      <c r="Q101" s="565"/>
      <c r="R101" s="565"/>
      <c r="S101" s="565"/>
      <c r="T101" s="565"/>
      <c r="U101" s="565"/>
      <c r="V101" s="566"/>
      <c r="W101" s="37" t="s">
        <v>68</v>
      </c>
      <c r="X101" s="559">
        <f>IFERROR(SUM(X95:X99),"0")</f>
        <v>1475</v>
      </c>
      <c r="Y101" s="559">
        <f>IFERROR(SUM(Y95:Y99),"0")</f>
        <v>1476.9</v>
      </c>
      <c r="Z101" s="37"/>
      <c r="AA101" s="560"/>
      <c r="AB101" s="560"/>
      <c r="AC101" s="560"/>
    </row>
    <row r="102" spans="1:68" ht="16.5" hidden="1" customHeight="1" x14ac:dyDescent="0.25">
      <c r="A102" s="576" t="s">
        <v>197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101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300</v>
      </c>
      <c r="Y104" s="558">
        <f>IFERROR(IF(X104="",0,CEILING((X104/$H104),1)*$H104),"")</f>
        <v>302.40000000000003</v>
      </c>
      <c r="Z104" s="36">
        <f>IFERROR(IF(Y104=0,"",ROUNDUP(Y104/H104,0)*0.01898),"")</f>
        <v>0.53144000000000002</v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312.08333333333331</v>
      </c>
      <c r="BN104" s="64">
        <f>IFERROR(Y104*I104/H104,"0")</f>
        <v>314.58000000000004</v>
      </c>
      <c r="BO104" s="64">
        <f>IFERROR(1/J104*(X104/H104),"0")</f>
        <v>0.43402777777777773</v>
      </c>
      <c r="BP104" s="64">
        <f>IFERROR(1/J104*(Y104/H104),"0")</f>
        <v>0.4375</v>
      </c>
    </row>
    <row r="105" spans="1:68" ht="16.5" hidden="1" customHeight="1" x14ac:dyDescent="0.25">
      <c r="A105" s="54" t="s">
        <v>201</v>
      </c>
      <c r="B105" s="54" t="s">
        <v>202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70</v>
      </c>
      <c r="Q108" s="565"/>
      <c r="R108" s="565"/>
      <c r="S108" s="565"/>
      <c r="T108" s="565"/>
      <c r="U108" s="565"/>
      <c r="V108" s="566"/>
      <c r="W108" s="37" t="s">
        <v>71</v>
      </c>
      <c r="X108" s="559">
        <f>IFERROR(X104/H104,"0")+IFERROR(X105/H105,"0")+IFERROR(X106/H106,"0")+IFERROR(X107/H107,"0")</f>
        <v>27.777777777777775</v>
      </c>
      <c r="Y108" s="559">
        <f>IFERROR(Y104/H104,"0")+IFERROR(Y105/H105,"0")+IFERROR(Y106/H106,"0")+IFERROR(Y107/H107,"0")</f>
        <v>28</v>
      </c>
      <c r="Z108" s="559">
        <f>IFERROR(IF(Z104="",0,Z104),"0")+IFERROR(IF(Z105="",0,Z105),"0")+IFERROR(IF(Z106="",0,Z106),"0")+IFERROR(IF(Z107="",0,Z107),"0")</f>
        <v>0.53144000000000002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70</v>
      </c>
      <c r="Q109" s="565"/>
      <c r="R109" s="565"/>
      <c r="S109" s="565"/>
      <c r="T109" s="565"/>
      <c r="U109" s="565"/>
      <c r="V109" s="566"/>
      <c r="W109" s="37" t="s">
        <v>68</v>
      </c>
      <c r="X109" s="559">
        <f>IFERROR(SUM(X104:X107),"0")</f>
        <v>300</v>
      </c>
      <c r="Y109" s="559">
        <f>IFERROR(SUM(Y104:Y107),"0")</f>
        <v>302.40000000000003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133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207</v>
      </c>
      <c r="B111" s="54" t="s">
        <v>208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210</v>
      </c>
      <c r="B112" s="54" t="s">
        <v>211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70</v>
      </c>
      <c r="Q114" s="565"/>
      <c r="R114" s="565"/>
      <c r="S114" s="565"/>
      <c r="T114" s="565"/>
      <c r="U114" s="565"/>
      <c r="V114" s="566"/>
      <c r="W114" s="37" t="s">
        <v>71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70</v>
      </c>
      <c r="Q115" s="565"/>
      <c r="R115" s="565"/>
      <c r="S115" s="565"/>
      <c r="T115" s="565"/>
      <c r="U115" s="565"/>
      <c r="V115" s="566"/>
      <c r="W115" s="37" t="s">
        <v>68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72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200</v>
      </c>
      <c r="Y117" s="558">
        <f>IFERROR(IF(X117="",0,CEILING((X117/$H117),1)*$H117),"")</f>
        <v>202.5</v>
      </c>
      <c r="Z117" s="36">
        <f>IFERROR(IF(Y117=0,"",ROUNDUP(Y117/H117,0)*0.01898),"")</f>
        <v>0.47450000000000003</v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212.66666666666666</v>
      </c>
      <c r="BN117" s="64">
        <f>IFERROR(Y117*I117/H117,"0")</f>
        <v>215.32499999999999</v>
      </c>
      <c r="BO117" s="64">
        <f>IFERROR(1/J117*(X117/H117),"0")</f>
        <v>0.38580246913580246</v>
      </c>
      <c r="BP117" s="64">
        <f>IFERROR(1/J117*(Y117/H117),"0")</f>
        <v>0.390625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900</v>
      </c>
      <c r="Y119" s="558">
        <f>IFERROR(IF(X119="",0,CEILING((X119/$H119),1)*$H119),"")</f>
        <v>901.80000000000007</v>
      </c>
      <c r="Z119" s="36">
        <f>IFERROR(IF(Y119=0,"",ROUNDUP(Y119/H119,0)*0.00651),"")</f>
        <v>2.1743399999999999</v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984</v>
      </c>
      <c r="BN119" s="64">
        <f>IFERROR(Y119*I119/H119,"0")</f>
        <v>985.96799999999996</v>
      </c>
      <c r="BO119" s="64">
        <f>IFERROR(1/J119*(X119/H119),"0")</f>
        <v>1.8315018315018314</v>
      </c>
      <c r="BP119" s="64">
        <f>IFERROR(1/J119*(Y119/H119),"0")</f>
        <v>1.8351648351648353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70</v>
      </c>
      <c r="Q121" s="565"/>
      <c r="R121" s="565"/>
      <c r="S121" s="565"/>
      <c r="T121" s="565"/>
      <c r="U121" s="565"/>
      <c r="V121" s="566"/>
      <c r="W121" s="37" t="s">
        <v>71</v>
      </c>
      <c r="X121" s="559">
        <f>IFERROR(X117/H117,"0")+IFERROR(X118/H118,"0")+IFERROR(X119/H119,"0")+IFERROR(X120/H120,"0")</f>
        <v>358.02469135802465</v>
      </c>
      <c r="Y121" s="559">
        <f>IFERROR(Y117/H117,"0")+IFERROR(Y118/H118,"0")+IFERROR(Y119/H119,"0")+IFERROR(Y120/H120,"0")</f>
        <v>359</v>
      </c>
      <c r="Z121" s="559">
        <f>IFERROR(IF(Z117="",0,Z117),"0")+IFERROR(IF(Z118="",0,Z118),"0")+IFERROR(IF(Z119="",0,Z119),"0")+IFERROR(IF(Z120="",0,Z120),"0")</f>
        <v>2.6488399999999999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70</v>
      </c>
      <c r="Q122" s="565"/>
      <c r="R122" s="565"/>
      <c r="S122" s="565"/>
      <c r="T122" s="565"/>
      <c r="U122" s="565"/>
      <c r="V122" s="566"/>
      <c r="W122" s="37" t="s">
        <v>68</v>
      </c>
      <c r="X122" s="559">
        <f>IFERROR(SUM(X117:X120),"0")</f>
        <v>1100</v>
      </c>
      <c r="Y122" s="559">
        <f>IFERROR(SUM(Y117:Y120),"0")</f>
        <v>1104.3000000000002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168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224</v>
      </c>
      <c r="B124" s="54" t="s">
        <v>225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227</v>
      </c>
      <c r="B125" s="54" t="s">
        <v>228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70</v>
      </c>
      <c r="Q126" s="565"/>
      <c r="R126" s="565"/>
      <c r="S126" s="565"/>
      <c r="T126" s="565"/>
      <c r="U126" s="565"/>
      <c r="V126" s="566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70</v>
      </c>
      <c r="Q127" s="565"/>
      <c r="R127" s="565"/>
      <c r="S127" s="565"/>
      <c r="T127" s="565"/>
      <c r="U127" s="565"/>
      <c r="V127" s="566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230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101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231</v>
      </c>
      <c r="B130" s="54" t="s">
        <v>232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231</v>
      </c>
      <c r="B131" s="54" t="s">
        <v>234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70</v>
      </c>
      <c r="Q132" s="565"/>
      <c r="R132" s="565"/>
      <c r="S132" s="565"/>
      <c r="T132" s="565"/>
      <c r="U132" s="565"/>
      <c r="V132" s="566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70</v>
      </c>
      <c r="Q133" s="565"/>
      <c r="R133" s="565"/>
      <c r="S133" s="565"/>
      <c r="T133" s="565"/>
      <c r="U133" s="565"/>
      <c r="V133" s="566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235</v>
      </c>
      <c r="B135" s="54" t="s">
        <v>236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235</v>
      </c>
      <c r="B136" s="54" t="s">
        <v>238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70</v>
      </c>
      <c r="Q137" s="565"/>
      <c r="R137" s="565"/>
      <c r="S137" s="565"/>
      <c r="T137" s="565"/>
      <c r="U137" s="565"/>
      <c r="V137" s="566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70</v>
      </c>
      <c r="Q138" s="565"/>
      <c r="R138" s="565"/>
      <c r="S138" s="565"/>
      <c r="T138" s="565"/>
      <c r="U138" s="565"/>
      <c r="V138" s="566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72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239</v>
      </c>
      <c r="B140" s="54" t="s">
        <v>240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239</v>
      </c>
      <c r="B141" s="54" t="s">
        <v>241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70</v>
      </c>
      <c r="Q142" s="565"/>
      <c r="R142" s="565"/>
      <c r="S142" s="565"/>
      <c r="T142" s="565"/>
      <c r="U142" s="565"/>
      <c r="V142" s="566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70</v>
      </c>
      <c r="Q143" s="565"/>
      <c r="R143" s="565"/>
      <c r="S143" s="565"/>
      <c r="T143" s="565"/>
      <c r="U143" s="565"/>
      <c r="V143" s="566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99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101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242</v>
      </c>
      <c r="B146" s="54" t="s">
        <v>243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70</v>
      </c>
      <c r="Q147" s="565"/>
      <c r="R147" s="565"/>
      <c r="S147" s="565"/>
      <c r="T147" s="565"/>
      <c r="U147" s="565"/>
      <c r="V147" s="566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70</v>
      </c>
      <c r="Q148" s="565"/>
      <c r="R148" s="565"/>
      <c r="S148" s="565"/>
      <c r="T148" s="565"/>
      <c r="U148" s="565"/>
      <c r="V148" s="566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245</v>
      </c>
      <c r="B150" s="54" t="s">
        <v>246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248</v>
      </c>
      <c r="B151" s="54" t="s">
        <v>249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251</v>
      </c>
      <c r="B152" s="54" t="s">
        <v>252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70</v>
      </c>
      <c r="Q153" s="565"/>
      <c r="R153" s="565"/>
      <c r="S153" s="565"/>
      <c r="T153" s="565"/>
      <c r="U153" s="565"/>
      <c r="V153" s="566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70</v>
      </c>
      <c r="Q154" s="565"/>
      <c r="R154" s="565"/>
      <c r="S154" s="565"/>
      <c r="T154" s="565"/>
      <c r="U154" s="565"/>
      <c r="V154" s="566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254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255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133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256</v>
      </c>
      <c r="B158" s="54" t="s">
        <v>257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70</v>
      </c>
      <c r="Q159" s="565"/>
      <c r="R159" s="565"/>
      <c r="S159" s="565"/>
      <c r="T159" s="565"/>
      <c r="U159" s="565"/>
      <c r="V159" s="566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70</v>
      </c>
      <c r="Q160" s="565"/>
      <c r="R160" s="565"/>
      <c r="S160" s="565"/>
      <c r="T160" s="565"/>
      <c r="U160" s="565"/>
      <c r="V160" s="566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hidden="1" customHeight="1" x14ac:dyDescent="0.25">
      <c r="A162" s="54" t="s">
        <v>259</v>
      </c>
      <c r="B162" s="54" t="s">
        <v>260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262</v>
      </c>
      <c r="B163" s="54" t="s">
        <v>263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265</v>
      </c>
      <c r="B164" s="54" t="s">
        <v>266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275</v>
      </c>
      <c r="B168" s="54" t="s">
        <v>276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70</v>
      </c>
      <c r="Q171" s="565"/>
      <c r="R171" s="565"/>
      <c r="S171" s="565"/>
      <c r="T171" s="565"/>
      <c r="U171" s="565"/>
      <c r="V171" s="566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hidden="1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70</v>
      </c>
      <c r="Q172" s="565"/>
      <c r="R172" s="565"/>
      <c r="S172" s="565"/>
      <c r="T172" s="565"/>
      <c r="U172" s="565"/>
      <c r="V172" s="566"/>
      <c r="W172" s="37" t="s">
        <v>68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hidden="1" customHeight="1" x14ac:dyDescent="0.25">
      <c r="A173" s="581" t="s">
        <v>93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282</v>
      </c>
      <c r="B174" s="54" t="s">
        <v>283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287</v>
      </c>
      <c r="B175" s="54" t="s">
        <v>288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290</v>
      </c>
      <c r="B176" s="54" t="s">
        <v>291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70</v>
      </c>
      <c r="Q177" s="565"/>
      <c r="R177" s="565"/>
      <c r="S177" s="565"/>
      <c r="T177" s="565"/>
      <c r="U177" s="565"/>
      <c r="V177" s="566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70</v>
      </c>
      <c r="Q178" s="565"/>
      <c r="R178" s="565"/>
      <c r="S178" s="565"/>
      <c r="T178" s="565"/>
      <c r="U178" s="565"/>
      <c r="V178" s="566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292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293</v>
      </c>
      <c r="B180" s="54" t="s">
        <v>294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70</v>
      </c>
      <c r="Q181" s="565"/>
      <c r="R181" s="565"/>
      <c r="S181" s="565"/>
      <c r="T181" s="565"/>
      <c r="U181" s="565"/>
      <c r="V181" s="566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70</v>
      </c>
      <c r="Q182" s="565"/>
      <c r="R182" s="565"/>
      <c r="S182" s="565"/>
      <c r="T182" s="565"/>
      <c r="U182" s="565"/>
      <c r="V182" s="566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295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101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296</v>
      </c>
      <c r="B185" s="54" t="s">
        <v>297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70</v>
      </c>
      <c r="Q187" s="565"/>
      <c r="R187" s="565"/>
      <c r="S187" s="565"/>
      <c r="T187" s="565"/>
      <c r="U187" s="565"/>
      <c r="V187" s="566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70</v>
      </c>
      <c r="Q188" s="565"/>
      <c r="R188" s="565"/>
      <c r="S188" s="565"/>
      <c r="T188" s="565"/>
      <c r="U188" s="565"/>
      <c r="V188" s="566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133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301</v>
      </c>
      <c r="B190" s="54" t="s">
        <v>302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304</v>
      </c>
      <c r="B191" s="54" t="s">
        <v>305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70</v>
      </c>
      <c r="Q192" s="565"/>
      <c r="R192" s="565"/>
      <c r="S192" s="565"/>
      <c r="T192" s="565"/>
      <c r="U192" s="565"/>
      <c r="V192" s="566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70</v>
      </c>
      <c r="Q193" s="565"/>
      <c r="R193" s="565"/>
      <c r="S193" s="565"/>
      <c r="T193" s="565"/>
      <c r="U193" s="565"/>
      <c r="V193" s="566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hidden="1" customHeight="1" x14ac:dyDescent="0.25">
      <c r="A195" s="54" t="s">
        <v>306</v>
      </c>
      <c r="B195" s="54" t="s">
        <v>307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309</v>
      </c>
      <c r="B196" s="54" t="s">
        <v>310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312</v>
      </c>
      <c r="B197" s="54" t="s">
        <v>313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315</v>
      </c>
      <c r="B198" s="54" t="s">
        <v>316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70</v>
      </c>
      <c r="Q203" s="565"/>
      <c r="R203" s="565"/>
      <c r="S203" s="565"/>
      <c r="T203" s="565"/>
      <c r="U203" s="565"/>
      <c r="V203" s="566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0</v>
      </c>
      <c r="Y203" s="559">
        <f>IFERROR(Y195/H195,"0")+IFERROR(Y196/H196,"0")+IFERROR(Y197/H197,"0")+IFERROR(Y198/H198,"0")+IFERROR(Y199/H199,"0")+IFERROR(Y200/H200,"0")+IFERROR(Y201/H201,"0")+IFERROR(Y202/H202,"0")</f>
        <v>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0"/>
      <c r="AB203" s="560"/>
      <c r="AC203" s="560"/>
    </row>
    <row r="204" spans="1:68" hidden="1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70</v>
      </c>
      <c r="Q204" s="565"/>
      <c r="R204" s="565"/>
      <c r="S204" s="565"/>
      <c r="T204" s="565"/>
      <c r="U204" s="565"/>
      <c r="V204" s="566"/>
      <c r="W204" s="37" t="s">
        <v>68</v>
      </c>
      <c r="X204" s="559">
        <f>IFERROR(SUM(X195:X202),"0")</f>
        <v>0</v>
      </c>
      <c r="Y204" s="559">
        <f>IFERROR(SUM(Y195:Y202),"0")</f>
        <v>0</v>
      </c>
      <c r="Z204" s="37"/>
      <c r="AA204" s="560"/>
      <c r="AB204" s="560"/>
      <c r="AC204" s="560"/>
    </row>
    <row r="205" spans="1:68" ht="14.25" hidden="1" customHeight="1" x14ac:dyDescent="0.25">
      <c r="A205" s="581" t="s">
        <v>72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326</v>
      </c>
      <c r="B206" s="54" t="s">
        <v>327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332</v>
      </c>
      <c r="B208" s="54" t="s">
        <v>333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80</v>
      </c>
      <c r="Y211" s="558">
        <f t="shared" si="26"/>
        <v>81.599999999999994</v>
      </c>
      <c r="Z211" s="36">
        <f t="shared" si="31"/>
        <v>0.22134000000000001</v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88.40000000000002</v>
      </c>
      <c r="BN211" s="64">
        <f t="shared" si="28"/>
        <v>90.168000000000006</v>
      </c>
      <c r="BO211" s="64">
        <f t="shared" si="29"/>
        <v>0.18315018315018317</v>
      </c>
      <c r="BP211" s="64">
        <f t="shared" si="30"/>
        <v>0.18681318681318682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200</v>
      </c>
      <c r="Y212" s="558">
        <f t="shared" si="26"/>
        <v>201.6</v>
      </c>
      <c r="Z212" s="36">
        <f t="shared" si="31"/>
        <v>0.54683999999999999</v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221</v>
      </c>
      <c r="BN212" s="64">
        <f t="shared" si="28"/>
        <v>222.768</v>
      </c>
      <c r="BO212" s="64">
        <f t="shared" si="29"/>
        <v>0.45787545787545797</v>
      </c>
      <c r="BP212" s="64">
        <f t="shared" si="30"/>
        <v>0.46153846153846156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347</v>
      </c>
      <c r="B214" s="54" t="s">
        <v>348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70</v>
      </c>
      <c r="Q215" s="565"/>
      <c r="R215" s="565"/>
      <c r="S215" s="565"/>
      <c r="T215" s="565"/>
      <c r="U215" s="565"/>
      <c r="V215" s="566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116.66666666666669</v>
      </c>
      <c r="Y215" s="559">
        <f>IFERROR(Y206/H206,"0")+IFERROR(Y207/H207,"0")+IFERROR(Y208/H208,"0")+IFERROR(Y209/H209,"0")+IFERROR(Y210/H210,"0")+IFERROR(Y211/H211,"0")+IFERROR(Y212/H212,"0")+IFERROR(Y213/H213,"0")+IFERROR(Y214/H214,"0")</f>
        <v>118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0.76817999999999997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70</v>
      </c>
      <c r="Q216" s="565"/>
      <c r="R216" s="565"/>
      <c r="S216" s="565"/>
      <c r="T216" s="565"/>
      <c r="U216" s="565"/>
      <c r="V216" s="566"/>
      <c r="W216" s="37" t="s">
        <v>68</v>
      </c>
      <c r="X216" s="559">
        <f>IFERROR(SUM(X206:X214),"0")</f>
        <v>280</v>
      </c>
      <c r="Y216" s="559">
        <f>IFERROR(SUM(Y206:Y214),"0")</f>
        <v>283.2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168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70</v>
      </c>
      <c r="Q220" s="565"/>
      <c r="R220" s="565"/>
      <c r="S220" s="565"/>
      <c r="T220" s="565"/>
      <c r="U220" s="565"/>
      <c r="V220" s="566"/>
      <c r="W220" s="37" t="s">
        <v>71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hidden="1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70</v>
      </c>
      <c r="Q221" s="565"/>
      <c r="R221" s="565"/>
      <c r="S221" s="565"/>
      <c r="T221" s="565"/>
      <c r="U221" s="565"/>
      <c r="V221" s="566"/>
      <c r="W221" s="37" t="s">
        <v>68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hidden="1" customHeight="1" x14ac:dyDescent="0.25">
      <c r="A222" s="576" t="s">
        <v>356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101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70</v>
      </c>
      <c r="Q231" s="565"/>
      <c r="R231" s="565"/>
      <c r="S231" s="565"/>
      <c r="T231" s="565"/>
      <c r="U231" s="565"/>
      <c r="V231" s="566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hidden="1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70</v>
      </c>
      <c r="Q232" s="565"/>
      <c r="R232" s="565"/>
      <c r="S232" s="565"/>
      <c r="T232" s="565"/>
      <c r="U232" s="565"/>
      <c r="V232" s="566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133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70</v>
      </c>
      <c r="Q235" s="565"/>
      <c r="R235" s="565"/>
      <c r="S235" s="565"/>
      <c r="T235" s="565"/>
      <c r="U235" s="565"/>
      <c r="V235" s="566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70</v>
      </c>
      <c r="Q236" s="565"/>
      <c r="R236" s="565"/>
      <c r="S236" s="565"/>
      <c r="T236" s="565"/>
      <c r="U236" s="565"/>
      <c r="V236" s="566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378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7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70</v>
      </c>
      <c r="Q239" s="565"/>
      <c r="R239" s="565"/>
      <c r="S239" s="565"/>
      <c r="T239" s="565"/>
      <c r="U239" s="565"/>
      <c r="V239" s="566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70</v>
      </c>
      <c r="Q240" s="565"/>
      <c r="R240" s="565"/>
      <c r="S240" s="565"/>
      <c r="T240" s="565"/>
      <c r="U240" s="565"/>
      <c r="V240" s="566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383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58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394</v>
      </c>
      <c r="B246" s="54" t="s">
        <v>395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70</v>
      </c>
      <c r="Q247" s="565"/>
      <c r="R247" s="565"/>
      <c r="S247" s="565"/>
      <c r="T247" s="565"/>
      <c r="U247" s="565"/>
      <c r="V247" s="566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70</v>
      </c>
      <c r="Q248" s="565"/>
      <c r="R248" s="565"/>
      <c r="S248" s="565"/>
      <c r="T248" s="565"/>
      <c r="U248" s="565"/>
      <c r="V248" s="566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396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101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397</v>
      </c>
      <c r="B251" s="54" t="s">
        <v>398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406</v>
      </c>
      <c r="B254" s="54" t="s">
        <v>407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409</v>
      </c>
      <c r="B255" s="54" t="s">
        <v>410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70</v>
      </c>
      <c r="Q256" s="565"/>
      <c r="R256" s="565"/>
      <c r="S256" s="565"/>
      <c r="T256" s="565"/>
      <c r="U256" s="565"/>
      <c r="V256" s="566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70</v>
      </c>
      <c r="Q257" s="565"/>
      <c r="R257" s="565"/>
      <c r="S257" s="565"/>
      <c r="T257" s="565"/>
      <c r="U257" s="565"/>
      <c r="V257" s="566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412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101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413</v>
      </c>
      <c r="B260" s="54" t="s">
        <v>414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415</v>
      </c>
      <c r="B261" s="54" t="s">
        <v>416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74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70</v>
      </c>
      <c r="Q264" s="565"/>
      <c r="R264" s="565"/>
      <c r="S264" s="565"/>
      <c r="T264" s="565"/>
      <c r="U264" s="565"/>
      <c r="V264" s="566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70</v>
      </c>
      <c r="Q265" s="565"/>
      <c r="R265" s="565"/>
      <c r="S265" s="565"/>
      <c r="T265" s="565"/>
      <c r="U265" s="565"/>
      <c r="V265" s="566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426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72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430</v>
      </c>
      <c r="B269" s="54" t="s">
        <v>431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433</v>
      </c>
      <c r="B270" s="54" t="s">
        <v>434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70</v>
      </c>
      <c r="Q271" s="565"/>
      <c r="R271" s="565"/>
      <c r="S271" s="565"/>
      <c r="T271" s="565"/>
      <c r="U271" s="565"/>
      <c r="V271" s="566"/>
      <c r="W271" s="37" t="s">
        <v>71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hidden="1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70</v>
      </c>
      <c r="Q272" s="565"/>
      <c r="R272" s="565"/>
      <c r="S272" s="565"/>
      <c r="T272" s="565"/>
      <c r="U272" s="565"/>
      <c r="V272" s="566"/>
      <c r="W272" s="37" t="s">
        <v>68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hidden="1" customHeight="1" x14ac:dyDescent="0.25">
      <c r="A273" s="576" t="s">
        <v>436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70</v>
      </c>
      <c r="Q276" s="565"/>
      <c r="R276" s="565"/>
      <c r="S276" s="565"/>
      <c r="T276" s="565"/>
      <c r="U276" s="565"/>
      <c r="V276" s="566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70</v>
      </c>
      <c r="Q277" s="565"/>
      <c r="R277" s="565"/>
      <c r="S277" s="565"/>
      <c r="T277" s="565"/>
      <c r="U277" s="565"/>
      <c r="V277" s="566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72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70</v>
      </c>
      <c r="Q280" s="565"/>
      <c r="R280" s="565"/>
      <c r="S280" s="565"/>
      <c r="T280" s="565"/>
      <c r="U280" s="565"/>
      <c r="V280" s="566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70</v>
      </c>
      <c r="Q281" s="565"/>
      <c r="R281" s="565"/>
      <c r="S281" s="565"/>
      <c r="T281" s="565"/>
      <c r="U281" s="565"/>
      <c r="V281" s="566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443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101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70</v>
      </c>
      <c r="Q285" s="565"/>
      <c r="R285" s="565"/>
      <c r="S285" s="565"/>
      <c r="T285" s="565"/>
      <c r="U285" s="565"/>
      <c r="V285" s="566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70</v>
      </c>
      <c r="Q286" s="565"/>
      <c r="R286" s="565"/>
      <c r="S286" s="565"/>
      <c r="T286" s="565"/>
      <c r="U286" s="565"/>
      <c r="V286" s="566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448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101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449</v>
      </c>
      <c r="B289" s="54" t="s">
        <v>450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70</v>
      </c>
      <c r="Q295" s="565"/>
      <c r="R295" s="565"/>
      <c r="S295" s="565"/>
      <c r="T295" s="565"/>
      <c r="U295" s="565"/>
      <c r="V295" s="566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70</v>
      </c>
      <c r="Q296" s="565"/>
      <c r="R296" s="565"/>
      <c r="S296" s="565"/>
      <c r="T296" s="565"/>
      <c r="U296" s="565"/>
      <c r="V296" s="566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70</v>
      </c>
      <c r="Q305" s="565"/>
      <c r="R305" s="565"/>
      <c r="S305" s="565"/>
      <c r="T305" s="565"/>
      <c r="U305" s="565"/>
      <c r="V305" s="566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70</v>
      </c>
      <c r="Q306" s="565"/>
      <c r="R306" s="565"/>
      <c r="S306" s="565"/>
      <c r="T306" s="565"/>
      <c r="U306" s="565"/>
      <c r="V306" s="566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72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70</v>
      </c>
      <c r="Q313" s="565"/>
      <c r="R313" s="565"/>
      <c r="S313" s="565"/>
      <c r="T313" s="565"/>
      <c r="U313" s="565"/>
      <c r="V313" s="566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70</v>
      </c>
      <c r="Q314" s="565"/>
      <c r="R314" s="565"/>
      <c r="S314" s="565"/>
      <c r="T314" s="565"/>
      <c r="U314" s="565"/>
      <c r="V314" s="566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168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hidden="1" customHeight="1" x14ac:dyDescent="0.25">
      <c r="A316" s="54" t="s">
        <v>500</v>
      </c>
      <c r="B316" s="54" t="s">
        <v>501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100</v>
      </c>
      <c r="Y317" s="558">
        <f>IFERROR(IF(X317="",0,CEILING((X317/$H317),1)*$H317),"")</f>
        <v>101.39999999999999</v>
      </c>
      <c r="Z317" s="36">
        <f>IFERROR(IF(Y317=0,"",ROUNDUP(Y317/H317,0)*0.01898),"")</f>
        <v>0.24674000000000001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106.65384615384617</v>
      </c>
      <c r="BN317" s="64">
        <f>IFERROR(Y317*I317/H317,"0")</f>
        <v>108.14700000000001</v>
      </c>
      <c r="BO317" s="64">
        <f>IFERROR(1/J317*(X317/H317),"0")</f>
        <v>0.20032051282051283</v>
      </c>
      <c r="BP317" s="64">
        <f>IFERROR(1/J317*(Y317/H317),"0")</f>
        <v>0.203125</v>
      </c>
    </row>
    <row r="318" spans="1:68" ht="16.5" hidden="1" customHeight="1" x14ac:dyDescent="0.25">
      <c r="A318" s="54" t="s">
        <v>506</v>
      </c>
      <c r="B318" s="54" t="s">
        <v>507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70</v>
      </c>
      <c r="Q319" s="565"/>
      <c r="R319" s="565"/>
      <c r="S319" s="565"/>
      <c r="T319" s="565"/>
      <c r="U319" s="565"/>
      <c r="V319" s="566"/>
      <c r="W319" s="37" t="s">
        <v>71</v>
      </c>
      <c r="X319" s="559">
        <f>IFERROR(X316/H316,"0")+IFERROR(X317/H317,"0")+IFERROR(X318/H318,"0")</f>
        <v>12.820512820512821</v>
      </c>
      <c r="Y319" s="559">
        <f>IFERROR(Y316/H316,"0")+IFERROR(Y317/H317,"0")+IFERROR(Y318/H318,"0")</f>
        <v>13</v>
      </c>
      <c r="Z319" s="559">
        <f>IFERROR(IF(Z316="",0,Z316),"0")+IFERROR(IF(Z317="",0,Z317),"0")+IFERROR(IF(Z318="",0,Z318),"0")</f>
        <v>0.24674000000000001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70</v>
      </c>
      <c r="Q320" s="565"/>
      <c r="R320" s="565"/>
      <c r="S320" s="565"/>
      <c r="T320" s="565"/>
      <c r="U320" s="565"/>
      <c r="V320" s="566"/>
      <c r="W320" s="37" t="s">
        <v>68</v>
      </c>
      <c r="X320" s="559">
        <f>IFERROR(SUM(X316:X318),"0")</f>
        <v>100</v>
      </c>
      <c r="Y320" s="559">
        <f>IFERROR(SUM(Y316:Y318),"0")</f>
        <v>101.39999999999999</v>
      </c>
      <c r="Z320" s="37"/>
      <c r="AA320" s="560"/>
      <c r="AB320" s="560"/>
      <c r="AC320" s="560"/>
    </row>
    <row r="321" spans="1:68" ht="14.25" hidden="1" customHeight="1" x14ac:dyDescent="0.25">
      <c r="A321" s="581" t="s">
        <v>93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84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24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70</v>
      </c>
      <c r="Q326" s="565"/>
      <c r="R326" s="565"/>
      <c r="S326" s="565"/>
      <c r="T326" s="565"/>
      <c r="U326" s="565"/>
      <c r="V326" s="566"/>
      <c r="W326" s="37" t="s">
        <v>71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70</v>
      </c>
      <c r="Q327" s="565"/>
      <c r="R327" s="565"/>
      <c r="S327" s="565"/>
      <c r="T327" s="565"/>
      <c r="U327" s="565"/>
      <c r="V327" s="566"/>
      <c r="W327" s="37" t="s">
        <v>68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521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70</v>
      </c>
      <c r="Q332" s="565"/>
      <c r="R332" s="565"/>
      <c r="S332" s="565"/>
      <c r="T332" s="565"/>
      <c r="U332" s="565"/>
      <c r="V332" s="566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70</v>
      </c>
      <c r="Q333" s="565"/>
      <c r="R333" s="565"/>
      <c r="S333" s="565"/>
      <c r="T333" s="565"/>
      <c r="U333" s="565"/>
      <c r="V333" s="566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530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72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210</v>
      </c>
      <c r="Y337" s="558">
        <f>IFERROR(IF(X337="",0,CEILING((X337/$H337),1)*$H337),"")</f>
        <v>210</v>
      </c>
      <c r="Z337" s="36">
        <f>IFERROR(IF(Y337=0,"",ROUNDUP(Y337/H337,0)*0.00651),"")</f>
        <v>0.65100000000000002</v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235.19999999999996</v>
      </c>
      <c r="BN337" s="64">
        <f>IFERROR(Y337*I337/H337,"0")</f>
        <v>235.19999999999996</v>
      </c>
      <c r="BO337" s="64">
        <f>IFERROR(1/J337*(X337/H337),"0")</f>
        <v>0.5494505494505495</v>
      </c>
      <c r="BP337" s="64">
        <f>IFERROR(1/J337*(Y337/H337),"0")</f>
        <v>0.5494505494505495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126</v>
      </c>
      <c r="Y338" s="558">
        <f>IFERROR(IF(X338="",0,CEILING((X338/$H338),1)*$H338),"")</f>
        <v>126</v>
      </c>
      <c r="Z338" s="36">
        <f>IFERROR(IF(Y338=0,"",ROUNDUP(Y338/H338,0)*0.00651),"")</f>
        <v>0.3906</v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140.39999999999998</v>
      </c>
      <c r="BN338" s="64">
        <f>IFERROR(Y338*I338/H338,"0")</f>
        <v>140.39999999999998</v>
      </c>
      <c r="BO338" s="64">
        <f>IFERROR(1/J338*(X338/H338),"0")</f>
        <v>0.32967032967032972</v>
      </c>
      <c r="BP338" s="64">
        <f>IFERROR(1/J338*(Y338/H338),"0")</f>
        <v>0.32967032967032972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70</v>
      </c>
      <c r="Q339" s="565"/>
      <c r="R339" s="565"/>
      <c r="S339" s="565"/>
      <c r="T339" s="565"/>
      <c r="U339" s="565"/>
      <c r="V339" s="566"/>
      <c r="W339" s="37" t="s">
        <v>71</v>
      </c>
      <c r="X339" s="559">
        <f>IFERROR(X336/H336,"0")+IFERROR(X337/H337,"0")+IFERROR(X338/H338,"0")</f>
        <v>160</v>
      </c>
      <c r="Y339" s="559">
        <f>IFERROR(Y336/H336,"0")+IFERROR(Y337/H337,"0")+IFERROR(Y338/H338,"0")</f>
        <v>160</v>
      </c>
      <c r="Z339" s="559">
        <f>IFERROR(IF(Z336="",0,Z336),"0")+IFERROR(IF(Z337="",0,Z337),"0")+IFERROR(IF(Z338="",0,Z338),"0")</f>
        <v>1.0416000000000001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70</v>
      </c>
      <c r="Q340" s="565"/>
      <c r="R340" s="565"/>
      <c r="S340" s="565"/>
      <c r="T340" s="565"/>
      <c r="U340" s="565"/>
      <c r="V340" s="566"/>
      <c r="W340" s="37" t="s">
        <v>68</v>
      </c>
      <c r="X340" s="559">
        <f>IFERROR(SUM(X336:X338),"0")</f>
        <v>336</v>
      </c>
      <c r="Y340" s="559">
        <f>IFERROR(SUM(Y336:Y338),"0")</f>
        <v>336</v>
      </c>
      <c r="Z340" s="37"/>
      <c r="AA340" s="560"/>
      <c r="AB340" s="560"/>
      <c r="AC340" s="560"/>
    </row>
    <row r="341" spans="1:68" ht="27.75" hidden="1" customHeight="1" x14ac:dyDescent="0.2">
      <c r="A341" s="626" t="s">
        <v>540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541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101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1000</v>
      </c>
      <c r="Y344" s="558">
        <f t="shared" ref="Y344:Y350" si="47">IFERROR(IF(X344="",0,CEILING((X344/$H344),1)*$H344),"")</f>
        <v>1005</v>
      </c>
      <c r="Z344" s="36">
        <f>IFERROR(IF(Y344=0,"",ROUNDUP(Y344/H344,0)*0.02175),"")</f>
        <v>1.4572499999999999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1032</v>
      </c>
      <c r="BN344" s="64">
        <f t="shared" ref="BN344:BN350" si="49">IFERROR(Y344*I344/H344,"0")</f>
        <v>1037.1600000000001</v>
      </c>
      <c r="BO344" s="64">
        <f t="shared" ref="BO344:BO350" si="50">IFERROR(1/J344*(X344/H344),"0")</f>
        <v>1.3888888888888888</v>
      </c>
      <c r="BP344" s="64">
        <f t="shared" ref="BP344:BP350" si="51">IFERROR(1/J344*(Y344/H344),"0")</f>
        <v>1.3958333333333333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1000</v>
      </c>
      <c r="Y345" s="558">
        <f t="shared" si="47"/>
        <v>1005</v>
      </c>
      <c r="Z345" s="36">
        <f>IFERROR(IF(Y345=0,"",ROUNDUP(Y345/H345,0)*0.02175),"")</f>
        <v>1.4572499999999999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1032</v>
      </c>
      <c r="BN345" s="64">
        <f t="shared" si="49"/>
        <v>1037.1600000000001</v>
      </c>
      <c r="BO345" s="64">
        <f t="shared" si="50"/>
        <v>1.3888888888888888</v>
      </c>
      <c r="BP345" s="64">
        <f t="shared" si="51"/>
        <v>1.3958333333333333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1000</v>
      </c>
      <c r="Y347" s="558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70</v>
      </c>
      <c r="Q351" s="565"/>
      <c r="R351" s="565"/>
      <c r="S351" s="565"/>
      <c r="T351" s="565"/>
      <c r="U351" s="565"/>
      <c r="V351" s="566"/>
      <c r="W351" s="37" t="s">
        <v>71</v>
      </c>
      <c r="X351" s="559">
        <f>IFERROR(X344/H344,"0")+IFERROR(X345/H345,"0")+IFERROR(X346/H346,"0")+IFERROR(X347/H347,"0")+IFERROR(X348/H348,"0")+IFERROR(X349/H349,"0")+IFERROR(X350/H350,"0")</f>
        <v>200</v>
      </c>
      <c r="Y351" s="559">
        <f>IFERROR(Y344/H344,"0")+IFERROR(Y345/H345,"0")+IFERROR(Y346/H346,"0")+IFERROR(Y347/H347,"0")+IFERROR(Y348/H348,"0")+IFERROR(Y349/H349,"0")+IFERROR(Y350/H350,"0")</f>
        <v>201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4.3717499999999996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70</v>
      </c>
      <c r="Q352" s="565"/>
      <c r="R352" s="565"/>
      <c r="S352" s="565"/>
      <c r="T352" s="565"/>
      <c r="U352" s="565"/>
      <c r="V352" s="566"/>
      <c r="W352" s="37" t="s">
        <v>68</v>
      </c>
      <c r="X352" s="559">
        <f>IFERROR(SUM(X344:X350),"0")</f>
        <v>3000</v>
      </c>
      <c r="Y352" s="559">
        <f>IFERROR(SUM(Y344:Y350),"0")</f>
        <v>3015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133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1000</v>
      </c>
      <c r="Y354" s="558">
        <f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1032</v>
      </c>
      <c r="BN354" s="64">
        <f>IFERROR(Y354*I354/H354,"0")</f>
        <v>1037.1600000000001</v>
      </c>
      <c r="BO354" s="64">
        <f>IFERROR(1/J354*(X354/H354),"0")</f>
        <v>1.3888888888888888</v>
      </c>
      <c r="BP354" s="64">
        <f>IFERROR(1/J354*(Y354/H354),"0")</f>
        <v>1.3958333333333333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70</v>
      </c>
      <c r="Q356" s="565"/>
      <c r="R356" s="565"/>
      <c r="S356" s="565"/>
      <c r="T356" s="565"/>
      <c r="U356" s="565"/>
      <c r="V356" s="566"/>
      <c r="W356" s="37" t="s">
        <v>71</v>
      </c>
      <c r="X356" s="559">
        <f>IFERROR(X354/H354,"0")+IFERROR(X355/H355,"0")</f>
        <v>66.666666666666671</v>
      </c>
      <c r="Y356" s="559">
        <f>IFERROR(Y354/H354,"0")+IFERROR(Y355/H355,"0")</f>
        <v>67</v>
      </c>
      <c r="Z356" s="559">
        <f>IFERROR(IF(Z354="",0,Z354),"0")+IFERROR(IF(Z355="",0,Z355),"0")</f>
        <v>1.4572499999999999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70</v>
      </c>
      <c r="Q357" s="565"/>
      <c r="R357" s="565"/>
      <c r="S357" s="565"/>
      <c r="T357" s="565"/>
      <c r="U357" s="565"/>
      <c r="V357" s="566"/>
      <c r="W357" s="37" t="s">
        <v>68</v>
      </c>
      <c r="X357" s="559">
        <f>IFERROR(SUM(X354:X355),"0")</f>
        <v>1000</v>
      </c>
      <c r="Y357" s="559">
        <f>IFERROR(SUM(Y354:Y355),"0")</f>
        <v>1005</v>
      </c>
      <c r="Z357" s="37"/>
      <c r="AA357" s="560"/>
      <c r="AB357" s="560"/>
      <c r="AC357" s="560"/>
    </row>
    <row r="358" spans="1:68" ht="14.25" hidden="1" customHeight="1" x14ac:dyDescent="0.25">
      <c r="A358" s="581" t="s">
        <v>72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569</v>
      </c>
      <c r="B360" s="54" t="s">
        <v>570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70</v>
      </c>
      <c r="Q361" s="565"/>
      <c r="R361" s="565"/>
      <c r="S361" s="565"/>
      <c r="T361" s="565"/>
      <c r="U361" s="565"/>
      <c r="V361" s="566"/>
      <c r="W361" s="37" t="s">
        <v>71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70</v>
      </c>
      <c r="Q362" s="565"/>
      <c r="R362" s="565"/>
      <c r="S362" s="565"/>
      <c r="T362" s="565"/>
      <c r="U362" s="565"/>
      <c r="V362" s="566"/>
      <c r="W362" s="37" t="s">
        <v>68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168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572</v>
      </c>
      <c r="B364" s="54" t="s">
        <v>573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70</v>
      </c>
      <c r="Q365" s="565"/>
      <c r="R365" s="565"/>
      <c r="S365" s="565"/>
      <c r="T365" s="565"/>
      <c r="U365" s="565"/>
      <c r="V365" s="566"/>
      <c r="W365" s="37" t="s">
        <v>71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70</v>
      </c>
      <c r="Q366" s="565"/>
      <c r="R366" s="565"/>
      <c r="S366" s="565"/>
      <c r="T366" s="565"/>
      <c r="U366" s="565"/>
      <c r="V366" s="566"/>
      <c r="W366" s="37" t="s">
        <v>68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575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101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576</v>
      </c>
      <c r="B369" s="54" t="s">
        <v>577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70</v>
      </c>
      <c r="Q372" s="565"/>
      <c r="R372" s="565"/>
      <c r="S372" s="565"/>
      <c r="T372" s="565"/>
      <c r="U372" s="565"/>
      <c r="V372" s="566"/>
      <c r="W372" s="37" t="s">
        <v>71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hidden="1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70</v>
      </c>
      <c r="Q373" s="565"/>
      <c r="R373" s="565"/>
      <c r="S373" s="565"/>
      <c r="T373" s="565"/>
      <c r="U373" s="565"/>
      <c r="V373" s="566"/>
      <c r="W373" s="37" t="s">
        <v>68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584</v>
      </c>
      <c r="B375" s="54" t="s">
        <v>585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70</v>
      </c>
      <c r="Q376" s="565"/>
      <c r="R376" s="565"/>
      <c r="S376" s="565"/>
      <c r="T376" s="565"/>
      <c r="U376" s="565"/>
      <c r="V376" s="566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70</v>
      </c>
      <c r="Q377" s="565"/>
      <c r="R377" s="565"/>
      <c r="S377" s="565"/>
      <c r="T377" s="565"/>
      <c r="U377" s="565"/>
      <c r="V377" s="566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72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1000</v>
      </c>
      <c r="Y379" s="558">
        <f>IFERROR(IF(X379="",0,CEILING((X379/$H379),1)*$H379),"")</f>
        <v>1008</v>
      </c>
      <c r="Z379" s="36">
        <f>IFERROR(IF(Y379=0,"",ROUNDUP(Y379/H379,0)*0.01898),"")</f>
        <v>2.1257600000000001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1057.6666666666667</v>
      </c>
      <c r="BN379" s="64">
        <f>IFERROR(Y379*I379/H379,"0")</f>
        <v>1066.1279999999999</v>
      </c>
      <c r="BO379" s="64">
        <f>IFERROR(1/J379*(X379/H379),"0")</f>
        <v>1.7361111111111112</v>
      </c>
      <c r="BP379" s="64">
        <f>IFERROR(1/J379*(Y379/H379),"0")</f>
        <v>1.75</v>
      </c>
    </row>
    <row r="380" spans="1:68" ht="27" hidden="1" customHeight="1" x14ac:dyDescent="0.25">
      <c r="A380" s="54" t="s">
        <v>590</v>
      </c>
      <c r="B380" s="54" t="s">
        <v>591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70</v>
      </c>
      <c r="Q381" s="565"/>
      <c r="R381" s="565"/>
      <c r="S381" s="565"/>
      <c r="T381" s="565"/>
      <c r="U381" s="565"/>
      <c r="V381" s="566"/>
      <c r="W381" s="37" t="s">
        <v>71</v>
      </c>
      <c r="X381" s="559">
        <f>IFERROR(X379/H379,"0")+IFERROR(X380/H380,"0")</f>
        <v>111.11111111111111</v>
      </c>
      <c r="Y381" s="559">
        <f>IFERROR(Y379/H379,"0")+IFERROR(Y380/H380,"0")</f>
        <v>112</v>
      </c>
      <c r="Z381" s="559">
        <f>IFERROR(IF(Z379="",0,Z379),"0")+IFERROR(IF(Z380="",0,Z380),"0")</f>
        <v>2.1257600000000001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70</v>
      </c>
      <c r="Q382" s="565"/>
      <c r="R382" s="565"/>
      <c r="S382" s="565"/>
      <c r="T382" s="565"/>
      <c r="U382" s="565"/>
      <c r="V382" s="566"/>
      <c r="W382" s="37" t="s">
        <v>68</v>
      </c>
      <c r="X382" s="559">
        <f>IFERROR(SUM(X379:X380),"0")</f>
        <v>1000</v>
      </c>
      <c r="Y382" s="559">
        <f>IFERROR(SUM(Y379:Y380),"0")</f>
        <v>1008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70</v>
      </c>
      <c r="Q385" s="565"/>
      <c r="R385" s="565"/>
      <c r="S385" s="565"/>
      <c r="T385" s="565"/>
      <c r="U385" s="565"/>
      <c r="V385" s="566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70</v>
      </c>
      <c r="Q386" s="565"/>
      <c r="R386" s="565"/>
      <c r="S386" s="565"/>
      <c r="T386" s="565"/>
      <c r="U386" s="565"/>
      <c r="V386" s="566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595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596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597</v>
      </c>
      <c r="B390" s="54" t="s">
        <v>598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idden="1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70</v>
      </c>
      <c r="Q400" s="565"/>
      <c r="R400" s="565"/>
      <c r="S400" s="565"/>
      <c r="T400" s="565"/>
      <c r="U400" s="565"/>
      <c r="V400" s="566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hidden="1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70</v>
      </c>
      <c r="Q401" s="565"/>
      <c r="R401" s="565"/>
      <c r="S401" s="565"/>
      <c r="T401" s="565"/>
      <c r="U401" s="565"/>
      <c r="V401" s="566"/>
      <c r="W401" s="37" t="s">
        <v>68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hidden="1" customHeight="1" x14ac:dyDescent="0.25">
      <c r="A402" s="581" t="s">
        <v>72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70</v>
      </c>
      <c r="Q405" s="565"/>
      <c r="R405" s="565"/>
      <c r="S405" s="565"/>
      <c r="T405" s="565"/>
      <c r="U405" s="565"/>
      <c r="V405" s="566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70</v>
      </c>
      <c r="Q406" s="565"/>
      <c r="R406" s="565"/>
      <c r="S406" s="565"/>
      <c r="T406" s="565"/>
      <c r="U406" s="565"/>
      <c r="V406" s="566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628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133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70</v>
      </c>
      <c r="Q410" s="565"/>
      <c r="R410" s="565"/>
      <c r="S410" s="565"/>
      <c r="T410" s="565"/>
      <c r="U410" s="565"/>
      <c r="V410" s="566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70</v>
      </c>
      <c r="Q411" s="565"/>
      <c r="R411" s="565"/>
      <c r="S411" s="565"/>
      <c r="T411" s="565"/>
      <c r="U411" s="565"/>
      <c r="V411" s="566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632</v>
      </c>
      <c r="B413" s="54" t="s">
        <v>633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70</v>
      </c>
      <c r="Q417" s="565"/>
      <c r="R417" s="565"/>
      <c r="S417" s="565"/>
      <c r="T417" s="565"/>
      <c r="U417" s="565"/>
      <c r="V417" s="566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70</v>
      </c>
      <c r="Q418" s="565"/>
      <c r="R418" s="565"/>
      <c r="S418" s="565"/>
      <c r="T418" s="565"/>
      <c r="U418" s="565"/>
      <c r="V418" s="566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643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644</v>
      </c>
      <c r="B421" s="54" t="s">
        <v>645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70</v>
      </c>
      <c r="Q422" s="565"/>
      <c r="R422" s="565"/>
      <c r="S422" s="565"/>
      <c r="T422" s="565"/>
      <c r="U422" s="565"/>
      <c r="V422" s="566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70</v>
      </c>
      <c r="Q423" s="565"/>
      <c r="R423" s="565"/>
      <c r="S423" s="565"/>
      <c r="T423" s="565"/>
      <c r="U423" s="565"/>
      <c r="V423" s="566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647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648</v>
      </c>
      <c r="B426" s="54" t="s">
        <v>649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70</v>
      </c>
      <c r="Q427" s="565"/>
      <c r="R427" s="565"/>
      <c r="S427" s="565"/>
      <c r="T427" s="565"/>
      <c r="U427" s="565"/>
      <c r="V427" s="566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70</v>
      </c>
      <c r="Q428" s="565"/>
      <c r="R428" s="565"/>
      <c r="S428" s="565"/>
      <c r="T428" s="565"/>
      <c r="U428" s="565"/>
      <c r="V428" s="566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651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651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101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hidden="1" customHeight="1" x14ac:dyDescent="0.25">
      <c r="A432" s="54" t="s">
        <v>652</v>
      </c>
      <c r="B432" s="54" t="s">
        <v>653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customHeight="1" x14ac:dyDescent="0.25">
      <c r="A433" s="54" t="s">
        <v>655</v>
      </c>
      <c r="B433" s="54" t="s">
        <v>656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500</v>
      </c>
      <c r="Y433" s="558">
        <f t="shared" si="58"/>
        <v>501.6</v>
      </c>
      <c r="Z433" s="36">
        <f t="shared" si="59"/>
        <v>1.1362000000000001</v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534.09090909090912</v>
      </c>
      <c r="BN433" s="64">
        <f t="shared" si="61"/>
        <v>535.79999999999995</v>
      </c>
      <c r="BO433" s="64">
        <f t="shared" si="62"/>
        <v>0.91054778554778548</v>
      </c>
      <c r="BP433" s="64">
        <f t="shared" si="63"/>
        <v>0.91346153846153855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2000</v>
      </c>
      <c r="Y434" s="558">
        <f t="shared" si="58"/>
        <v>2001.1200000000001</v>
      </c>
      <c r="Z434" s="36">
        <f t="shared" si="59"/>
        <v>4.5328400000000002</v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2136.3636363636365</v>
      </c>
      <c r="BN434" s="64">
        <f t="shared" si="61"/>
        <v>2137.56</v>
      </c>
      <c r="BO434" s="64">
        <f t="shared" si="62"/>
        <v>3.6421911421911419</v>
      </c>
      <c r="BP434" s="64">
        <f t="shared" si="63"/>
        <v>3.6442307692307696</v>
      </c>
    </row>
    <row r="435" spans="1:68" ht="27" hidden="1" customHeight="1" x14ac:dyDescent="0.25">
      <c r="A435" s="54" t="s">
        <v>661</v>
      </c>
      <c r="B435" s="54" t="s">
        <v>662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9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665</v>
      </c>
      <c r="B436" s="54" t="s">
        <v>666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1000</v>
      </c>
      <c r="Y437" s="558">
        <f t="shared" si="58"/>
        <v>1003.2</v>
      </c>
      <c r="Z437" s="36">
        <f t="shared" si="59"/>
        <v>2.2724000000000002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1068.1818181818182</v>
      </c>
      <c r="BN437" s="64">
        <f t="shared" si="61"/>
        <v>1071.5999999999999</v>
      </c>
      <c r="BO437" s="64">
        <f t="shared" si="62"/>
        <v>1.821095571095571</v>
      </c>
      <c r="BP437" s="64">
        <f t="shared" si="63"/>
        <v>1.8269230769230771</v>
      </c>
    </row>
    <row r="438" spans="1:68" ht="16.5" hidden="1" customHeight="1" x14ac:dyDescent="0.25">
      <c r="A438" s="54" t="s">
        <v>671</v>
      </c>
      <c r="B438" s="54" t="s">
        <v>672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5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685</v>
      </c>
      <c r="B445" s="54" t="s">
        <v>687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70</v>
      </c>
      <c r="Q446" s="565"/>
      <c r="R446" s="565"/>
      <c r="S446" s="565"/>
      <c r="T446" s="565"/>
      <c r="U446" s="565"/>
      <c r="V446" s="566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662.87878787878776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664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7.9414400000000009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70</v>
      </c>
      <c r="Q447" s="565"/>
      <c r="R447" s="565"/>
      <c r="S447" s="565"/>
      <c r="T447" s="565"/>
      <c r="U447" s="565"/>
      <c r="V447" s="566"/>
      <c r="W447" s="37" t="s">
        <v>68</v>
      </c>
      <c r="X447" s="559">
        <f>IFERROR(SUM(X432:X445),"0")</f>
        <v>3500</v>
      </c>
      <c r="Y447" s="559">
        <f>IFERROR(SUM(Y432:Y445),"0")</f>
        <v>3505.92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133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1000</v>
      </c>
      <c r="Y449" s="558">
        <f>IFERROR(IF(X449="",0,CEILING((X449/$H449),1)*$H449),"")</f>
        <v>1003.2</v>
      </c>
      <c r="Z449" s="36">
        <f>IFERROR(IF(Y449=0,"",ROUNDUP(Y449/H449,0)*0.01196),"")</f>
        <v>2.2724000000000002</v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1068.1818181818182</v>
      </c>
      <c r="BN449" s="64">
        <f>IFERROR(Y449*I449/H449,"0")</f>
        <v>1071.5999999999999</v>
      </c>
      <c r="BO449" s="64">
        <f>IFERROR(1/J449*(X449/H449),"0")</f>
        <v>1.821095571095571</v>
      </c>
      <c r="BP449" s="64">
        <f>IFERROR(1/J449*(Y449/H449),"0")</f>
        <v>1.8269230769230771</v>
      </c>
    </row>
    <row r="450" spans="1:68" ht="16.5" hidden="1" customHeight="1" x14ac:dyDescent="0.25">
      <c r="A450" s="54" t="s">
        <v>691</v>
      </c>
      <c r="B450" s="54" t="s">
        <v>692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70</v>
      </c>
      <c r="Q452" s="565"/>
      <c r="R452" s="565"/>
      <c r="S452" s="565"/>
      <c r="T452" s="565"/>
      <c r="U452" s="565"/>
      <c r="V452" s="566"/>
      <c r="W452" s="37" t="s">
        <v>71</v>
      </c>
      <c r="X452" s="559">
        <f>IFERROR(X449/H449,"0")+IFERROR(X450/H450,"0")+IFERROR(X451/H451,"0")</f>
        <v>189.39393939393938</v>
      </c>
      <c r="Y452" s="559">
        <f>IFERROR(Y449/H449,"0")+IFERROR(Y450/H450,"0")+IFERROR(Y451/H451,"0")</f>
        <v>190</v>
      </c>
      <c r="Z452" s="559">
        <f>IFERROR(IF(Z449="",0,Z449),"0")+IFERROR(IF(Z450="",0,Z450),"0")+IFERROR(IF(Z451="",0,Z451),"0")</f>
        <v>2.2724000000000002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70</v>
      </c>
      <c r="Q453" s="565"/>
      <c r="R453" s="565"/>
      <c r="S453" s="565"/>
      <c r="T453" s="565"/>
      <c r="U453" s="565"/>
      <c r="V453" s="566"/>
      <c r="W453" s="37" t="s">
        <v>68</v>
      </c>
      <c r="X453" s="559">
        <f>IFERROR(SUM(X449:X451),"0")</f>
        <v>1000</v>
      </c>
      <c r="Y453" s="559">
        <f>IFERROR(SUM(Y449:Y451),"0")</f>
        <v>1003.2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500</v>
      </c>
      <c r="Y455" s="558">
        <f t="shared" ref="Y455:Y461" si="64">IFERROR(IF(X455="",0,CEILING((X455/$H455),1)*$H455),"")</f>
        <v>501.6</v>
      </c>
      <c r="Z455" s="36">
        <f>IFERROR(IF(Y455=0,"",ROUNDUP(Y455/H455,0)*0.01196),"")</f>
        <v>1.1362000000000001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534.09090909090912</v>
      </c>
      <c r="BN455" s="64">
        <f t="shared" ref="BN455:BN461" si="66">IFERROR(Y455*I455/H455,"0")</f>
        <v>535.79999999999995</v>
      </c>
      <c r="BO455" s="64">
        <f t="shared" ref="BO455:BO461" si="67">IFERROR(1/J455*(X455/H455),"0")</f>
        <v>0.91054778554778548</v>
      </c>
      <c r="BP455" s="64">
        <f t="shared" ref="BP455:BP461" si="68">IFERROR(1/J455*(Y455/H455),"0")</f>
        <v>0.91346153846153855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500</v>
      </c>
      <c r="Y456" s="558">
        <f t="shared" si="64"/>
        <v>501.6</v>
      </c>
      <c r="Z456" s="36">
        <f>IFERROR(IF(Y456=0,"",ROUNDUP(Y456/H456,0)*0.01196),"")</f>
        <v>1.1362000000000001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534.09090909090912</v>
      </c>
      <c r="BN456" s="64">
        <f t="shared" si="66"/>
        <v>535.79999999999995</v>
      </c>
      <c r="BO456" s="64">
        <f t="shared" si="67"/>
        <v>0.91054778554778548</v>
      </c>
      <c r="BP456" s="64">
        <f t="shared" si="68"/>
        <v>0.91346153846153855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500</v>
      </c>
      <c r="Y457" s="558">
        <f t="shared" si="64"/>
        <v>501.6</v>
      </c>
      <c r="Z457" s="36">
        <f>IFERROR(IF(Y457=0,"",ROUNDUP(Y457/H457,0)*0.01196),"")</f>
        <v>1.1362000000000001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534.09090909090912</v>
      </c>
      <c r="BN457" s="64">
        <f t="shared" si="66"/>
        <v>535.79999999999995</v>
      </c>
      <c r="BO457" s="64">
        <f t="shared" si="67"/>
        <v>0.91054778554778548</v>
      </c>
      <c r="BP457" s="64">
        <f t="shared" si="68"/>
        <v>0.91346153846153855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704</v>
      </c>
      <c r="B459" s="54" t="s">
        <v>706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707</v>
      </c>
      <c r="B460" s="54" t="s">
        <v>708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70</v>
      </c>
      <c r="Q462" s="565"/>
      <c r="R462" s="565"/>
      <c r="S462" s="565"/>
      <c r="T462" s="565"/>
      <c r="U462" s="565"/>
      <c r="V462" s="566"/>
      <c r="W462" s="37" t="s">
        <v>71</v>
      </c>
      <c r="X462" s="559">
        <f>IFERROR(X455/H455,"0")+IFERROR(X456/H456,"0")+IFERROR(X457/H457,"0")+IFERROR(X458/H458,"0")+IFERROR(X459/H459,"0")+IFERROR(X460/H460,"0")+IFERROR(X461/H461,"0")</f>
        <v>284.09090909090907</v>
      </c>
      <c r="Y462" s="559">
        <f>IFERROR(Y455/H455,"0")+IFERROR(Y456/H456,"0")+IFERROR(Y457/H457,"0")+IFERROR(Y458/H458,"0")+IFERROR(Y459/H459,"0")+IFERROR(Y460/H460,"0")+IFERROR(Y461/H461,"0")</f>
        <v>285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3.4086000000000003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70</v>
      </c>
      <c r="Q463" s="565"/>
      <c r="R463" s="565"/>
      <c r="S463" s="565"/>
      <c r="T463" s="565"/>
      <c r="U463" s="565"/>
      <c r="V463" s="566"/>
      <c r="W463" s="37" t="s">
        <v>68</v>
      </c>
      <c r="X463" s="559">
        <f>IFERROR(SUM(X455:X461),"0")</f>
        <v>1500</v>
      </c>
      <c r="Y463" s="559">
        <f>IFERROR(SUM(Y455:Y461),"0")</f>
        <v>1504.8000000000002</v>
      </c>
      <c r="Z463" s="37"/>
      <c r="AA463" s="560"/>
      <c r="AB463" s="560"/>
      <c r="AC463" s="560"/>
    </row>
    <row r="464" spans="1:68" ht="14.25" hidden="1" customHeight="1" x14ac:dyDescent="0.25">
      <c r="A464" s="581" t="s">
        <v>72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711</v>
      </c>
      <c r="B465" s="54" t="s">
        <v>712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714</v>
      </c>
      <c r="B466" s="54" t="s">
        <v>715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70</v>
      </c>
      <c r="Q468" s="565"/>
      <c r="R468" s="565"/>
      <c r="S468" s="565"/>
      <c r="T468" s="565"/>
      <c r="U468" s="565"/>
      <c r="V468" s="566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70</v>
      </c>
      <c r="Q469" s="565"/>
      <c r="R469" s="565"/>
      <c r="S469" s="565"/>
      <c r="T469" s="565"/>
      <c r="U469" s="565"/>
      <c r="V469" s="566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720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720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101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721</v>
      </c>
      <c r="B473" s="54" t="s">
        <v>722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8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100</v>
      </c>
      <c r="Y475" s="558">
        <f>IFERROR(IF(X475="",0,CEILING((X475/$H475),1)*$H475),"")</f>
        <v>108</v>
      </c>
      <c r="Z475" s="36">
        <f>IFERROR(IF(Y475=0,"",ROUNDUP(Y475/H475,0)*0.01898),"")</f>
        <v>0.17082</v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103.625</v>
      </c>
      <c r="BN475" s="64">
        <f>IFERROR(Y475*I475/H475,"0")</f>
        <v>111.91500000000001</v>
      </c>
      <c r="BO475" s="64">
        <f>IFERROR(1/J475*(X475/H475),"0")</f>
        <v>0.13020833333333334</v>
      </c>
      <c r="BP475" s="64">
        <f>IFERROR(1/J475*(Y475/H475),"0")</f>
        <v>0.140625</v>
      </c>
    </row>
    <row r="476" spans="1:68" ht="27" hidden="1" customHeight="1" x14ac:dyDescent="0.25">
      <c r="A476" s="54" t="s">
        <v>730</v>
      </c>
      <c r="B476" s="54" t="s">
        <v>731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70</v>
      </c>
      <c r="Q477" s="565"/>
      <c r="R477" s="565"/>
      <c r="S477" s="565"/>
      <c r="T477" s="565"/>
      <c r="U477" s="565"/>
      <c r="V477" s="566"/>
      <c r="W477" s="37" t="s">
        <v>71</v>
      </c>
      <c r="X477" s="559">
        <f>IFERROR(X473/H473,"0")+IFERROR(X474/H474,"0")+IFERROR(X475/H475,"0")+IFERROR(X476/H476,"0")</f>
        <v>8.3333333333333339</v>
      </c>
      <c r="Y477" s="559">
        <f>IFERROR(Y473/H473,"0")+IFERROR(Y474/H474,"0")+IFERROR(Y475/H475,"0")+IFERROR(Y476/H476,"0")</f>
        <v>9</v>
      </c>
      <c r="Z477" s="559">
        <f>IFERROR(IF(Z473="",0,Z473),"0")+IFERROR(IF(Z474="",0,Z474),"0")+IFERROR(IF(Z475="",0,Z475),"0")+IFERROR(IF(Z476="",0,Z476),"0")</f>
        <v>0.17082</v>
      </c>
      <c r="AA477" s="560"/>
      <c r="AB477" s="560"/>
      <c r="AC477" s="560"/>
    </row>
    <row r="478" spans="1:68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70</v>
      </c>
      <c r="Q478" s="565"/>
      <c r="R478" s="565"/>
      <c r="S478" s="565"/>
      <c r="T478" s="565"/>
      <c r="U478" s="565"/>
      <c r="V478" s="566"/>
      <c r="W478" s="37" t="s">
        <v>68</v>
      </c>
      <c r="X478" s="559">
        <f>IFERROR(SUM(X473:X476),"0")</f>
        <v>100</v>
      </c>
      <c r="Y478" s="559">
        <f>IFERROR(SUM(Y473:Y476),"0")</f>
        <v>108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133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732</v>
      </c>
      <c r="B480" s="54" t="s">
        <v>733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735</v>
      </c>
      <c r="B481" s="54" t="s">
        <v>736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835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739</v>
      </c>
      <c r="B482" s="54" t="s">
        <v>740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5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70</v>
      </c>
      <c r="Q483" s="565"/>
      <c r="R483" s="565"/>
      <c r="S483" s="565"/>
      <c r="T483" s="565"/>
      <c r="U483" s="565"/>
      <c r="V483" s="566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70</v>
      </c>
      <c r="Q484" s="565"/>
      <c r="R484" s="565"/>
      <c r="S484" s="565"/>
      <c r="T484" s="565"/>
      <c r="U484" s="565"/>
      <c r="V484" s="566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742</v>
      </c>
      <c r="B486" s="54" t="s">
        <v>743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745</v>
      </c>
      <c r="B487" s="54" t="s">
        <v>746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70</v>
      </c>
      <c r="Q488" s="565"/>
      <c r="R488" s="565"/>
      <c r="S488" s="565"/>
      <c r="T488" s="565"/>
      <c r="U488" s="565"/>
      <c r="V488" s="566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70</v>
      </c>
      <c r="Q489" s="565"/>
      <c r="R489" s="565"/>
      <c r="S489" s="565"/>
      <c r="T489" s="565"/>
      <c r="U489" s="565"/>
      <c r="V489" s="566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72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748</v>
      </c>
      <c r="B491" s="54" t="s">
        <v>749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751</v>
      </c>
      <c r="B492" s="54" t="s">
        <v>752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3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70</v>
      </c>
      <c r="Q493" s="565"/>
      <c r="R493" s="565"/>
      <c r="S493" s="565"/>
      <c r="T493" s="565"/>
      <c r="U493" s="565"/>
      <c r="V493" s="566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70</v>
      </c>
      <c r="Q494" s="565"/>
      <c r="R494" s="565"/>
      <c r="S494" s="565"/>
      <c r="T494" s="565"/>
      <c r="U494" s="565"/>
      <c r="V494" s="566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168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753</v>
      </c>
      <c r="B496" s="54" t="s">
        <v>754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4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756</v>
      </c>
      <c r="B497" s="54" t="s">
        <v>757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70</v>
      </c>
      <c r="Q498" s="565"/>
      <c r="R498" s="565"/>
      <c r="S498" s="565"/>
      <c r="T498" s="565"/>
      <c r="U498" s="565"/>
      <c r="V498" s="566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70</v>
      </c>
      <c r="Q499" s="565"/>
      <c r="R499" s="565"/>
      <c r="S499" s="565"/>
      <c r="T499" s="565"/>
      <c r="U499" s="565"/>
      <c r="V499" s="566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759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133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760</v>
      </c>
      <c r="B502" s="54" t="s">
        <v>761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47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70</v>
      </c>
      <c r="Q503" s="565"/>
      <c r="R503" s="565"/>
      <c r="S503" s="565"/>
      <c r="T503" s="565"/>
      <c r="U503" s="565"/>
      <c r="V503" s="566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70</v>
      </c>
      <c r="Q504" s="565"/>
      <c r="R504" s="565"/>
      <c r="S504" s="565"/>
      <c r="T504" s="565"/>
      <c r="U504" s="565"/>
      <c r="V504" s="566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764</v>
      </c>
      <c r="Q505" s="599"/>
      <c r="R505" s="599"/>
      <c r="S505" s="599"/>
      <c r="T505" s="599"/>
      <c r="U505" s="599"/>
      <c r="V505" s="600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15991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16071.720000000001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765</v>
      </c>
      <c r="Q506" s="599"/>
      <c r="R506" s="599"/>
      <c r="S506" s="599"/>
      <c r="T506" s="599"/>
      <c r="U506" s="599"/>
      <c r="V506" s="600"/>
      <c r="W506" s="37" t="s">
        <v>68</v>
      </c>
      <c r="X506" s="559">
        <f>IFERROR(SUM(BM22:BM502),"0")</f>
        <v>16940.406792281792</v>
      </c>
      <c r="Y506" s="559">
        <f>IFERROR(SUM(BN22:BN502),"0")</f>
        <v>17025.149999999998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766</v>
      </c>
      <c r="Q507" s="599"/>
      <c r="R507" s="599"/>
      <c r="S507" s="599"/>
      <c r="T507" s="599"/>
      <c r="U507" s="599"/>
      <c r="V507" s="600"/>
      <c r="W507" s="37" t="s">
        <v>767</v>
      </c>
      <c r="X507" s="38">
        <f>ROUNDUP(SUM(BO22:BO502),0)</f>
        <v>28</v>
      </c>
      <c r="Y507" s="38">
        <f>ROUNDUP(SUM(BP22:BP502),0)</f>
        <v>28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768</v>
      </c>
      <c r="Q508" s="599"/>
      <c r="R508" s="599"/>
      <c r="S508" s="599"/>
      <c r="T508" s="599"/>
      <c r="U508" s="599"/>
      <c r="V508" s="600"/>
      <c r="W508" s="37" t="s">
        <v>68</v>
      </c>
      <c r="X508" s="559">
        <f>GrossWeightTotal+PalletQtyTotal*25</f>
        <v>17640.406792281792</v>
      </c>
      <c r="Y508" s="559">
        <f>GrossWeightTotalR+PalletQtyTotalR*25</f>
        <v>17725.149999999998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769</v>
      </c>
      <c r="Q509" s="599"/>
      <c r="R509" s="599"/>
      <c r="S509" s="599"/>
      <c r="T509" s="599"/>
      <c r="U509" s="599"/>
      <c r="V509" s="600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2666.9001985668656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2677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770</v>
      </c>
      <c r="Q510" s="599"/>
      <c r="R510" s="599"/>
      <c r="S510" s="599"/>
      <c r="T510" s="599"/>
      <c r="U510" s="599"/>
      <c r="V510" s="600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32.806899999999999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9" t="s">
        <v>99</v>
      </c>
      <c r="D512" s="713"/>
      <c r="E512" s="713"/>
      <c r="F512" s="713"/>
      <c r="G512" s="713"/>
      <c r="H512" s="604"/>
      <c r="I512" s="579" t="s">
        <v>254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540</v>
      </c>
      <c r="U512" s="604"/>
      <c r="V512" s="579" t="s">
        <v>595</v>
      </c>
      <c r="W512" s="713"/>
      <c r="X512" s="713"/>
      <c r="Y512" s="604"/>
      <c r="Z512" s="554" t="s">
        <v>651</v>
      </c>
      <c r="AA512" s="579" t="s">
        <v>720</v>
      </c>
      <c r="AB512" s="604"/>
      <c r="AC512" s="52"/>
      <c r="AF512" s="555"/>
    </row>
    <row r="513" spans="1:32" ht="14.25" customHeight="1" thickTop="1" x14ac:dyDescent="0.2">
      <c r="A513" s="588" t="s">
        <v>773</v>
      </c>
      <c r="B513" s="579" t="s">
        <v>62</v>
      </c>
      <c r="C513" s="579" t="s">
        <v>100</v>
      </c>
      <c r="D513" s="579" t="s">
        <v>115</v>
      </c>
      <c r="E513" s="579" t="s">
        <v>175</v>
      </c>
      <c r="F513" s="579" t="s">
        <v>197</v>
      </c>
      <c r="G513" s="579" t="s">
        <v>230</v>
      </c>
      <c r="H513" s="579" t="s">
        <v>99</v>
      </c>
      <c r="I513" s="579" t="s">
        <v>255</v>
      </c>
      <c r="J513" s="579" t="s">
        <v>295</v>
      </c>
      <c r="K513" s="579" t="s">
        <v>356</v>
      </c>
      <c r="L513" s="579" t="s">
        <v>396</v>
      </c>
      <c r="M513" s="579" t="s">
        <v>412</v>
      </c>
      <c r="N513" s="555"/>
      <c r="O513" s="579" t="s">
        <v>426</v>
      </c>
      <c r="P513" s="579" t="s">
        <v>436</v>
      </c>
      <c r="Q513" s="579" t="s">
        <v>443</v>
      </c>
      <c r="R513" s="579" t="s">
        <v>448</v>
      </c>
      <c r="S513" s="579" t="s">
        <v>530</v>
      </c>
      <c r="T513" s="579" t="s">
        <v>541</v>
      </c>
      <c r="U513" s="579" t="s">
        <v>575</v>
      </c>
      <c r="V513" s="579" t="s">
        <v>596</v>
      </c>
      <c r="W513" s="579" t="s">
        <v>628</v>
      </c>
      <c r="X513" s="579" t="s">
        <v>643</v>
      </c>
      <c r="Y513" s="579" t="s">
        <v>647</v>
      </c>
      <c r="Z513" s="579" t="s">
        <v>651</v>
      </c>
      <c r="AA513" s="579" t="s">
        <v>720</v>
      </c>
      <c r="AB513" s="579" t="s">
        <v>759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507.6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507.6</v>
      </c>
      <c r="E515" s="46">
        <f>IFERROR(Y89*1,"0")+IFERROR(Y90*1,"0")+IFERROR(Y91*1,"0")+IFERROR(Y95*1,"0")+IFERROR(Y96*1,"0")+IFERROR(Y97*1,"0")+IFERROR(Y98*1,"0")+IFERROR(Y99*1,"0")</f>
        <v>1779.3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1406.7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283.2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101.39999999999999</v>
      </c>
      <c r="S515" s="46">
        <f>IFERROR(Y336*1,"0")+IFERROR(Y337*1,"0")+IFERROR(Y338*1,"0")</f>
        <v>336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4020</v>
      </c>
      <c r="U515" s="46">
        <f>IFERROR(Y369*1,"0")+IFERROR(Y370*1,"0")+IFERROR(Y371*1,"0")+IFERROR(Y375*1,"0")+IFERROR(Y379*1,"0")+IFERROR(Y380*1,"0")+IFERROR(Y384*1,"0")</f>
        <v>1008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6013.920000000001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108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475,00"/>
        <filter val="1 500,00"/>
        <filter val="100,00"/>
        <filter val="111,11"/>
        <filter val="116,67"/>
        <filter val="12,82"/>
        <filter val="126,00"/>
        <filter val="15 991,00"/>
        <filter val="16 940,41"/>
        <filter val="160,00"/>
        <filter val="17 640,41"/>
        <filter val="18,52"/>
        <filter val="189,39"/>
        <filter val="2 000,00"/>
        <filter val="2 666,90"/>
        <filter val="200,00"/>
        <filter val="210,00"/>
        <filter val="27,78"/>
        <filter val="28"/>
        <filter val="280,00"/>
        <filter val="284,09"/>
        <filter val="3 000,00"/>
        <filter val="3 500,00"/>
        <filter val="300,00"/>
        <filter val="336,00"/>
        <filter val="348,77"/>
        <filter val="358,02"/>
        <filter val="46,30"/>
        <filter val="500,00"/>
        <filter val="66,67"/>
        <filter val="662,88"/>
        <filter val="675,00"/>
        <filter val="8,33"/>
        <filter val="80,00"/>
        <filter val="800,00"/>
        <filter val="900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2025-08-25T10:36:46Z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