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DBF4D5D-14A2-4B2C-84D9-E4D2830F6AD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P497" i="1"/>
  <c r="BO497" i="1"/>
  <c r="BN497" i="1"/>
  <c r="BM497" i="1"/>
  <c r="Z497" i="1"/>
  <c r="Y497" i="1"/>
  <c r="P497" i="1"/>
  <c r="BO496" i="1"/>
  <c r="BM496" i="1"/>
  <c r="Y496" i="1"/>
  <c r="P496" i="1"/>
  <c r="X494" i="1"/>
  <c r="X493" i="1"/>
  <c r="BO492" i="1"/>
  <c r="BM492" i="1"/>
  <c r="Y492" i="1"/>
  <c r="P492" i="1"/>
  <c r="BO491" i="1"/>
  <c r="BM491" i="1"/>
  <c r="Y491" i="1"/>
  <c r="P491" i="1"/>
  <c r="X489" i="1"/>
  <c r="X488" i="1"/>
  <c r="BO487" i="1"/>
  <c r="BM487" i="1"/>
  <c r="Y487" i="1"/>
  <c r="P487" i="1"/>
  <c r="BO486" i="1"/>
  <c r="BM486" i="1"/>
  <c r="Y486" i="1"/>
  <c r="Y488" i="1" s="1"/>
  <c r="P486" i="1"/>
  <c r="X484" i="1"/>
  <c r="X483" i="1"/>
  <c r="BO482" i="1"/>
  <c r="BM482" i="1"/>
  <c r="Y482" i="1"/>
  <c r="P482" i="1"/>
  <c r="BO481" i="1"/>
  <c r="BM481" i="1"/>
  <c r="Y481" i="1"/>
  <c r="BO480" i="1"/>
  <c r="BM480" i="1"/>
  <c r="Y480" i="1"/>
  <c r="P480" i="1"/>
  <c r="X478" i="1"/>
  <c r="X477" i="1"/>
  <c r="BO476" i="1"/>
  <c r="BM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Z410" i="1" s="1"/>
  <c r="Y409" i="1"/>
  <c r="P409" i="1"/>
  <c r="X406" i="1"/>
  <c r="X405" i="1"/>
  <c r="BO404" i="1"/>
  <c r="BM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Y381" i="1" s="1"/>
  <c r="P379" i="1"/>
  <c r="X377" i="1"/>
  <c r="X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Y319" i="1" s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Y220" i="1" s="1"/>
  <c r="P218" i="1"/>
  <c r="X216" i="1"/>
  <c r="X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Y216" i="1" s="1"/>
  <c r="P206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Y171" i="1" s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O152" i="1"/>
  <c r="BM152" i="1"/>
  <c r="Y152" i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Y142" i="1" s="1"/>
  <c r="P140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P135" i="1"/>
  <c r="X133" i="1"/>
  <c r="X132" i="1"/>
  <c r="BO131" i="1"/>
  <c r="BM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O124" i="1"/>
  <c r="BM124" i="1"/>
  <c r="Y124" i="1"/>
  <c r="BP124" i="1" s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P112" i="1"/>
  <c r="BO111" i="1"/>
  <c r="BM111" i="1"/>
  <c r="Y111" i="1"/>
  <c r="Y115" i="1" s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P98" i="1"/>
  <c r="BO97" i="1"/>
  <c r="BM97" i="1"/>
  <c r="Y97" i="1"/>
  <c r="P97" i="1"/>
  <c r="BO96" i="1"/>
  <c r="BM96" i="1"/>
  <c r="Y96" i="1"/>
  <c r="P96" i="1"/>
  <c r="BO95" i="1"/>
  <c r="BM95" i="1"/>
  <c r="Y95" i="1"/>
  <c r="BP95" i="1" s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D515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2" i="1" s="1"/>
  <c r="P26" i="1"/>
  <c r="X24" i="1"/>
  <c r="X505" i="1" s="1"/>
  <c r="X23" i="1"/>
  <c r="BO22" i="1"/>
  <c r="BM22" i="1"/>
  <c r="Y22" i="1"/>
  <c r="Y23" i="1" s="1"/>
  <c r="P22" i="1"/>
  <c r="H10" i="1"/>
  <c r="A9" i="1"/>
  <c r="F10" i="1" s="1"/>
  <c r="D7" i="1"/>
  <c r="Q6" i="1"/>
  <c r="P2" i="1"/>
  <c r="Y147" i="1" l="1"/>
  <c r="BP146" i="1"/>
  <c r="BN146" i="1"/>
  <c r="Z146" i="1"/>
  <c r="Z147" i="1" s="1"/>
  <c r="BP150" i="1"/>
  <c r="BN150" i="1"/>
  <c r="Z150" i="1"/>
  <c r="BP176" i="1"/>
  <c r="BN176" i="1"/>
  <c r="Z176" i="1"/>
  <c r="BP209" i="1"/>
  <c r="BN209" i="1"/>
  <c r="Z209" i="1"/>
  <c r="BP246" i="1"/>
  <c r="BN246" i="1"/>
  <c r="Z246" i="1"/>
  <c r="BP261" i="1"/>
  <c r="BN261" i="1"/>
  <c r="Z261" i="1"/>
  <c r="BP298" i="1"/>
  <c r="BN298" i="1"/>
  <c r="Z298" i="1"/>
  <c r="BP318" i="1"/>
  <c r="BN318" i="1"/>
  <c r="Z318" i="1"/>
  <c r="BP324" i="1"/>
  <c r="BN324" i="1"/>
  <c r="Z324" i="1"/>
  <c r="BP380" i="1"/>
  <c r="BN380" i="1"/>
  <c r="Z380" i="1"/>
  <c r="Y386" i="1"/>
  <c r="Y385" i="1"/>
  <c r="BP384" i="1"/>
  <c r="BN384" i="1"/>
  <c r="Z384" i="1"/>
  <c r="Z385" i="1" s="1"/>
  <c r="BP390" i="1"/>
  <c r="BN390" i="1"/>
  <c r="Z390" i="1"/>
  <c r="BP433" i="1"/>
  <c r="BN433" i="1"/>
  <c r="Z433" i="1"/>
  <c r="BP444" i="1"/>
  <c r="BN444" i="1"/>
  <c r="Z444" i="1"/>
  <c r="BP480" i="1"/>
  <c r="BN480" i="1"/>
  <c r="Z480" i="1"/>
  <c r="Z28" i="1"/>
  <c r="BN28" i="1"/>
  <c r="Z55" i="1"/>
  <c r="BN55" i="1"/>
  <c r="Z75" i="1"/>
  <c r="BN75" i="1"/>
  <c r="Z90" i="1"/>
  <c r="BN90" i="1"/>
  <c r="Z95" i="1"/>
  <c r="BN95" i="1"/>
  <c r="Z106" i="1"/>
  <c r="BN106" i="1"/>
  <c r="Z124" i="1"/>
  <c r="BN124" i="1"/>
  <c r="Y127" i="1"/>
  <c r="BP166" i="1"/>
  <c r="BN166" i="1"/>
  <c r="Z166" i="1"/>
  <c r="BP197" i="1"/>
  <c r="BN197" i="1"/>
  <c r="Z197" i="1"/>
  <c r="BP224" i="1"/>
  <c r="BN224" i="1"/>
  <c r="Z224" i="1"/>
  <c r="BP260" i="1"/>
  <c r="BN260" i="1"/>
  <c r="Z260" i="1"/>
  <c r="BP269" i="1"/>
  <c r="BN269" i="1"/>
  <c r="Z269" i="1"/>
  <c r="BP308" i="1"/>
  <c r="BN308" i="1"/>
  <c r="Z308" i="1"/>
  <c r="BP347" i="1"/>
  <c r="BN347" i="1"/>
  <c r="Z347" i="1"/>
  <c r="BP398" i="1"/>
  <c r="BN398" i="1"/>
  <c r="Z398" i="1"/>
  <c r="BP436" i="1"/>
  <c r="BN436" i="1"/>
  <c r="Z436" i="1"/>
  <c r="BP460" i="1"/>
  <c r="BN460" i="1"/>
  <c r="Z460" i="1"/>
  <c r="BP481" i="1"/>
  <c r="BN481" i="1"/>
  <c r="Z481" i="1"/>
  <c r="Y153" i="1"/>
  <c r="Y265" i="1"/>
  <c r="Y295" i="1"/>
  <c r="BP69" i="1"/>
  <c r="BN69" i="1"/>
  <c r="Z69" i="1"/>
  <c r="BP83" i="1"/>
  <c r="BN83" i="1"/>
  <c r="Z83" i="1"/>
  <c r="BP104" i="1"/>
  <c r="BN104" i="1"/>
  <c r="Z104" i="1"/>
  <c r="BP120" i="1"/>
  <c r="BN120" i="1"/>
  <c r="Z120" i="1"/>
  <c r="BP141" i="1"/>
  <c r="BN141" i="1"/>
  <c r="Z141" i="1"/>
  <c r="BP164" i="1"/>
  <c r="BN164" i="1"/>
  <c r="Z164" i="1"/>
  <c r="Y178" i="1"/>
  <c r="BP174" i="1"/>
  <c r="BN174" i="1"/>
  <c r="Z174" i="1"/>
  <c r="Y203" i="1"/>
  <c r="BP195" i="1"/>
  <c r="BN195" i="1"/>
  <c r="Z195" i="1"/>
  <c r="BP207" i="1"/>
  <c r="BN207" i="1"/>
  <c r="Z207" i="1"/>
  <c r="BP219" i="1"/>
  <c r="BN219" i="1"/>
  <c r="Z219" i="1"/>
  <c r="BP230" i="1"/>
  <c r="BN230" i="1"/>
  <c r="Z230" i="1"/>
  <c r="Z22" i="1"/>
  <c r="Z23" i="1" s="1"/>
  <c r="BN22" i="1"/>
  <c r="BP22" i="1"/>
  <c r="Z26" i="1"/>
  <c r="BN26" i="1"/>
  <c r="BP26" i="1"/>
  <c r="Y33" i="1"/>
  <c r="Z30" i="1"/>
  <c r="BN30" i="1"/>
  <c r="C515" i="1"/>
  <c r="Z53" i="1"/>
  <c r="BN53" i="1"/>
  <c r="Z57" i="1"/>
  <c r="BN57" i="1"/>
  <c r="Y65" i="1"/>
  <c r="BP61" i="1"/>
  <c r="BN61" i="1"/>
  <c r="Z61" i="1"/>
  <c r="BP77" i="1"/>
  <c r="BN77" i="1"/>
  <c r="Z77" i="1"/>
  <c r="BP97" i="1"/>
  <c r="BN97" i="1"/>
  <c r="Z97" i="1"/>
  <c r="BP112" i="1"/>
  <c r="BN112" i="1"/>
  <c r="Z112" i="1"/>
  <c r="G515" i="1"/>
  <c r="BP131" i="1"/>
  <c r="BN131" i="1"/>
  <c r="Z131" i="1"/>
  <c r="BP152" i="1"/>
  <c r="BN152" i="1"/>
  <c r="Z152" i="1"/>
  <c r="BP168" i="1"/>
  <c r="BN168" i="1"/>
  <c r="Z168" i="1"/>
  <c r="Y182" i="1"/>
  <c r="Y181" i="1"/>
  <c r="BP180" i="1"/>
  <c r="BN180" i="1"/>
  <c r="Z180" i="1"/>
  <c r="Z181" i="1" s="1"/>
  <c r="BP185" i="1"/>
  <c r="BN185" i="1"/>
  <c r="Z185" i="1"/>
  <c r="BP199" i="1"/>
  <c r="BN199" i="1"/>
  <c r="Z199" i="1"/>
  <c r="BP211" i="1"/>
  <c r="BN211" i="1"/>
  <c r="Z211" i="1"/>
  <c r="Y231" i="1"/>
  <c r="BP226" i="1"/>
  <c r="BN226" i="1"/>
  <c r="Z226" i="1"/>
  <c r="BP251" i="1"/>
  <c r="BN251" i="1"/>
  <c r="Z251" i="1"/>
  <c r="BP290" i="1"/>
  <c r="BN290" i="1"/>
  <c r="Z290" i="1"/>
  <c r="BP300" i="1"/>
  <c r="BN300" i="1"/>
  <c r="Z300" i="1"/>
  <c r="BP310" i="1"/>
  <c r="BN310" i="1"/>
  <c r="Z310" i="1"/>
  <c r="BP330" i="1"/>
  <c r="BN330" i="1"/>
  <c r="Z330" i="1"/>
  <c r="BP349" i="1"/>
  <c r="BN349" i="1"/>
  <c r="Z349" i="1"/>
  <c r="BP392" i="1"/>
  <c r="BN392" i="1"/>
  <c r="Z392" i="1"/>
  <c r="BP404" i="1"/>
  <c r="BN404" i="1"/>
  <c r="Z404" i="1"/>
  <c r="BP438" i="1"/>
  <c r="BN438" i="1"/>
  <c r="Z438" i="1"/>
  <c r="BP450" i="1"/>
  <c r="BN450" i="1"/>
  <c r="Z450" i="1"/>
  <c r="BP466" i="1"/>
  <c r="BN466" i="1"/>
  <c r="Z466" i="1"/>
  <c r="BP487" i="1"/>
  <c r="BN487" i="1"/>
  <c r="Z487" i="1"/>
  <c r="BP491" i="1"/>
  <c r="BN491" i="1"/>
  <c r="Z491" i="1"/>
  <c r="Y66" i="1"/>
  <c r="Y81" i="1"/>
  <c r="Y93" i="1"/>
  <c r="Y101" i="1"/>
  <c r="Y126" i="1"/>
  <c r="Y137" i="1"/>
  <c r="Y154" i="1"/>
  <c r="Y172" i="1"/>
  <c r="Y177" i="1"/>
  <c r="Y188" i="1"/>
  <c r="Y204" i="1"/>
  <c r="Y236" i="1"/>
  <c r="Y235" i="1"/>
  <c r="BP234" i="1"/>
  <c r="BN234" i="1"/>
  <c r="Z234" i="1"/>
  <c r="Z235" i="1" s="1"/>
  <c r="BP244" i="1"/>
  <c r="BN244" i="1"/>
  <c r="Z244" i="1"/>
  <c r="BP255" i="1"/>
  <c r="BN255" i="1"/>
  <c r="Z255" i="1"/>
  <c r="BP294" i="1"/>
  <c r="BN294" i="1"/>
  <c r="Z294" i="1"/>
  <c r="BP304" i="1"/>
  <c r="BN304" i="1"/>
  <c r="Z304" i="1"/>
  <c r="Y320" i="1"/>
  <c r="BP316" i="1"/>
  <c r="BN316" i="1"/>
  <c r="Z316" i="1"/>
  <c r="BP345" i="1"/>
  <c r="BN345" i="1"/>
  <c r="Z345" i="1"/>
  <c r="BP370" i="1"/>
  <c r="BN370" i="1"/>
  <c r="Z370" i="1"/>
  <c r="BP396" i="1"/>
  <c r="BN396" i="1"/>
  <c r="Z396" i="1"/>
  <c r="BP415" i="1"/>
  <c r="BN415" i="1"/>
  <c r="Z415" i="1"/>
  <c r="BP442" i="1"/>
  <c r="BN442" i="1"/>
  <c r="Z442" i="1"/>
  <c r="BP458" i="1"/>
  <c r="BN458" i="1"/>
  <c r="Z458" i="1"/>
  <c r="BP476" i="1"/>
  <c r="BN476" i="1"/>
  <c r="Z476" i="1"/>
  <c r="Y248" i="1"/>
  <c r="Y306" i="1"/>
  <c r="W515" i="1"/>
  <c r="Y417" i="1"/>
  <c r="Y483" i="1"/>
  <c r="H9" i="1"/>
  <c r="A10" i="1"/>
  <c r="B515" i="1"/>
  <c r="X506" i="1"/>
  <c r="X507" i="1"/>
  <c r="X509" i="1"/>
  <c r="Y24" i="1"/>
  <c r="Z27" i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BN62" i="1"/>
  <c r="BP62" i="1"/>
  <c r="Z64" i="1"/>
  <c r="BN64" i="1"/>
  <c r="Z68" i="1"/>
  <c r="BN68" i="1"/>
  <c r="BP68" i="1"/>
  <c r="Z70" i="1"/>
  <c r="BN70" i="1"/>
  <c r="Y71" i="1"/>
  <c r="Z74" i="1"/>
  <c r="BN74" i="1"/>
  <c r="BP74" i="1"/>
  <c r="Z76" i="1"/>
  <c r="BN76" i="1"/>
  <c r="BP78" i="1"/>
  <c r="BN78" i="1"/>
  <c r="Z78" i="1"/>
  <c r="Y85" i="1"/>
  <c r="BP91" i="1"/>
  <c r="BN91" i="1"/>
  <c r="Z91" i="1"/>
  <c r="BP96" i="1"/>
  <c r="BN96" i="1"/>
  <c r="Z96" i="1"/>
  <c r="Y100" i="1"/>
  <c r="BP105" i="1"/>
  <c r="BN105" i="1"/>
  <c r="Z105" i="1"/>
  <c r="BP113" i="1"/>
  <c r="BN113" i="1"/>
  <c r="Z113" i="1"/>
  <c r="Y121" i="1"/>
  <c r="Y122" i="1"/>
  <c r="BP117" i="1"/>
  <c r="BN117" i="1"/>
  <c r="Z117" i="1"/>
  <c r="F9" i="1"/>
  <c r="J9" i="1"/>
  <c r="Y45" i="1"/>
  <c r="Y58" i="1"/>
  <c r="Y80" i="1"/>
  <c r="BP84" i="1"/>
  <c r="BN84" i="1"/>
  <c r="Z84" i="1"/>
  <c r="Y86" i="1"/>
  <c r="E515" i="1"/>
  <c r="Y92" i="1"/>
  <c r="BP89" i="1"/>
  <c r="BN89" i="1"/>
  <c r="Z89" i="1"/>
  <c r="BP98" i="1"/>
  <c r="BN98" i="1"/>
  <c r="Z98" i="1"/>
  <c r="BP107" i="1"/>
  <c r="BN107" i="1"/>
  <c r="Z107" i="1"/>
  <c r="Y109" i="1"/>
  <c r="Y114" i="1"/>
  <c r="BP111" i="1"/>
  <c r="BN111" i="1"/>
  <c r="Z111" i="1"/>
  <c r="Z114" i="1" s="1"/>
  <c r="Z153" i="1"/>
  <c r="F515" i="1"/>
  <c r="Y108" i="1"/>
  <c r="Z119" i="1"/>
  <c r="BN119" i="1"/>
  <c r="Z125" i="1"/>
  <c r="Z126" i="1" s="1"/>
  <c r="BN125" i="1"/>
  <c r="BP125" i="1"/>
  <c r="Z130" i="1"/>
  <c r="Z132" i="1" s="1"/>
  <c r="BN130" i="1"/>
  <c r="BP130" i="1"/>
  <c r="Y133" i="1"/>
  <c r="Z136" i="1"/>
  <c r="Z137" i="1" s="1"/>
  <c r="BN136" i="1"/>
  <c r="BP136" i="1"/>
  <c r="Z140" i="1"/>
  <c r="BN140" i="1"/>
  <c r="BP140" i="1"/>
  <c r="Y143" i="1"/>
  <c r="H515" i="1"/>
  <c r="Y148" i="1"/>
  <c r="Z151" i="1"/>
  <c r="BN151" i="1"/>
  <c r="BP151" i="1"/>
  <c r="I515" i="1"/>
  <c r="Y160" i="1"/>
  <c r="Z163" i="1"/>
  <c r="Z171" i="1" s="1"/>
  <c r="BN163" i="1"/>
  <c r="BP163" i="1"/>
  <c r="Z165" i="1"/>
  <c r="BN165" i="1"/>
  <c r="Z167" i="1"/>
  <c r="BN167" i="1"/>
  <c r="Z169" i="1"/>
  <c r="BN169" i="1"/>
  <c r="Z175" i="1"/>
  <c r="BN175" i="1"/>
  <c r="BP175" i="1"/>
  <c r="J515" i="1"/>
  <c r="Z186" i="1"/>
  <c r="BN186" i="1"/>
  <c r="BP186" i="1"/>
  <c r="Y187" i="1"/>
  <c r="Z190" i="1"/>
  <c r="Z192" i="1" s="1"/>
  <c r="BN190" i="1"/>
  <c r="BP190" i="1"/>
  <c r="Y193" i="1"/>
  <c r="Z196" i="1"/>
  <c r="BN196" i="1"/>
  <c r="BP196" i="1"/>
  <c r="Z198" i="1"/>
  <c r="BN198" i="1"/>
  <c r="Z200" i="1"/>
  <c r="BN200" i="1"/>
  <c r="Z202" i="1"/>
  <c r="BN202" i="1"/>
  <c r="Z206" i="1"/>
  <c r="Z215" i="1" s="1"/>
  <c r="BN206" i="1"/>
  <c r="BP206" i="1"/>
  <c r="Z208" i="1"/>
  <c r="BN208" i="1"/>
  <c r="Z210" i="1"/>
  <c r="BN210" i="1"/>
  <c r="Z212" i="1"/>
  <c r="BN212" i="1"/>
  <c r="Z214" i="1"/>
  <c r="BN214" i="1"/>
  <c r="Y215" i="1"/>
  <c r="Z218" i="1"/>
  <c r="Z220" i="1" s="1"/>
  <c r="BN218" i="1"/>
  <c r="BP218" i="1"/>
  <c r="Y221" i="1"/>
  <c r="K515" i="1"/>
  <c r="Z225" i="1"/>
  <c r="BN225" i="1"/>
  <c r="BP225" i="1"/>
  <c r="Z227" i="1"/>
  <c r="BN227" i="1"/>
  <c r="Z229" i="1"/>
  <c r="BN229" i="1"/>
  <c r="Y232" i="1"/>
  <c r="Z238" i="1"/>
  <c r="Z239" i="1" s="1"/>
  <c r="BN238" i="1"/>
  <c r="BP238" i="1"/>
  <c r="Y239" i="1"/>
  <c r="Z242" i="1"/>
  <c r="BN242" i="1"/>
  <c r="BP242" i="1"/>
  <c r="BP245" i="1"/>
  <c r="BN245" i="1"/>
  <c r="Z245" i="1"/>
  <c r="L515" i="1"/>
  <c r="BP254" i="1"/>
  <c r="BN254" i="1"/>
  <c r="Z254" i="1"/>
  <c r="BP263" i="1"/>
  <c r="BN263" i="1"/>
  <c r="Z263" i="1"/>
  <c r="O515" i="1"/>
  <c r="Y271" i="1"/>
  <c r="BP268" i="1"/>
  <c r="BN268" i="1"/>
  <c r="Z268" i="1"/>
  <c r="BP291" i="1"/>
  <c r="BN291" i="1"/>
  <c r="Z291" i="1"/>
  <c r="Y132" i="1"/>
  <c r="BP243" i="1"/>
  <c r="BN243" i="1"/>
  <c r="Z243" i="1"/>
  <c r="Y247" i="1"/>
  <c r="BP252" i="1"/>
  <c r="BN252" i="1"/>
  <c r="Z252" i="1"/>
  <c r="Y256" i="1"/>
  <c r="BP262" i="1"/>
  <c r="BN262" i="1"/>
  <c r="Z262" i="1"/>
  <c r="Z264" i="1" s="1"/>
  <c r="BP270" i="1"/>
  <c r="BN270" i="1"/>
  <c r="Z270" i="1"/>
  <c r="Y272" i="1"/>
  <c r="P515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5" i="1"/>
  <c r="Y285" i="1"/>
  <c r="BP284" i="1"/>
  <c r="BN284" i="1"/>
  <c r="Z284" i="1"/>
  <c r="Z285" i="1" s="1"/>
  <c r="Y286" i="1"/>
  <c r="R515" i="1"/>
  <c r="Y296" i="1"/>
  <c r="BP289" i="1"/>
  <c r="BN289" i="1"/>
  <c r="Z289" i="1"/>
  <c r="BP293" i="1"/>
  <c r="BN293" i="1"/>
  <c r="Z293" i="1"/>
  <c r="BP301" i="1"/>
  <c r="BN301" i="1"/>
  <c r="Z301" i="1"/>
  <c r="Y305" i="1"/>
  <c r="BP309" i="1"/>
  <c r="BN309" i="1"/>
  <c r="Z309" i="1"/>
  <c r="Y313" i="1"/>
  <c r="Y257" i="1"/>
  <c r="M515" i="1"/>
  <c r="Y264" i="1"/>
  <c r="BP299" i="1"/>
  <c r="BN299" i="1"/>
  <c r="Z299" i="1"/>
  <c r="BP303" i="1"/>
  <c r="BN303" i="1"/>
  <c r="Z303" i="1"/>
  <c r="Y314" i="1"/>
  <c r="BP311" i="1"/>
  <c r="BN311" i="1"/>
  <c r="Z311" i="1"/>
  <c r="Y326" i="1"/>
  <c r="BP322" i="1"/>
  <c r="BN322" i="1"/>
  <c r="Z322" i="1"/>
  <c r="BP325" i="1"/>
  <c r="BN325" i="1"/>
  <c r="Z325" i="1"/>
  <c r="Y327" i="1"/>
  <c r="Y332" i="1"/>
  <c r="BP329" i="1"/>
  <c r="BN329" i="1"/>
  <c r="Z329" i="1"/>
  <c r="BP338" i="1"/>
  <c r="BN338" i="1"/>
  <c r="Z338" i="1"/>
  <c r="Y340" i="1"/>
  <c r="T515" i="1"/>
  <c r="Y351" i="1"/>
  <c r="BP344" i="1"/>
  <c r="BN344" i="1"/>
  <c r="Z344" i="1"/>
  <c r="BP348" i="1"/>
  <c r="BN348" i="1"/>
  <c r="Z348" i="1"/>
  <c r="BP360" i="1"/>
  <c r="BN360" i="1"/>
  <c r="Z360" i="1"/>
  <c r="Z361" i="1" s="1"/>
  <c r="Y362" i="1"/>
  <c r="Y365" i="1"/>
  <c r="BP364" i="1"/>
  <c r="BN364" i="1"/>
  <c r="Z364" i="1"/>
  <c r="Z365" i="1" s="1"/>
  <c r="Y366" i="1"/>
  <c r="Y372" i="1"/>
  <c r="BP369" i="1"/>
  <c r="BN369" i="1"/>
  <c r="Z369" i="1"/>
  <c r="BP391" i="1"/>
  <c r="BN391" i="1"/>
  <c r="Z391" i="1"/>
  <c r="BP395" i="1"/>
  <c r="BN395" i="1"/>
  <c r="Z395" i="1"/>
  <c r="BP399" i="1"/>
  <c r="BN399" i="1"/>
  <c r="Z399" i="1"/>
  <c r="Y401" i="1"/>
  <c r="Y406" i="1"/>
  <c r="BP403" i="1"/>
  <c r="BN403" i="1"/>
  <c r="Z403" i="1"/>
  <c r="BP416" i="1"/>
  <c r="BN416" i="1"/>
  <c r="Z416" i="1"/>
  <c r="Y418" i="1"/>
  <c r="X515" i="1"/>
  <c r="Y422" i="1"/>
  <c r="BP421" i="1"/>
  <c r="BN421" i="1"/>
  <c r="Z421" i="1"/>
  <c r="Z422" i="1" s="1"/>
  <c r="Y423" i="1"/>
  <c r="Y427" i="1"/>
  <c r="BP426" i="1"/>
  <c r="BN426" i="1"/>
  <c r="Z426" i="1"/>
  <c r="Z427" i="1" s="1"/>
  <c r="Y428" i="1"/>
  <c r="Z515" i="1"/>
  <c r="Y446" i="1"/>
  <c r="BP432" i="1"/>
  <c r="BN432" i="1"/>
  <c r="Z432" i="1"/>
  <c r="BP435" i="1"/>
  <c r="BN435" i="1"/>
  <c r="Z435" i="1"/>
  <c r="BP439" i="1"/>
  <c r="BN439" i="1"/>
  <c r="Z439" i="1"/>
  <c r="BP492" i="1"/>
  <c r="BN492" i="1"/>
  <c r="Z492" i="1"/>
  <c r="Y494" i="1"/>
  <c r="Y499" i="1"/>
  <c r="BP496" i="1"/>
  <c r="BN496" i="1"/>
  <c r="Z496" i="1"/>
  <c r="Z498" i="1" s="1"/>
  <c r="Y498" i="1"/>
  <c r="U515" i="1"/>
  <c r="BP317" i="1"/>
  <c r="BN317" i="1"/>
  <c r="Z317" i="1"/>
  <c r="BP323" i="1"/>
  <c r="BN323" i="1"/>
  <c r="Z323" i="1"/>
  <c r="BP331" i="1"/>
  <c r="BN331" i="1"/>
  <c r="Z331" i="1"/>
  <c r="Y333" i="1"/>
  <c r="S515" i="1"/>
  <c r="Y339" i="1"/>
  <c r="BP336" i="1"/>
  <c r="BN336" i="1"/>
  <c r="Z336" i="1"/>
  <c r="BP346" i="1"/>
  <c r="BN346" i="1"/>
  <c r="Z346" i="1"/>
  <c r="BP350" i="1"/>
  <c r="BN350" i="1"/>
  <c r="Z350" i="1"/>
  <c r="Y352" i="1"/>
  <c r="Y357" i="1"/>
  <c r="BP354" i="1"/>
  <c r="BN354" i="1"/>
  <c r="Z354" i="1"/>
  <c r="Z356" i="1" s="1"/>
  <c r="Y361" i="1"/>
  <c r="BP371" i="1"/>
  <c r="BN371" i="1"/>
  <c r="Z371" i="1"/>
  <c r="Y373" i="1"/>
  <c r="Y376" i="1"/>
  <c r="BP375" i="1"/>
  <c r="BN375" i="1"/>
  <c r="Z375" i="1"/>
  <c r="Z376" i="1" s="1"/>
  <c r="Y377" i="1"/>
  <c r="Y382" i="1"/>
  <c r="BP379" i="1"/>
  <c r="BN379" i="1"/>
  <c r="Z379" i="1"/>
  <c r="Z381" i="1" s="1"/>
  <c r="BP393" i="1"/>
  <c r="BN393" i="1"/>
  <c r="Z393" i="1"/>
  <c r="BP397" i="1"/>
  <c r="BN397" i="1"/>
  <c r="Z397" i="1"/>
  <c r="Y405" i="1"/>
  <c r="BP414" i="1"/>
  <c r="BN414" i="1"/>
  <c r="Z414" i="1"/>
  <c r="BP434" i="1"/>
  <c r="BN434" i="1"/>
  <c r="Z434" i="1"/>
  <c r="BP437" i="1"/>
  <c r="BN437" i="1"/>
  <c r="Z437" i="1"/>
  <c r="BP445" i="1"/>
  <c r="BN445" i="1"/>
  <c r="Z445" i="1"/>
  <c r="Y447" i="1"/>
  <c r="Y452" i="1"/>
  <c r="BP449" i="1"/>
  <c r="BN449" i="1"/>
  <c r="Z449" i="1"/>
  <c r="Y453" i="1"/>
  <c r="BP457" i="1"/>
  <c r="BN457" i="1"/>
  <c r="Z457" i="1"/>
  <c r="BP461" i="1"/>
  <c r="BN461" i="1"/>
  <c r="Z461" i="1"/>
  <c r="Y463" i="1"/>
  <c r="Y468" i="1"/>
  <c r="BP465" i="1"/>
  <c r="BN465" i="1"/>
  <c r="Z465" i="1"/>
  <c r="Y469" i="1"/>
  <c r="BP475" i="1"/>
  <c r="BN475" i="1"/>
  <c r="Z475" i="1"/>
  <c r="Y515" i="1"/>
  <c r="V515" i="1"/>
  <c r="Y400" i="1"/>
  <c r="Y411" i="1"/>
  <c r="BP441" i="1"/>
  <c r="BN441" i="1"/>
  <c r="BP443" i="1"/>
  <c r="BN443" i="1"/>
  <c r="Z443" i="1"/>
  <c r="BP451" i="1"/>
  <c r="BN451" i="1"/>
  <c r="Z451" i="1"/>
  <c r="Y462" i="1"/>
  <c r="BP455" i="1"/>
  <c r="BN455" i="1"/>
  <c r="Z455" i="1"/>
  <c r="BP459" i="1"/>
  <c r="BN459" i="1"/>
  <c r="Z459" i="1"/>
  <c r="BP467" i="1"/>
  <c r="BN467" i="1"/>
  <c r="Z467" i="1"/>
  <c r="Y478" i="1"/>
  <c r="BP473" i="1"/>
  <c r="BN473" i="1"/>
  <c r="Z473" i="1"/>
  <c r="Y477" i="1"/>
  <c r="BP482" i="1"/>
  <c r="BN482" i="1"/>
  <c r="Z482" i="1"/>
  <c r="Z483" i="1" s="1"/>
  <c r="Y484" i="1"/>
  <c r="Y489" i="1"/>
  <c r="BP486" i="1"/>
  <c r="BN486" i="1"/>
  <c r="Z486" i="1"/>
  <c r="Z488" i="1" s="1"/>
  <c r="Y493" i="1"/>
  <c r="AB515" i="1"/>
  <c r="Y503" i="1"/>
  <c r="BP502" i="1"/>
  <c r="BN502" i="1"/>
  <c r="Z502" i="1"/>
  <c r="Z503" i="1" s="1"/>
  <c r="Y504" i="1"/>
  <c r="AA515" i="1"/>
  <c r="Z339" i="1" l="1"/>
  <c r="Z319" i="1"/>
  <c r="Z493" i="1"/>
  <c r="Z313" i="1"/>
  <c r="Z142" i="1"/>
  <c r="Z100" i="1"/>
  <c r="Z65" i="1"/>
  <c r="Z400" i="1"/>
  <c r="Z271" i="1"/>
  <c r="Z477" i="1"/>
  <c r="Z462" i="1"/>
  <c r="Z417" i="1"/>
  <c r="Z405" i="1"/>
  <c r="Z305" i="1"/>
  <c r="Z295" i="1"/>
  <c r="Z256" i="1"/>
  <c r="Z231" i="1"/>
  <c r="Z203" i="1"/>
  <c r="Z187" i="1"/>
  <c r="Z177" i="1"/>
  <c r="Y506" i="1"/>
  <c r="Z92" i="1"/>
  <c r="Z85" i="1"/>
  <c r="Y507" i="1"/>
  <c r="Y509" i="1"/>
  <c r="Z80" i="1"/>
  <c r="Z71" i="1"/>
  <c r="Z32" i="1"/>
  <c r="Z446" i="1"/>
  <c r="Z372" i="1"/>
  <c r="Z351" i="1"/>
  <c r="X508" i="1"/>
  <c r="Z468" i="1"/>
  <c r="Z452" i="1"/>
  <c r="Z332" i="1"/>
  <c r="Z326" i="1"/>
  <c r="Z247" i="1"/>
  <c r="Z121" i="1"/>
  <c r="Z108" i="1"/>
  <c r="Z58" i="1"/>
  <c r="Z44" i="1"/>
  <c r="Y505" i="1"/>
  <c r="Z510" i="1" l="1"/>
  <c r="Y508" i="1"/>
</calcChain>
</file>

<file path=xl/sharedStrings.xml><?xml version="1.0" encoding="utf-8"?>
<sst xmlns="http://schemas.openxmlformats.org/spreadsheetml/2006/main" count="2235" uniqueCount="812">
  <si>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</si>
  <si>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</si>
  <si>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</si>
  <si>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</si>
  <si>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</si>
  <si>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</si>
  <si>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</si>
  <si>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</si>
  <si>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</si>
  <si>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</si>
  <si>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</si>
  <si>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</si>
  <si>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</si>
  <si>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</si>
  <si>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</si>
  <si>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</si>
  <si>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</si>
  <si>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</si>
  <si>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</si>
  <si>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</si>
  <si>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</si>
  <si>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</si>
  <si>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</si>
  <si>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</si>
  <si>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</si>
  <si>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</si>
  <si>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</si>
  <si>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</si>
  <si>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</si>
  <si>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</si>
  <si>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</si>
  <si>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</si>
  <si>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</si>
  <si>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</si>
  <si>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</si>
  <si>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</si>
  <si>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</si>
  <si>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</si>
  <si>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</si>
  <si>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</si>
  <si>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</si>
  <si>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</si>
  <si>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</si>
  <si>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</si>
  <si>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</si>
  <si>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</si>
  <si>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</si>
  <si>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</si>
  <si>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</si>
  <si>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</si>
  <si>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</si>
  <si>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</si>
  <si>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</si>
  <si>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</si>
  <si>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</si>
  <si>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</si>
  <si>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</si>
  <si>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</si>
  <si>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</si>
  <si>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</si>
  <si>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</si>
  <si>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</si>
  <si>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</si>
  <si>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</si>
  <si>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</si>
  <si>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</si>
  <si>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</si>
  <si>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</si>
  <si>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</si>
  <si>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</si>
  <si>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</si>
  <si>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</si>
  <si>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</si>
  <si>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</si>
  <si>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</si>
  <si>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</si>
  <si>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</si>
  <si>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</si>
  <si>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</si>
  <si>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</si>
  <si>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</si>
  <si>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</si>
  <si>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</si>
  <si>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</si>
  <si>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</si>
  <si>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</si>
  <si>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</si>
  <si>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</si>
  <si>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</si>
  <si>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</si>
  <si>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</si>
  <si>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</si>
  <si>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</si>
  <si>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</si>
  <si>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</si>
  <si>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</si>
  <si>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</si>
  <si>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</si>
  <si>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</si>
  <si>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</si>
  <si>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</si>
  <si>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</si>
  <si>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</si>
  <si>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</si>
  <si>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</si>
  <si>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</si>
  <si>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</si>
  <si>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</si>
  <si>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</si>
  <si>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</si>
  <si>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</si>
  <si>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</si>
  <si>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</si>
  <si>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</si>
  <si>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</si>
  <si>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</si>
  <si>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</si>
  <si>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</si>
  <si>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</si>
  <si>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</si>
  <si>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</si>
  <si>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</si>
  <si>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</si>
  <si>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</si>
  <si>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</si>
  <si>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</si>
  <si>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</si>
  <si>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</si>
  <si>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</si>
  <si>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</si>
  <si>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</si>
  <si>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</si>
  <si>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</si>
  <si>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</si>
  <si>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</si>
  <si>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</si>
  <si>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</si>
  <si>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</si>
  <si>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</si>
  <si>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</si>
  <si>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</si>
  <si>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</si>
  <si>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</si>
  <si>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</si>
  <si>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</si>
  <si>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</si>
  <si>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</si>
  <si>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</si>
  <si>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</si>
  <si>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</si>
  <si>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</si>
  <si>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</si>
  <si>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</si>
  <si>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</si>
  <si>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</si>
  <si>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</si>
  <si>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</si>
  <si>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</si>
  <si>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</si>
  <si>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</si>
  <si>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</si>
  <si>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</si>
  <si>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</si>
  <si>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</si>
  <si>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</si>
  <si>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</si>
  <si>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</si>
  <si>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</si>
  <si>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</si>
  <si>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</si>
  <si>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</si>
  <si>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</si>
  <si>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</si>
  <si>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</si>
  <si>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</si>
  <si>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</si>
  <si>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</si>
  <si>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</si>
  <si>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</si>
  <si>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</si>
  <si>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</si>
  <si>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</si>
  <si>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</si>
  <si>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</si>
  <si>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</si>
  <si>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</si>
  <si>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</si>
  <si>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</si>
  <si>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</si>
  <si>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</si>
  <si>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</si>
  <si>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</si>
  <si>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</si>
  <si>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</si>
  <si>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</si>
  <si>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</si>
  <si>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</si>
  <si>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</si>
  <si>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</si>
  <si>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</si>
  <si>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</si>
  <si>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</si>
  <si>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</si>
  <si>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</si>
  <si>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</si>
  <si>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</si>
  <si>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</si>
  <si>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</si>
  <si>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</si>
  <si>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</si>
  <si>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</si>
  <si>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</si>
  <si>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</si>
  <si>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</si>
  <si>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</si>
  <si>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</si>
  <si>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</si>
  <si>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</si>
  <si>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</si>
  <si>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</si>
  <si>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</si>
  <si>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</si>
  <si>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</si>
  <si>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</si>
  <si>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</si>
  <si>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</si>
  <si>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</si>
  <si>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</si>
  <si>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</si>
  <si>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</si>
  <si>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</si>
  <si>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</si>
  <si>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</si>
  <si>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</si>
  <si>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</si>
  <si>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</si>
  <si>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</si>
  <si>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</si>
  <si>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</si>
  <si>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</si>
  <si>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</si>
  <si>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</si>
  <si>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</si>
  <si>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</si>
  <si>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</si>
  <si>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</si>
  <si>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</si>
  <si>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</si>
  <si>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</si>
  <si>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</si>
  <si>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</si>
  <si>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</si>
  <si>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</si>
  <si>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</si>
  <si>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</si>
  <si>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</si>
  <si>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</si>
  <si>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</si>
  <si>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</si>
  <si>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</si>
  <si>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</si>
  <si>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</si>
  <si>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</si>
  <si>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</si>
  <si>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</si>
  <si>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</si>
  <si>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</si>
  <si>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</si>
  <si>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</si>
  <si>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</si>
  <si>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</si>
  <si>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</si>
  <si>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</si>
  <si>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</si>
  <si>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</si>
  <si>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</si>
  <si>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</si>
  <si>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</si>
  <si>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</si>
  <si>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</si>
  <si>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</si>
  <si>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</si>
  <si>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</si>
  <si>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</si>
  <si>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</si>
  <si>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</si>
  <si>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</si>
  <si>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</si>
  <si>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</si>
  <si>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</si>
  <si>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</si>
  <si>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</si>
  <si>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</si>
  <si>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</si>
  <si>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</si>
  <si>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</si>
  <si>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</si>
  <si>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</si>
  <si>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</si>
  <si>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</si>
  <si>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</si>
  <si>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</si>
  <si>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</si>
  <si>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</si>
  <si>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</si>
  <si>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</si>
  <si>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</si>
  <si>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</si>
  <si>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</si>
  <si>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</si>
  <si>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</si>
  <si>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</si>
  <si>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</si>
  <si>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</si>
  <si>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</si>
  <si>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</si>
  <si>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</si>
  <si>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</si>
  <si>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</si>
  <si>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</si>
  <si>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</si>
  <si>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</si>
  <si>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</si>
  <si>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</si>
  <si>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</si>
  <si>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</si>
  <si>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</si>
  <si>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</si>
  <si>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</si>
  <si>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</si>
  <si>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</si>
  <si>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</si>
  <si>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</si>
  <si>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</si>
  <si>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</si>
  <si>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</si>
  <si>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</si>
  <si>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</si>
  <si>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</si>
  <si>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</si>
  <si>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</si>
  <si>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</si>
  <si>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</si>
  <si>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</si>
  <si>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</si>
  <si>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</si>
  <si>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</si>
  <si>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</si>
  <si>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</si>
  <si>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</si>
  <si>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</si>
  <si>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</si>
  <si>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</si>
  <si>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</si>
  <si>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</si>
  <si>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</si>
  <si>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</si>
  <si>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</si>
  <si>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</si>
  <si>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</si>
  <si>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</si>
  <si>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</si>
  <si>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</si>
  <si>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</si>
  <si>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</si>
  <si>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</si>
  <si>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</si>
  <si>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</si>
  <si>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</si>
  <si>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</si>
  <si>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</si>
  <si>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</si>
  <si>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</si>
  <si>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</si>
  <si>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</si>
  <si>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</si>
  <si>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</si>
  <si>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</si>
  <si>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</si>
  <si>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</si>
  <si>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</si>
  <si>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</si>
  <si>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</si>
  <si>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</si>
  <si>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</si>
  <si>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</si>
  <si>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</si>
  <si>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</si>
  <si>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</si>
  <si>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</si>
  <si>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</si>
  <si>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</si>
  <si>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</si>
  <si>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</si>
  <si>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</si>
  <si>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</si>
  <si>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</si>
  <si>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</si>
  <si>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</si>
  <si>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</si>
  <si>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</si>
  <si>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</si>
  <si>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</si>
  <si>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</si>
  <si>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</si>
  <si>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</si>
  <si>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</si>
  <si>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</si>
  <si>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</si>
  <si>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</si>
  <si>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</si>
  <si>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</si>
  <si>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</si>
  <si>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</si>
  <si>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</si>
  <si>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</si>
  <si>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</si>
  <si>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</si>
  <si>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</si>
  <si>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</si>
  <si>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</si>
  <si>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</si>
  <si>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</si>
  <si>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</si>
  <si>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</si>
  <si>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</si>
  <si>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</si>
  <si>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</si>
  <si>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</si>
  <si>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</si>
  <si>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</si>
  <si>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</si>
  <si>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</si>
  <si>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</si>
  <si>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</si>
  <si>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</si>
  <si>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</si>
  <si>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</si>
  <si>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</si>
  <si>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</si>
  <si>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</si>
  <si>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</si>
  <si>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</si>
  <si>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</si>
  <si>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</si>
  <si>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</si>
  <si>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</si>
  <si>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</si>
  <si>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</si>
  <si>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</si>
  <si>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</si>
  <si>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</si>
  <si>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</si>
  <si>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</si>
  <si>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</si>
  <si>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</si>
  <si>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</si>
  <si>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</si>
  <si>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</si>
  <si>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</si>
  <si>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</si>
  <si>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</si>
  <si>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</si>
  <si>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</si>
  <si>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</si>
  <si>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</si>
  <si>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</si>
  <si>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</si>
  <si>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</si>
  <si>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</si>
  <si>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</si>
  <si>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</si>
  <si>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</si>
  <si>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</si>
  <si>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</si>
  <si>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</si>
  <si>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</si>
  <si>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</si>
  <si>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</si>
  <si>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</si>
  <si>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</si>
  <si>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</si>
  <si>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</si>
  <si>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</si>
  <si>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</si>
  <si>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</si>
  <si>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</si>
  <si>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</si>
  <si>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</si>
  <si>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</si>
  <si>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</si>
  <si>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</si>
  <si>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</si>
  <si>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</si>
  <si>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</si>
  <si>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</si>
  <si>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</si>
  <si>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</si>
  <si>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</si>
  <si>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</si>
  <si>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</si>
  <si>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</si>
  <si>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</si>
  <si>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</si>
  <si>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</si>
  <si>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</si>
  <si>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</si>
  <si>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</si>
  <si>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</si>
  <si>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</si>
  <si>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</si>
  <si>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</si>
  <si>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</si>
  <si>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</si>
  <si>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</si>
  <si>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</si>
  <si>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</si>
  <si>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</si>
  <si>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</si>
  <si>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</si>
  <si>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</si>
  <si>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</si>
  <si>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</si>
  <si>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</si>
  <si>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</si>
  <si>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</si>
  <si>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</si>
  <si>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</si>
  <si>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</si>
  <si>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</si>
  <si>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</si>
  <si>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</si>
  <si>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</si>
  <si>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</si>
  <si>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</si>
  <si>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</si>
  <si>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</si>
  <si>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</si>
  <si>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</si>
  <si>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</si>
  <si>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</si>
  <si>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</si>
  <si>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</si>
  <si>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</si>
  <si>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</si>
  <si>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</si>
  <si>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</si>
  <si>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</si>
  <si>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</si>
  <si>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</si>
  <si>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</si>
  <si>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</si>
  <si>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</si>
  <si>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</si>
  <si>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</si>
  <si>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</si>
  <si>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</si>
  <si>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</si>
  <si>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</si>
  <si>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</si>
  <si>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</si>
  <si>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</si>
  <si>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</si>
  <si>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</si>
  <si>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</si>
  <si>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</si>
  <si>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</si>
  <si>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</si>
  <si>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</si>
  <si>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</si>
  <si>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</si>
  <si>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</si>
  <si>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</si>
  <si>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</si>
  <si>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</si>
  <si>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</si>
  <si>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</si>
  <si>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</si>
  <si>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</si>
  <si>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</si>
  <si>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</si>
  <si>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</si>
  <si>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</si>
  <si>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</si>
  <si>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</si>
  <si>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</si>
  <si>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</si>
  <si>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</si>
  <si>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</si>
  <si>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</si>
  <si>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</si>
  <si>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</si>
  <si>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</si>
  <si>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</si>
  <si>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</si>
  <si>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</si>
  <si>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</si>
  <si>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</si>
  <si>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</si>
  <si>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</si>
  <si>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</si>
  <si>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</si>
  <si>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</si>
  <si>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</si>
  <si>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</si>
  <si>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</si>
  <si>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</si>
  <si>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</si>
  <si>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</si>
  <si>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</si>
  <si>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</si>
  <si>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</si>
  <si>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</si>
  <si>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</si>
  <si>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</si>
  <si>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</si>
  <si>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</si>
  <si>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</si>
  <si>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</si>
  <si>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</si>
  <si>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</si>
  <si>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</si>
  <si>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</si>
  <si>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</si>
  <si>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</si>
  <si>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</si>
  <si>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</si>
  <si>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</si>
  <si>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</si>
  <si>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</si>
  <si>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</si>
  <si>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</si>
  <si>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</si>
  <si>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</si>
  <si>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</si>
  <si>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</si>
  <si>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</si>
  <si>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</si>
  <si>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</si>
  <si>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</si>
  <si>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</si>
  <si>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</si>
  <si>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</si>
  <si>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</si>
  <si>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</si>
  <si>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</si>
  <si>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</si>
  <si>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</si>
  <si>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</si>
  <si>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</si>
  <si>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</si>
  <si>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</si>
  <si>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</si>
  <si>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</si>
  <si>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</si>
  <si>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</si>
  <si>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</si>
  <si>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</si>
  <si>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</si>
  <si>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</si>
  <si>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</si>
  <si>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</si>
  <si>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</si>
  <si>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</si>
  <si>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</si>
  <si>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</si>
  <si>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</si>
  <si>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</si>
  <si>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</si>
  <si>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</si>
  <si>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</si>
  <si>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</si>
  <si>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</si>
  <si>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</si>
  <si>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</si>
  <si>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</si>
  <si>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</si>
  <si>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</si>
  <si>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</si>
  <si>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</si>
  <si>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</si>
  <si>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</si>
  <si>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</si>
  <si>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</si>
  <si>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</si>
  <si>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</si>
  <si>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</si>
  <si>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</si>
  <si>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</si>
  <si>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</si>
  <si>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</si>
  <si>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</si>
  <si>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</si>
  <si>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</si>
  <si>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</si>
  <si>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</si>
  <si>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</si>
  <si>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</si>
  <si>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</si>
  <si>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</si>
  <si>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</si>
  <si>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</si>
  <si>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</si>
  <si>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</si>
  <si>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</si>
  <si>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</si>
  <si>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</si>
  <si>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</si>
  <si>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</si>
  <si>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</si>
  <si>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</si>
  <si>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</si>
  <si>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</si>
  <si>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</si>
  <si>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</si>
  <si>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</si>
  <si>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</si>
  <si>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</si>
  <si>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</si>
  <si>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</si>
  <si>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</si>
  <si>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</si>
  <si>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</si>
  <si>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</si>
  <si>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</si>
  <si>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</si>
  <si>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</si>
  <si>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</si>
  <si>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</si>
  <si>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</si>
  <si>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</si>
  <si>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</si>
  <si>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</si>
  <si>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</si>
  <si>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</si>
  <si>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</si>
  <si>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</si>
  <si>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</si>
  <si>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</si>
  <si>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</si>
  <si>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</si>
  <si>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</si>
  <si>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</si>
  <si>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</si>
  <si>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</si>
  <si>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</si>
  <si>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</si>
  <si>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</si>
  <si>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</si>
  <si>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</si>
  <si>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</si>
  <si>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</si>
  <si>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</si>
  <si>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</si>
  <si>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</si>
  <si>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</si>
  <si>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</si>
  <si>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</si>
  <si>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</si>
  <si>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</si>
  <si>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</si>
  <si>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</si>
  <si>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</si>
  <si>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</si>
  <si>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</si>
  <si>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</si>
  <si>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</si>
  <si>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</si>
  <si>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</si>
  <si>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</si>
  <si>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</si>
  <si>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</si>
  <si>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</si>
  <si>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</si>
  <si>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</si>
  <si>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</si>
  <si>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</si>
  <si>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</si>
  <si>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</si>
  <si>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</si>
  <si>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</si>
  <si>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</si>
  <si>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</si>
  <si>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</si>
  <si>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</si>
  <si>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</si>
  <si>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</si>
  <si>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</si>
  <si>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</si>
  <si>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</si>
  <si>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</si>
  <si>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</si>
  <si>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</si>
  <si>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</si>
  <si>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</si>
  <si>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</si>
  <si>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</si>
  <si>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</si>
  <si>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</si>
  <si>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</si>
  <si>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</si>
  <si>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</si>
  <si>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</si>
  <si>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</si>
  <si>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</si>
  <si>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</si>
  <si>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</si>
  <si>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</si>
  <si>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</si>
  <si>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</si>
  <si>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</si>
  <si>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9 европалет,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</si>
</sst>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51" t="s">
        <v>0</v>
      </c>
      <c r="E1" s="591"/>
      <c r="F1" s="591"/>
      <c r="G1" s="12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8"/>
      <c r="Q3" s="568"/>
      <c r="R3" s="568"/>
      <c r="S3" s="568"/>
      <c r="T3" s="568"/>
      <c r="U3" s="568"/>
      <c r="V3" s="568"/>
      <c r="W3" s="568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811</v>
      </c>
      <c r="I5" s="785"/>
      <c r="J5" s="785"/>
      <c r="K5" s="785"/>
      <c r="L5" s="785"/>
      <c r="M5" s="657"/>
      <c r="N5" s="58"/>
      <c r="P5" s="24" t="s">
        <v>10</v>
      </c>
      <c r="Q5" s="865">
        <v>45896</v>
      </c>
      <c r="R5" s="691"/>
      <c r="T5" s="731" t="s">
        <v>11</v>
      </c>
      <c r="U5" s="587"/>
      <c r="V5" s="732" t="s">
        <v>12</v>
      </c>
      <c r="W5" s="691"/>
      <c r="AB5" s="51"/>
      <c r="AC5" s="51"/>
      <c r="AD5" s="51"/>
      <c r="AE5" s="51"/>
    </row>
    <row r="6" spans="1:32" s="551" customFormat="1" ht="24" customHeight="1" x14ac:dyDescent="0.2">
      <c r="A6" s="702" t="s">
        <v>13</v>
      </c>
      <c r="B6" s="599"/>
      <c r="C6" s="600"/>
      <c r="D6" s="790" t="s">
        <v>791</v>
      </c>
      <c r="E6" s="791"/>
      <c r="F6" s="791"/>
      <c r="G6" s="791"/>
      <c r="H6" s="791"/>
      <c r="I6" s="791"/>
      <c r="J6" s="791"/>
      <c r="K6" s="791"/>
      <c r="L6" s="791"/>
      <c r="M6" s="691"/>
      <c r="N6" s="59"/>
      <c r="P6" s="24" t="s">
        <v>15</v>
      </c>
      <c r="Q6" s="878" t="str">
        <f>IF(Q5=0," ",CHOOSE(WEEKDAY(Q5,2),"Понедельник","Вторник","Среда","Четверг","Пятница","Суббота","Воскресенье"))</f>
        <v>Среда</v>
      </c>
      <c r="R6" s="572"/>
      <c r="T6" s="739" t="s">
        <v>16</v>
      </c>
      <c r="U6" s="587"/>
      <c r="V6" s="807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33" t="str">
        <f>IFERROR(VLOOKUP(DeliveryAddress,Table,3,0),1)</f>
        <v>6</v>
      </c>
      <c r="E7" s="634"/>
      <c r="F7" s="634"/>
      <c r="G7" s="634"/>
      <c r="H7" s="634"/>
      <c r="I7" s="634"/>
      <c r="J7" s="634"/>
      <c r="K7" s="634"/>
      <c r="L7" s="634"/>
      <c r="M7" s="635"/>
      <c r="N7" s="60"/>
      <c r="P7" s="24"/>
      <c r="Q7" s="42"/>
      <c r="R7" s="42"/>
      <c r="T7" s="568"/>
      <c r="U7" s="587"/>
      <c r="V7" s="808"/>
      <c r="W7" s="809"/>
      <c r="AB7" s="51"/>
      <c r="AC7" s="51"/>
      <c r="AD7" s="51"/>
      <c r="AE7" s="51"/>
    </row>
    <row r="8" spans="1:32" s="551" customFormat="1" ht="25.5" customHeight="1" x14ac:dyDescent="0.2">
      <c r="A8" s="888" t="s">
        <v>18</v>
      </c>
      <c r="B8" s="565"/>
      <c r="C8" s="566"/>
      <c r="D8" s="639"/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19</v>
      </c>
      <c r="Q8" s="682">
        <v>0.45833333333333331</v>
      </c>
      <c r="R8" s="635"/>
      <c r="T8" s="568"/>
      <c r="U8" s="587"/>
      <c r="V8" s="808"/>
      <c r="W8" s="809"/>
      <c r="AB8" s="51"/>
      <c r="AC8" s="51"/>
      <c r="AD8" s="51"/>
      <c r="AE8" s="51"/>
    </row>
    <row r="9" spans="1:32" s="551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549"/>
      <c r="P9" s="26" t="s">
        <v>20</v>
      </c>
      <c r="Q9" s="686"/>
      <c r="R9" s="687"/>
      <c r="T9" s="568"/>
      <c r="U9" s="587"/>
      <c r="V9" s="810"/>
      <c r="W9" s="811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550"/>
      <c r="P10" s="26" t="s">
        <v>21</v>
      </c>
      <c r="Q10" s="740"/>
      <c r="R10" s="74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0"/>
      <c r="R11" s="691"/>
      <c r="U11" s="24" t="s">
        <v>26</v>
      </c>
      <c r="V11" s="802" t="s">
        <v>27</v>
      </c>
      <c r="W11" s="687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620" t="s">
        <v>28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62"/>
      <c r="P12" s="24" t="s">
        <v>29</v>
      </c>
      <c r="Q12" s="682"/>
      <c r="R12" s="635"/>
      <c r="S12" s="23"/>
      <c r="U12" s="24"/>
      <c r="V12" s="591"/>
      <c r="W12" s="568"/>
      <c r="AB12" s="51"/>
      <c r="AC12" s="51"/>
      <c r="AD12" s="51"/>
      <c r="AE12" s="51"/>
    </row>
    <row r="13" spans="1:32" s="551" customFormat="1" ht="23.25" customHeight="1" x14ac:dyDescent="0.2">
      <c r="A13" s="620" t="s">
        <v>30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62"/>
      <c r="O13" s="26"/>
      <c r="P13" s="26" t="s">
        <v>31</v>
      </c>
      <c r="Q13" s="802"/>
      <c r="R13" s="6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620" t="s">
        <v>32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621" t="s">
        <v>33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63"/>
      <c r="P15" s="707" t="s">
        <v>34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8"/>
      <c r="Q16" s="708"/>
      <c r="R16" s="708"/>
      <c r="S16" s="708"/>
      <c r="T16" s="7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703" t="s">
        <v>37</v>
      </c>
      <c r="D17" s="596" t="s">
        <v>38</v>
      </c>
      <c r="E17" s="670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69"/>
      <c r="R17" s="669"/>
      <c r="S17" s="669"/>
      <c r="T17" s="670"/>
      <c r="U17" s="880" t="s">
        <v>50</v>
      </c>
      <c r="V17" s="600"/>
      <c r="W17" s="596" t="s">
        <v>51</v>
      </c>
      <c r="X17" s="596" t="s">
        <v>52</v>
      </c>
      <c r="Y17" s="804" t="s">
        <v>53</v>
      </c>
      <c r="Z17" s="812" t="s">
        <v>54</v>
      </c>
      <c r="AA17" s="769" t="s">
        <v>55</v>
      </c>
      <c r="AB17" s="769" t="s">
        <v>56</v>
      </c>
      <c r="AC17" s="769" t="s">
        <v>57</v>
      </c>
      <c r="AD17" s="769" t="s">
        <v>58</v>
      </c>
      <c r="AE17" s="846"/>
      <c r="AF17" s="847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67" t="s">
        <v>60</v>
      </c>
      <c r="V18" s="67" t="s">
        <v>61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26" t="s">
        <v>62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48"/>
      <c r="AB19" s="48"/>
      <c r="AC19" s="48"/>
    </row>
    <row r="20" spans="1:68" ht="16.5" hidden="1" customHeight="1" x14ac:dyDescent="0.25">
      <c r="A20" s="576" t="s">
        <v>62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52"/>
      <c r="AB20" s="552"/>
      <c r="AC20" s="552"/>
    </row>
    <row r="21" spans="1:68" ht="14.25" hidden="1" customHeight="1" x14ac:dyDescent="0.25">
      <c r="A21" s="581" t="s">
        <v>63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553"/>
      <c r="AB21" s="553"/>
      <c r="AC21" s="55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1">
        <v>4680115886643</v>
      </c>
      <c r="E22" s="572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2"/>
      <c r="R22" s="562"/>
      <c r="S22" s="562"/>
      <c r="T22" s="563"/>
      <c r="U22" s="34"/>
      <c r="V22" s="34"/>
      <c r="W22" s="35" t="s">
        <v>68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70</v>
      </c>
      <c r="Q23" s="565"/>
      <c r="R23" s="565"/>
      <c r="S23" s="565"/>
      <c r="T23" s="565"/>
      <c r="U23" s="565"/>
      <c r="V23" s="566"/>
      <c r="W23" s="37" t="s">
        <v>71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70</v>
      </c>
      <c r="Q24" s="565"/>
      <c r="R24" s="565"/>
      <c r="S24" s="565"/>
      <c r="T24" s="565"/>
      <c r="U24" s="565"/>
      <c r="V24" s="566"/>
      <c r="W24" s="37" t="s">
        <v>68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1" t="s">
        <v>72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53"/>
      <c r="AB25" s="553"/>
      <c r="AC25" s="553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71">
        <v>4680115885912</v>
      </c>
      <c r="E26" s="572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68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4301051556</v>
      </c>
      <c r="D27" s="571">
        <v>4607091388237</v>
      </c>
      <c r="E27" s="572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68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571">
        <v>4680115886230</v>
      </c>
      <c r="E28" s="572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68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4301051909</v>
      </c>
      <c r="D29" s="571">
        <v>4680115886247</v>
      </c>
      <c r="E29" s="572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68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4301051861</v>
      </c>
      <c r="D30" s="571">
        <v>4680115885905</v>
      </c>
      <c r="E30" s="572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68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4301051595</v>
      </c>
      <c r="D31" s="571">
        <v>4607091388244</v>
      </c>
      <c r="E31" s="572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68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70</v>
      </c>
      <c r="Q32" s="565"/>
      <c r="R32" s="565"/>
      <c r="S32" s="565"/>
      <c r="T32" s="565"/>
      <c r="U32" s="565"/>
      <c r="V32" s="566"/>
      <c r="W32" s="37" t="s">
        <v>71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70</v>
      </c>
      <c r="Q33" s="565"/>
      <c r="R33" s="565"/>
      <c r="S33" s="565"/>
      <c r="T33" s="565"/>
      <c r="U33" s="565"/>
      <c r="V33" s="566"/>
      <c r="W33" s="37" t="s">
        <v>68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1" t="s">
        <v>93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553"/>
      <c r="AB34" s="553"/>
      <c r="AC34" s="553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571">
        <v>4607091388503</v>
      </c>
      <c r="E35" s="572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68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70</v>
      </c>
      <c r="Q36" s="565"/>
      <c r="R36" s="565"/>
      <c r="S36" s="565"/>
      <c r="T36" s="565"/>
      <c r="U36" s="565"/>
      <c r="V36" s="566"/>
      <c r="W36" s="37" t="s">
        <v>71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70</v>
      </c>
      <c r="Q37" s="565"/>
      <c r="R37" s="565"/>
      <c r="S37" s="565"/>
      <c r="T37" s="565"/>
      <c r="U37" s="565"/>
      <c r="V37" s="566"/>
      <c r="W37" s="37" t="s">
        <v>68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26" t="s">
        <v>99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48"/>
      <c r="AB38" s="48"/>
      <c r="AC38" s="48"/>
    </row>
    <row r="39" spans="1:68" ht="16.5" hidden="1" customHeight="1" x14ac:dyDescent="0.25">
      <c r="A39" s="576" t="s">
        <v>100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552"/>
      <c r="AB39" s="552"/>
      <c r="AC39" s="552"/>
    </row>
    <row r="40" spans="1:68" ht="14.25" hidden="1" customHeight="1" x14ac:dyDescent="0.25">
      <c r="A40" s="581" t="s">
        <v>101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553"/>
      <c r="AB40" s="553"/>
      <c r="AC40" s="553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71">
        <v>4607091385670</v>
      </c>
      <c r="E41" s="572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68</v>
      </c>
      <c r="X41" s="557">
        <v>323</v>
      </c>
      <c r="Y41" s="558">
        <f>IFERROR(IF(X41="",0,CEILING((X41/$H41),1)*$H41),"")</f>
        <v>324</v>
      </c>
      <c r="Z41" s="36">
        <f>IFERROR(IF(Y41=0,"",ROUNDUP(Y41/H41,0)*0.01898),"")</f>
        <v>0.56940000000000002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336.00972222222219</v>
      </c>
      <c r="BN41" s="64">
        <f>IFERROR(Y41*I41/H41,"0")</f>
        <v>337.04999999999995</v>
      </c>
      <c r="BO41" s="64">
        <f>IFERROR(1/J41*(X41/H41),"0")</f>
        <v>0.4673032407407407</v>
      </c>
      <c r="BP41" s="64">
        <f>IFERROR(1/J41*(Y41/H41),"0")</f>
        <v>0.46874999999999994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4301011382</v>
      </c>
      <c r="D42" s="571">
        <v>4607091385687</v>
      </c>
      <c r="E42" s="572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68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110</v>
      </c>
      <c r="B43" s="54" t="s">
        <v>111</v>
      </c>
      <c r="C43" s="31">
        <v>4301011565</v>
      </c>
      <c r="D43" s="571">
        <v>4680115882539</v>
      </c>
      <c r="E43" s="572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68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70</v>
      </c>
      <c r="Q44" s="565"/>
      <c r="R44" s="565"/>
      <c r="S44" s="565"/>
      <c r="T44" s="565"/>
      <c r="U44" s="565"/>
      <c r="V44" s="566"/>
      <c r="W44" s="37" t="s">
        <v>71</v>
      </c>
      <c r="X44" s="559">
        <f>IFERROR(X41/H41,"0")+IFERROR(X42/H42,"0")+IFERROR(X43/H43,"0")</f>
        <v>29.907407407407405</v>
      </c>
      <c r="Y44" s="559">
        <f>IFERROR(Y41/H41,"0")+IFERROR(Y42/H42,"0")+IFERROR(Y43/H43,"0")</f>
        <v>29.999999999999996</v>
      </c>
      <c r="Z44" s="559">
        <f>IFERROR(IF(Z41="",0,Z41),"0")+IFERROR(IF(Z42="",0,Z42),"0")+IFERROR(IF(Z43="",0,Z43),"0")</f>
        <v>0.56940000000000002</v>
      </c>
      <c r="AA44" s="560"/>
      <c r="AB44" s="560"/>
      <c r="AC44" s="560"/>
    </row>
    <row r="45" spans="1:68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70</v>
      </c>
      <c r="Q45" s="565"/>
      <c r="R45" s="565"/>
      <c r="S45" s="565"/>
      <c r="T45" s="565"/>
      <c r="U45" s="565"/>
      <c r="V45" s="566"/>
      <c r="W45" s="37" t="s">
        <v>68</v>
      </c>
      <c r="X45" s="559">
        <f>IFERROR(SUM(X41:X43),"0")</f>
        <v>323</v>
      </c>
      <c r="Y45" s="559">
        <f>IFERROR(SUM(Y41:Y43),"0")</f>
        <v>324</v>
      </c>
      <c r="Z45" s="37"/>
      <c r="AA45" s="560"/>
      <c r="AB45" s="560"/>
      <c r="AC45" s="560"/>
    </row>
    <row r="46" spans="1:68" ht="14.25" hidden="1" customHeight="1" x14ac:dyDescent="0.25">
      <c r="A46" s="581" t="s">
        <v>72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553"/>
      <c r="AB46" s="553"/>
      <c r="AC46" s="553"/>
    </row>
    <row r="47" spans="1:68" ht="16.5" hidden="1" customHeight="1" x14ac:dyDescent="0.25">
      <c r="A47" s="54" t="s">
        <v>112</v>
      </c>
      <c r="B47" s="54" t="s">
        <v>113</v>
      </c>
      <c r="C47" s="31">
        <v>4301051820</v>
      </c>
      <c r="D47" s="571">
        <v>4680115884915</v>
      </c>
      <c r="E47" s="572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68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70</v>
      </c>
      <c r="Q48" s="565"/>
      <c r="R48" s="565"/>
      <c r="S48" s="565"/>
      <c r="T48" s="565"/>
      <c r="U48" s="565"/>
      <c r="V48" s="566"/>
      <c r="W48" s="37" t="s">
        <v>71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70</v>
      </c>
      <c r="Q49" s="565"/>
      <c r="R49" s="565"/>
      <c r="S49" s="565"/>
      <c r="T49" s="565"/>
      <c r="U49" s="565"/>
      <c r="V49" s="566"/>
      <c r="W49" s="37" t="s">
        <v>68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76" t="s">
        <v>115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552"/>
      <c r="AB50" s="552"/>
      <c r="AC50" s="552"/>
    </row>
    <row r="51" spans="1:68" ht="14.25" hidden="1" customHeight="1" x14ac:dyDescent="0.25">
      <c r="A51" s="581" t="s">
        <v>101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553"/>
      <c r="AB51" s="553"/>
      <c r="AC51" s="553"/>
    </row>
    <row r="52" spans="1:68" ht="27" customHeight="1" x14ac:dyDescent="0.25">
      <c r="A52" s="54" t="s">
        <v>116</v>
      </c>
      <c r="B52" s="54" t="s">
        <v>117</v>
      </c>
      <c r="C52" s="31">
        <v>4301012030</v>
      </c>
      <c r="D52" s="571">
        <v>4680115885882</v>
      </c>
      <c r="E52" s="572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68</v>
      </c>
      <c r="X52" s="557">
        <v>74</v>
      </c>
      <c r="Y52" s="558">
        <f t="shared" ref="Y52:Y57" si="6">IFERROR(IF(X52="",0,CEILING((X52/$H52),1)*$H52),"")</f>
        <v>78.399999999999991</v>
      </c>
      <c r="Z52" s="36">
        <f>IFERROR(IF(Y52=0,"",ROUNDUP(Y52/H52,0)*0.01898),"")</f>
        <v>0.13286000000000001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76.874107142857142</v>
      </c>
      <c r="BN52" s="64">
        <f t="shared" ref="BN52:BN57" si="8">IFERROR(Y52*I52/H52,"0")</f>
        <v>81.444999999999993</v>
      </c>
      <c r="BO52" s="64">
        <f t="shared" ref="BO52:BO57" si="9">IFERROR(1/J52*(X52/H52),"0")</f>
        <v>0.10323660714285715</v>
      </c>
      <c r="BP52" s="64">
        <f t="shared" ref="BP52:BP57" si="10">IFERROR(1/J52*(Y52/H52),"0")</f>
        <v>0.109375</v>
      </c>
    </row>
    <row r="53" spans="1:68" ht="27" customHeight="1" x14ac:dyDescent="0.25">
      <c r="A53" s="54" t="s">
        <v>119</v>
      </c>
      <c r="B53" s="54" t="s">
        <v>120</v>
      </c>
      <c r="C53" s="31">
        <v>4301011816</v>
      </c>
      <c r="D53" s="571">
        <v>4680115881426</v>
      </c>
      <c r="E53" s="572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68</v>
      </c>
      <c r="X53" s="557">
        <v>117</v>
      </c>
      <c r="Y53" s="558">
        <f t="shared" si="6"/>
        <v>118.80000000000001</v>
      </c>
      <c r="Z53" s="36">
        <f>IFERROR(IF(Y53=0,"",ROUNDUP(Y53/H53,0)*0.01898),"")</f>
        <v>0.20877999999999999</v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121.71249999999998</v>
      </c>
      <c r="BN53" s="64">
        <f t="shared" si="8"/>
        <v>123.58499999999999</v>
      </c>
      <c r="BO53" s="64">
        <f t="shared" si="9"/>
        <v>0.16927083333333331</v>
      </c>
      <c r="BP53" s="64">
        <f t="shared" si="10"/>
        <v>0.171875</v>
      </c>
    </row>
    <row r="54" spans="1:68" ht="27" hidden="1" customHeight="1" x14ac:dyDescent="0.25">
      <c r="A54" s="54" t="s">
        <v>122</v>
      </c>
      <c r="B54" s="54" t="s">
        <v>123</v>
      </c>
      <c r="C54" s="31">
        <v>4301011386</v>
      </c>
      <c r="D54" s="571">
        <v>4680115880283</v>
      </c>
      <c r="E54" s="572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68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125</v>
      </c>
      <c r="B55" s="54" t="s">
        <v>126</v>
      </c>
      <c r="C55" s="31">
        <v>4301011806</v>
      </c>
      <c r="D55" s="571">
        <v>4680115881525</v>
      </c>
      <c r="E55" s="572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68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4301011589</v>
      </c>
      <c r="D56" s="571">
        <v>4680115885899</v>
      </c>
      <c r="E56" s="572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68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130</v>
      </c>
      <c r="B57" s="54" t="s">
        <v>131</v>
      </c>
      <c r="C57" s="31">
        <v>4301011801</v>
      </c>
      <c r="D57" s="571">
        <v>4680115881419</v>
      </c>
      <c r="E57" s="572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68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70</v>
      </c>
      <c r="Q58" s="565"/>
      <c r="R58" s="565"/>
      <c r="S58" s="565"/>
      <c r="T58" s="565"/>
      <c r="U58" s="565"/>
      <c r="V58" s="566"/>
      <c r="W58" s="37" t="s">
        <v>71</v>
      </c>
      <c r="X58" s="559">
        <f>IFERROR(X52/H52,"0")+IFERROR(X53/H53,"0")+IFERROR(X54/H54,"0")+IFERROR(X55/H55,"0")+IFERROR(X56/H56,"0")+IFERROR(X57/H57,"0")</f>
        <v>17.44047619047619</v>
      </c>
      <c r="Y58" s="559">
        <f>IFERROR(Y52/H52,"0")+IFERROR(Y53/H53,"0")+IFERROR(Y54/H54,"0")+IFERROR(Y55/H55,"0")+IFERROR(Y56/H56,"0")+IFERROR(Y57/H57,"0")</f>
        <v>18</v>
      </c>
      <c r="Z58" s="559">
        <f>IFERROR(IF(Z52="",0,Z52),"0")+IFERROR(IF(Z53="",0,Z53),"0")+IFERROR(IF(Z54="",0,Z54),"0")+IFERROR(IF(Z55="",0,Z55),"0")+IFERROR(IF(Z56="",0,Z56),"0")+IFERROR(IF(Z57="",0,Z57),"0")</f>
        <v>0.34164</v>
      </c>
      <c r="AA58" s="560"/>
      <c r="AB58" s="560"/>
      <c r="AC58" s="560"/>
    </row>
    <row r="59" spans="1:68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70</v>
      </c>
      <c r="Q59" s="565"/>
      <c r="R59" s="565"/>
      <c r="S59" s="565"/>
      <c r="T59" s="565"/>
      <c r="U59" s="565"/>
      <c r="V59" s="566"/>
      <c r="W59" s="37" t="s">
        <v>68</v>
      </c>
      <c r="X59" s="559">
        <f>IFERROR(SUM(X52:X57),"0")</f>
        <v>191</v>
      </c>
      <c r="Y59" s="559">
        <f>IFERROR(SUM(Y52:Y57),"0")</f>
        <v>197.2</v>
      </c>
      <c r="Z59" s="37"/>
      <c r="AA59" s="560"/>
      <c r="AB59" s="560"/>
      <c r="AC59" s="560"/>
    </row>
    <row r="60" spans="1:68" ht="14.25" hidden="1" customHeight="1" x14ac:dyDescent="0.25">
      <c r="A60" s="581" t="s">
        <v>133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553"/>
      <c r="AB60" s="553"/>
      <c r="AC60" s="553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71">
        <v>4680115881440</v>
      </c>
      <c r="E61" s="572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68</v>
      </c>
      <c r="X61" s="557">
        <v>133</v>
      </c>
      <c r="Y61" s="558">
        <f>IFERROR(IF(X61="",0,CEILING((X61/$H61),1)*$H61),"")</f>
        <v>140.4</v>
      </c>
      <c r="Z61" s="36">
        <f>IFERROR(IF(Y61=0,"",ROUNDUP(Y61/H61,0)*0.01898),"")</f>
        <v>0.24674000000000001</v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138.35694444444442</v>
      </c>
      <c r="BN61" s="64">
        <f>IFERROR(Y61*I61/H61,"0")</f>
        <v>146.05499999999998</v>
      </c>
      <c r="BO61" s="64">
        <f>IFERROR(1/J61*(X61/H61),"0")</f>
        <v>0.19241898148148148</v>
      </c>
      <c r="BP61" s="64">
        <f>IFERROR(1/J61*(Y61/H61),"0")</f>
        <v>0.203125</v>
      </c>
    </row>
    <row r="62" spans="1:68" ht="27" hidden="1" customHeight="1" x14ac:dyDescent="0.25">
      <c r="A62" s="54" t="s">
        <v>137</v>
      </c>
      <c r="B62" s="54" t="s">
        <v>138</v>
      </c>
      <c r="C62" s="31">
        <v>4301020228</v>
      </c>
      <c r="D62" s="571">
        <v>4680115882751</v>
      </c>
      <c r="E62" s="572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68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140</v>
      </c>
      <c r="B63" s="54" t="s">
        <v>141</v>
      </c>
      <c r="C63" s="31">
        <v>4301020358</v>
      </c>
      <c r="D63" s="571">
        <v>4680115885950</v>
      </c>
      <c r="E63" s="572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68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4301020296</v>
      </c>
      <c r="D64" s="571">
        <v>4680115881433</v>
      </c>
      <c r="E64" s="572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68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70</v>
      </c>
      <c r="Q65" s="565"/>
      <c r="R65" s="565"/>
      <c r="S65" s="565"/>
      <c r="T65" s="565"/>
      <c r="U65" s="565"/>
      <c r="V65" s="566"/>
      <c r="W65" s="37" t="s">
        <v>71</v>
      </c>
      <c r="X65" s="559">
        <f>IFERROR(X61/H61,"0")+IFERROR(X62/H62,"0")+IFERROR(X63/H63,"0")+IFERROR(X64/H64,"0")</f>
        <v>12.314814814814815</v>
      </c>
      <c r="Y65" s="559">
        <f>IFERROR(Y61/H61,"0")+IFERROR(Y62/H62,"0")+IFERROR(Y63/H63,"0")+IFERROR(Y64/H64,"0")</f>
        <v>13</v>
      </c>
      <c r="Z65" s="559">
        <f>IFERROR(IF(Z61="",0,Z61),"0")+IFERROR(IF(Z62="",0,Z62),"0")+IFERROR(IF(Z63="",0,Z63),"0")+IFERROR(IF(Z64="",0,Z64),"0")</f>
        <v>0.24674000000000001</v>
      </c>
      <c r="AA65" s="560"/>
      <c r="AB65" s="560"/>
      <c r="AC65" s="560"/>
    </row>
    <row r="66" spans="1:68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70</v>
      </c>
      <c r="Q66" s="565"/>
      <c r="R66" s="565"/>
      <c r="S66" s="565"/>
      <c r="T66" s="565"/>
      <c r="U66" s="565"/>
      <c r="V66" s="566"/>
      <c r="W66" s="37" t="s">
        <v>68</v>
      </c>
      <c r="X66" s="559">
        <f>IFERROR(SUM(X61:X64),"0")</f>
        <v>133</v>
      </c>
      <c r="Y66" s="559">
        <f>IFERROR(SUM(Y61:Y64),"0")</f>
        <v>140.4</v>
      </c>
      <c r="Z66" s="37"/>
      <c r="AA66" s="560"/>
      <c r="AB66" s="560"/>
      <c r="AC66" s="560"/>
    </row>
    <row r="67" spans="1:68" ht="14.25" hidden="1" customHeight="1" x14ac:dyDescent="0.25">
      <c r="A67" s="581" t="s">
        <v>63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553"/>
      <c r="AB67" s="553"/>
      <c r="AC67" s="553"/>
    </row>
    <row r="68" spans="1:68" ht="27" hidden="1" customHeight="1" x14ac:dyDescent="0.25">
      <c r="A68" s="54" t="s">
        <v>144</v>
      </c>
      <c r="B68" s="54" t="s">
        <v>145</v>
      </c>
      <c r="C68" s="31">
        <v>4301031243</v>
      </c>
      <c r="D68" s="571">
        <v>4680115885073</v>
      </c>
      <c r="E68" s="572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68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147</v>
      </c>
      <c r="B69" s="54" t="s">
        <v>148</v>
      </c>
      <c r="C69" s="31">
        <v>4301031241</v>
      </c>
      <c r="D69" s="571">
        <v>4680115885059</v>
      </c>
      <c r="E69" s="572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68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150</v>
      </c>
      <c r="B70" s="54" t="s">
        <v>151</v>
      </c>
      <c r="C70" s="31">
        <v>4301031316</v>
      </c>
      <c r="D70" s="571">
        <v>4680115885097</v>
      </c>
      <c r="E70" s="572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68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70</v>
      </c>
      <c r="Q71" s="565"/>
      <c r="R71" s="565"/>
      <c r="S71" s="565"/>
      <c r="T71" s="565"/>
      <c r="U71" s="565"/>
      <c r="V71" s="566"/>
      <c r="W71" s="37" t="s">
        <v>71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hidden="1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70</v>
      </c>
      <c r="Q72" s="565"/>
      <c r="R72" s="565"/>
      <c r="S72" s="565"/>
      <c r="T72" s="565"/>
      <c r="U72" s="565"/>
      <c r="V72" s="566"/>
      <c r="W72" s="37" t="s">
        <v>68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hidden="1" customHeight="1" x14ac:dyDescent="0.25">
      <c r="A73" s="581" t="s">
        <v>72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553"/>
      <c r="AB73" s="553"/>
      <c r="AC73" s="553"/>
    </row>
    <row r="74" spans="1:68" ht="16.5" hidden="1" customHeight="1" x14ac:dyDescent="0.25">
      <c r="A74" s="54" t="s">
        <v>153</v>
      </c>
      <c r="B74" s="54" t="s">
        <v>154</v>
      </c>
      <c r="C74" s="31">
        <v>4301051838</v>
      </c>
      <c r="D74" s="571">
        <v>4680115881891</v>
      </c>
      <c r="E74" s="572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68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156</v>
      </c>
      <c r="B75" s="54" t="s">
        <v>157</v>
      </c>
      <c r="C75" s="31">
        <v>4301051846</v>
      </c>
      <c r="D75" s="571">
        <v>4680115885769</v>
      </c>
      <c r="E75" s="572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68</v>
      </c>
      <c r="X75" s="557">
        <v>22</v>
      </c>
      <c r="Y75" s="558">
        <f t="shared" si="11"/>
        <v>25.200000000000003</v>
      </c>
      <c r="Z75" s="36">
        <f>IFERROR(IF(Y75=0,"",ROUNDUP(Y75/H75,0)*0.01898),"")</f>
        <v>5.6940000000000004E-2</v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23.139285714285712</v>
      </c>
      <c r="BN75" s="64">
        <f t="shared" si="13"/>
        <v>26.505000000000006</v>
      </c>
      <c r="BO75" s="64">
        <f t="shared" si="14"/>
        <v>4.0922619047619048E-2</v>
      </c>
      <c r="BP75" s="64">
        <f t="shared" si="15"/>
        <v>4.6875E-2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4301051927</v>
      </c>
      <c r="D76" s="571">
        <v>4680115884410</v>
      </c>
      <c r="E76" s="572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68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162</v>
      </c>
      <c r="B77" s="54" t="s">
        <v>163</v>
      </c>
      <c r="C77" s="31">
        <v>4301051837</v>
      </c>
      <c r="D77" s="571">
        <v>4680115884311</v>
      </c>
      <c r="E77" s="572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68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164</v>
      </c>
      <c r="B78" s="54" t="s">
        <v>165</v>
      </c>
      <c r="C78" s="31">
        <v>4301051844</v>
      </c>
      <c r="D78" s="571">
        <v>4680115885929</v>
      </c>
      <c r="E78" s="572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68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166</v>
      </c>
      <c r="B79" s="54" t="s">
        <v>167</v>
      </c>
      <c r="C79" s="31">
        <v>4301051929</v>
      </c>
      <c r="D79" s="571">
        <v>4680115884403</v>
      </c>
      <c r="E79" s="572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68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70</v>
      </c>
      <c r="Q80" s="565"/>
      <c r="R80" s="565"/>
      <c r="S80" s="565"/>
      <c r="T80" s="565"/>
      <c r="U80" s="565"/>
      <c r="V80" s="566"/>
      <c r="W80" s="37" t="s">
        <v>71</v>
      </c>
      <c r="X80" s="559">
        <f>IFERROR(X74/H74,"0")+IFERROR(X75/H75,"0")+IFERROR(X76/H76,"0")+IFERROR(X77/H77,"0")+IFERROR(X78/H78,"0")+IFERROR(X79/H79,"0")</f>
        <v>2.6190476190476191</v>
      </c>
      <c r="Y80" s="559">
        <f>IFERROR(Y74/H74,"0")+IFERROR(Y75/H75,"0")+IFERROR(Y76/H76,"0")+IFERROR(Y77/H77,"0")+IFERROR(Y78/H78,"0")+IFERROR(Y79/H79,"0")</f>
        <v>3</v>
      </c>
      <c r="Z80" s="559">
        <f>IFERROR(IF(Z74="",0,Z74),"0")+IFERROR(IF(Z75="",0,Z75),"0")+IFERROR(IF(Z76="",0,Z76),"0")+IFERROR(IF(Z77="",0,Z77),"0")+IFERROR(IF(Z78="",0,Z78),"0")+IFERROR(IF(Z79="",0,Z79),"0")</f>
        <v>5.6940000000000004E-2</v>
      </c>
      <c r="AA80" s="560"/>
      <c r="AB80" s="560"/>
      <c r="AC80" s="560"/>
    </row>
    <row r="81" spans="1:68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70</v>
      </c>
      <c r="Q81" s="565"/>
      <c r="R81" s="565"/>
      <c r="S81" s="565"/>
      <c r="T81" s="565"/>
      <c r="U81" s="565"/>
      <c r="V81" s="566"/>
      <c r="W81" s="37" t="s">
        <v>68</v>
      </c>
      <c r="X81" s="559">
        <f>IFERROR(SUM(X74:X79),"0")</f>
        <v>22</v>
      </c>
      <c r="Y81" s="559">
        <f>IFERROR(SUM(Y74:Y79),"0")</f>
        <v>25.200000000000003</v>
      </c>
      <c r="Z81" s="37"/>
      <c r="AA81" s="560"/>
      <c r="AB81" s="560"/>
      <c r="AC81" s="560"/>
    </row>
    <row r="82" spans="1:68" ht="14.25" hidden="1" customHeight="1" x14ac:dyDescent="0.25">
      <c r="A82" s="581" t="s">
        <v>168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553"/>
      <c r="AB82" s="553"/>
      <c r="AC82" s="553"/>
    </row>
    <row r="83" spans="1:68" ht="27" hidden="1" customHeight="1" x14ac:dyDescent="0.25">
      <c r="A83" s="54" t="s">
        <v>169</v>
      </c>
      <c r="B83" s="54" t="s">
        <v>170</v>
      </c>
      <c r="C83" s="31">
        <v>4301060455</v>
      </c>
      <c r="D83" s="571">
        <v>4680115881532</v>
      </c>
      <c r="E83" s="572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68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172</v>
      </c>
      <c r="B84" s="54" t="s">
        <v>173</v>
      </c>
      <c r="C84" s="31">
        <v>4301060351</v>
      </c>
      <c r="D84" s="571">
        <v>4680115881464</v>
      </c>
      <c r="E84" s="572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68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70</v>
      </c>
      <c r="Q85" s="565"/>
      <c r="R85" s="565"/>
      <c r="S85" s="565"/>
      <c r="T85" s="565"/>
      <c r="U85" s="565"/>
      <c r="V85" s="566"/>
      <c r="W85" s="37" t="s">
        <v>71</v>
      </c>
      <c r="X85" s="559">
        <f>IFERROR(X83/H83,"0")+IFERROR(X84/H84,"0")</f>
        <v>0</v>
      </c>
      <c r="Y85" s="559">
        <f>IFERROR(Y83/H83,"0")+IFERROR(Y84/H84,"0")</f>
        <v>0</v>
      </c>
      <c r="Z85" s="559">
        <f>IFERROR(IF(Z83="",0,Z83),"0")+IFERROR(IF(Z84="",0,Z84),"0")</f>
        <v>0</v>
      </c>
      <c r="AA85" s="560"/>
      <c r="AB85" s="560"/>
      <c r="AC85" s="560"/>
    </row>
    <row r="86" spans="1:68" hidden="1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70</v>
      </c>
      <c r="Q86" s="565"/>
      <c r="R86" s="565"/>
      <c r="S86" s="565"/>
      <c r="T86" s="565"/>
      <c r="U86" s="565"/>
      <c r="V86" s="566"/>
      <c r="W86" s="37" t="s">
        <v>68</v>
      </c>
      <c r="X86" s="559">
        <f>IFERROR(SUM(X83:X84),"0")</f>
        <v>0</v>
      </c>
      <c r="Y86" s="559">
        <f>IFERROR(SUM(Y83:Y84),"0")</f>
        <v>0</v>
      </c>
      <c r="Z86" s="37"/>
      <c r="AA86" s="560"/>
      <c r="AB86" s="560"/>
      <c r="AC86" s="560"/>
    </row>
    <row r="87" spans="1:68" ht="16.5" hidden="1" customHeight="1" x14ac:dyDescent="0.25">
      <c r="A87" s="576" t="s">
        <v>175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552"/>
      <c r="AB87" s="552"/>
      <c r="AC87" s="552"/>
    </row>
    <row r="88" spans="1:68" ht="14.25" hidden="1" customHeight="1" x14ac:dyDescent="0.25">
      <c r="A88" s="581" t="s">
        <v>101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553"/>
      <c r="AB88" s="553"/>
      <c r="AC88" s="553"/>
    </row>
    <row r="89" spans="1:68" ht="27" customHeight="1" x14ac:dyDescent="0.25">
      <c r="A89" s="54" t="s">
        <v>176</v>
      </c>
      <c r="B89" s="54" t="s">
        <v>177</v>
      </c>
      <c r="C89" s="31">
        <v>4301011468</v>
      </c>
      <c r="D89" s="571">
        <v>4680115881327</v>
      </c>
      <c r="E89" s="572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68</v>
      </c>
      <c r="X89" s="557">
        <v>236</v>
      </c>
      <c r="Y89" s="558">
        <f>IFERROR(IF(X89="",0,CEILING((X89/$H89),1)*$H89),"")</f>
        <v>237.60000000000002</v>
      </c>
      <c r="Z89" s="36">
        <f>IFERROR(IF(Y89=0,"",ROUNDUP(Y89/H89,0)*0.01898),"")</f>
        <v>0.41755999999999999</v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245.50555555555553</v>
      </c>
      <c r="BN89" s="64">
        <f>IFERROR(Y89*I89/H89,"0")</f>
        <v>247.17</v>
      </c>
      <c r="BO89" s="64">
        <f>IFERROR(1/J89*(X89/H89),"0")</f>
        <v>0.34143518518518517</v>
      </c>
      <c r="BP89" s="64">
        <f>IFERROR(1/J89*(Y89/H89),"0")</f>
        <v>0.34375</v>
      </c>
    </row>
    <row r="90" spans="1:68" ht="27" hidden="1" customHeight="1" x14ac:dyDescent="0.25">
      <c r="A90" s="54" t="s">
        <v>179</v>
      </c>
      <c r="B90" s="54" t="s">
        <v>180</v>
      </c>
      <c r="C90" s="31">
        <v>4301011476</v>
      </c>
      <c r="D90" s="571">
        <v>4680115881518</v>
      </c>
      <c r="E90" s="572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68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181</v>
      </c>
      <c r="B91" s="54" t="s">
        <v>182</v>
      </c>
      <c r="C91" s="31">
        <v>4301011443</v>
      </c>
      <c r="D91" s="571">
        <v>4680115881303</v>
      </c>
      <c r="E91" s="572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68</v>
      </c>
      <c r="X91" s="557">
        <v>0</v>
      </c>
      <c r="Y91" s="55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70</v>
      </c>
      <c r="Q92" s="565"/>
      <c r="R92" s="565"/>
      <c r="S92" s="565"/>
      <c r="T92" s="565"/>
      <c r="U92" s="565"/>
      <c r="V92" s="566"/>
      <c r="W92" s="37" t="s">
        <v>71</v>
      </c>
      <c r="X92" s="559">
        <f>IFERROR(X89/H89,"0")+IFERROR(X90/H90,"0")+IFERROR(X91/H91,"0")</f>
        <v>21.851851851851851</v>
      </c>
      <c r="Y92" s="559">
        <f>IFERROR(Y89/H89,"0")+IFERROR(Y90/H90,"0")+IFERROR(Y91/H91,"0")</f>
        <v>22</v>
      </c>
      <c r="Z92" s="559">
        <f>IFERROR(IF(Z89="",0,Z89),"0")+IFERROR(IF(Z90="",0,Z90),"0")+IFERROR(IF(Z91="",0,Z91),"0")</f>
        <v>0.41755999999999999</v>
      </c>
      <c r="AA92" s="560"/>
      <c r="AB92" s="560"/>
      <c r="AC92" s="560"/>
    </row>
    <row r="93" spans="1:68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70</v>
      </c>
      <c r="Q93" s="565"/>
      <c r="R93" s="565"/>
      <c r="S93" s="565"/>
      <c r="T93" s="565"/>
      <c r="U93" s="565"/>
      <c r="V93" s="566"/>
      <c r="W93" s="37" t="s">
        <v>68</v>
      </c>
      <c r="X93" s="559">
        <f>IFERROR(SUM(X89:X91),"0")</f>
        <v>236</v>
      </c>
      <c r="Y93" s="559">
        <f>IFERROR(SUM(Y89:Y91),"0")</f>
        <v>237.60000000000002</v>
      </c>
      <c r="Z93" s="37"/>
      <c r="AA93" s="560"/>
      <c r="AB93" s="560"/>
      <c r="AC93" s="560"/>
    </row>
    <row r="94" spans="1:68" ht="14.25" hidden="1" customHeight="1" x14ac:dyDescent="0.25">
      <c r="A94" s="581" t="s">
        <v>72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553"/>
      <c r="AB94" s="553"/>
      <c r="AC94" s="553"/>
    </row>
    <row r="95" spans="1:68" ht="16.5" customHeight="1" x14ac:dyDescent="0.25">
      <c r="A95" s="54" t="s">
        <v>183</v>
      </c>
      <c r="B95" s="54" t="s">
        <v>184</v>
      </c>
      <c r="C95" s="31">
        <v>4301051712</v>
      </c>
      <c r="D95" s="571">
        <v>4607091386967</v>
      </c>
      <c r="E95" s="572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46" t="s">
        <v>185</v>
      </c>
      <c r="Q95" s="562"/>
      <c r="R95" s="562"/>
      <c r="S95" s="562"/>
      <c r="T95" s="563"/>
      <c r="U95" s="34"/>
      <c r="V95" s="34"/>
      <c r="W95" s="35" t="s">
        <v>68</v>
      </c>
      <c r="X95" s="557">
        <v>98</v>
      </c>
      <c r="Y95" s="558">
        <f>IFERROR(IF(X95="",0,CEILING((X95/$H95),1)*$H95),"")</f>
        <v>105.3</v>
      </c>
      <c r="Z95" s="36">
        <f>IFERROR(IF(Y95=0,"",ROUNDUP(Y95/H95,0)*0.01898),"")</f>
        <v>0.24674000000000001</v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104.27925925925926</v>
      </c>
      <c r="BN95" s="64">
        <f>IFERROR(Y95*I95/H95,"0")</f>
        <v>112.047</v>
      </c>
      <c r="BO95" s="64">
        <f>IFERROR(1/J95*(X95/H95),"0")</f>
        <v>0.18904320987654322</v>
      </c>
      <c r="BP95" s="64">
        <f>IFERROR(1/J95*(Y95/H95),"0")</f>
        <v>0.203125</v>
      </c>
    </row>
    <row r="96" spans="1:68" ht="27" hidden="1" customHeight="1" x14ac:dyDescent="0.25">
      <c r="A96" s="54" t="s">
        <v>187</v>
      </c>
      <c r="B96" s="54" t="s">
        <v>188</v>
      </c>
      <c r="C96" s="31">
        <v>4301051788</v>
      </c>
      <c r="D96" s="571">
        <v>4680115884953</v>
      </c>
      <c r="E96" s="572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68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189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190</v>
      </c>
      <c r="B97" s="54" t="s">
        <v>191</v>
      </c>
      <c r="C97" s="31">
        <v>4301051718</v>
      </c>
      <c r="D97" s="571">
        <v>4607091385731</v>
      </c>
      <c r="E97" s="572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75</v>
      </c>
      <c r="L97" s="32"/>
      <c r="M97" s="33" t="s">
        <v>91</v>
      </c>
      <c r="N97" s="33"/>
      <c r="O97" s="32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68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186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190</v>
      </c>
      <c r="B98" s="54" t="s">
        <v>192</v>
      </c>
      <c r="C98" s="31">
        <v>4301052039</v>
      </c>
      <c r="D98" s="571">
        <v>4607091385731</v>
      </c>
      <c r="E98" s="572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68</v>
      </c>
      <c r="X98" s="557">
        <v>0</v>
      </c>
      <c r="Y98" s="558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194</v>
      </c>
      <c r="B99" s="54" t="s">
        <v>195</v>
      </c>
      <c r="C99" s="31">
        <v>4301051438</v>
      </c>
      <c r="D99" s="571">
        <v>4680115880894</v>
      </c>
      <c r="E99" s="572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68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196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70</v>
      </c>
      <c r="Q100" s="565"/>
      <c r="R100" s="565"/>
      <c r="S100" s="565"/>
      <c r="T100" s="565"/>
      <c r="U100" s="565"/>
      <c r="V100" s="566"/>
      <c r="W100" s="37" t="s">
        <v>71</v>
      </c>
      <c r="X100" s="559">
        <f>IFERROR(X95/H95,"0")+IFERROR(X96/H96,"0")+IFERROR(X97/H97,"0")+IFERROR(X98/H98,"0")+IFERROR(X99/H99,"0")</f>
        <v>12.098765432098766</v>
      </c>
      <c r="Y100" s="559">
        <f>IFERROR(Y95/H95,"0")+IFERROR(Y96/H96,"0")+IFERROR(Y97/H97,"0")+IFERROR(Y98/H98,"0")+IFERROR(Y99/H99,"0")</f>
        <v>13</v>
      </c>
      <c r="Z100" s="559">
        <f>IFERROR(IF(Z95="",0,Z95),"0")+IFERROR(IF(Z96="",0,Z96),"0")+IFERROR(IF(Z97="",0,Z97),"0")+IFERROR(IF(Z98="",0,Z98),"0")+IFERROR(IF(Z99="",0,Z99),"0")</f>
        <v>0.24674000000000001</v>
      </c>
      <c r="AA100" s="560"/>
      <c r="AB100" s="560"/>
      <c r="AC100" s="560"/>
    </row>
    <row r="101" spans="1:68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70</v>
      </c>
      <c r="Q101" s="565"/>
      <c r="R101" s="565"/>
      <c r="S101" s="565"/>
      <c r="T101" s="565"/>
      <c r="U101" s="565"/>
      <c r="V101" s="566"/>
      <c r="W101" s="37" t="s">
        <v>68</v>
      </c>
      <c r="X101" s="559">
        <f>IFERROR(SUM(X95:X99),"0")</f>
        <v>98</v>
      </c>
      <c r="Y101" s="559">
        <f>IFERROR(SUM(Y95:Y99),"0")</f>
        <v>105.3</v>
      </c>
      <c r="Z101" s="37"/>
      <c r="AA101" s="560"/>
      <c r="AB101" s="560"/>
      <c r="AC101" s="560"/>
    </row>
    <row r="102" spans="1:68" ht="16.5" hidden="1" customHeight="1" x14ac:dyDescent="0.25">
      <c r="A102" s="576" t="s">
        <v>197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552"/>
      <c r="AB102" s="552"/>
      <c r="AC102" s="552"/>
    </row>
    <row r="103" spans="1:68" ht="14.25" hidden="1" customHeight="1" x14ac:dyDescent="0.25">
      <c r="A103" s="581" t="s">
        <v>101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553"/>
      <c r="AB103" s="553"/>
      <c r="AC103" s="553"/>
    </row>
    <row r="104" spans="1:68" ht="16.5" customHeight="1" x14ac:dyDescent="0.25">
      <c r="A104" s="54" t="s">
        <v>198</v>
      </c>
      <c r="B104" s="54" t="s">
        <v>199</v>
      </c>
      <c r="C104" s="31">
        <v>4301011514</v>
      </c>
      <c r="D104" s="571">
        <v>4680115882133</v>
      </c>
      <c r="E104" s="572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104</v>
      </c>
      <c r="L104" s="32"/>
      <c r="M104" s="33" t="s">
        <v>105</v>
      </c>
      <c r="N104" s="33"/>
      <c r="O104" s="32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68</v>
      </c>
      <c r="X104" s="557">
        <v>239</v>
      </c>
      <c r="Y104" s="558">
        <f>IFERROR(IF(X104="",0,CEILING((X104/$H104),1)*$H104),"")</f>
        <v>248.4</v>
      </c>
      <c r="Z104" s="36">
        <f>IFERROR(IF(Y104=0,"",ROUNDUP(Y104/H104,0)*0.01898),"")</f>
        <v>0.43653999999999998</v>
      </c>
      <c r="AA104" s="56"/>
      <c r="AB104" s="57"/>
      <c r="AC104" s="151" t="s">
        <v>200</v>
      </c>
      <c r="AG104" s="64"/>
      <c r="AJ104" s="68"/>
      <c r="AK104" s="68">
        <v>0</v>
      </c>
      <c r="BB104" s="152" t="s">
        <v>1</v>
      </c>
      <c r="BM104" s="64">
        <f>IFERROR(X104*I104/H104,"0")</f>
        <v>248.62638888888887</v>
      </c>
      <c r="BN104" s="64">
        <f>IFERROR(Y104*I104/H104,"0")</f>
        <v>258.40499999999997</v>
      </c>
      <c r="BO104" s="64">
        <f>IFERROR(1/J104*(X104/H104),"0")</f>
        <v>0.34577546296296297</v>
      </c>
      <c r="BP104" s="64">
        <f>IFERROR(1/J104*(Y104/H104),"0")</f>
        <v>0.359375</v>
      </c>
    </row>
    <row r="105" spans="1:68" ht="16.5" hidden="1" customHeight="1" x14ac:dyDescent="0.25">
      <c r="A105" s="54" t="s">
        <v>201</v>
      </c>
      <c r="B105" s="54" t="s">
        <v>202</v>
      </c>
      <c r="C105" s="31">
        <v>4301011417</v>
      </c>
      <c r="D105" s="571">
        <v>4680115880269</v>
      </c>
      <c r="E105" s="572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109</v>
      </c>
      <c r="L105" s="32"/>
      <c r="M105" s="33" t="s">
        <v>76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68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200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4301011415</v>
      </c>
      <c r="D106" s="571">
        <v>4680115880429</v>
      </c>
      <c r="E106" s="572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68</v>
      </c>
      <c r="X106" s="557">
        <v>0</v>
      </c>
      <c r="Y106" s="55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200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4301011462</v>
      </c>
      <c r="D107" s="571">
        <v>4680115881457</v>
      </c>
      <c r="E107" s="572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68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200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70</v>
      </c>
      <c r="Q108" s="565"/>
      <c r="R108" s="565"/>
      <c r="S108" s="565"/>
      <c r="T108" s="565"/>
      <c r="U108" s="565"/>
      <c r="V108" s="566"/>
      <c r="W108" s="37" t="s">
        <v>71</v>
      </c>
      <c r="X108" s="559">
        <f>IFERROR(X104/H104,"0")+IFERROR(X105/H105,"0")+IFERROR(X106/H106,"0")+IFERROR(X107/H107,"0")</f>
        <v>22.12962962962963</v>
      </c>
      <c r="Y108" s="559">
        <f>IFERROR(Y104/H104,"0")+IFERROR(Y105/H105,"0")+IFERROR(Y106/H106,"0")+IFERROR(Y107/H107,"0")</f>
        <v>23</v>
      </c>
      <c r="Z108" s="559">
        <f>IFERROR(IF(Z104="",0,Z104),"0")+IFERROR(IF(Z105="",0,Z105),"0")+IFERROR(IF(Z106="",0,Z106),"0")+IFERROR(IF(Z107="",0,Z107),"0")</f>
        <v>0.43653999999999998</v>
      </c>
      <c r="AA108" s="560"/>
      <c r="AB108" s="560"/>
      <c r="AC108" s="560"/>
    </row>
    <row r="109" spans="1:68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70</v>
      </c>
      <c r="Q109" s="565"/>
      <c r="R109" s="565"/>
      <c r="S109" s="565"/>
      <c r="T109" s="565"/>
      <c r="U109" s="565"/>
      <c r="V109" s="566"/>
      <c r="W109" s="37" t="s">
        <v>68</v>
      </c>
      <c r="X109" s="559">
        <f>IFERROR(SUM(X104:X107),"0")</f>
        <v>239</v>
      </c>
      <c r="Y109" s="559">
        <f>IFERROR(SUM(Y104:Y107),"0")</f>
        <v>248.4</v>
      </c>
      <c r="Z109" s="37"/>
      <c r="AA109" s="560"/>
      <c r="AB109" s="560"/>
      <c r="AC109" s="560"/>
    </row>
    <row r="110" spans="1:68" ht="14.25" hidden="1" customHeight="1" x14ac:dyDescent="0.25">
      <c r="A110" s="581" t="s">
        <v>133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553"/>
      <c r="AB110" s="553"/>
      <c r="AC110" s="553"/>
    </row>
    <row r="111" spans="1:68" ht="16.5" customHeight="1" x14ac:dyDescent="0.25">
      <c r="A111" s="54" t="s">
        <v>207</v>
      </c>
      <c r="B111" s="54" t="s">
        <v>208</v>
      </c>
      <c r="C111" s="31">
        <v>4301020345</v>
      </c>
      <c r="D111" s="571">
        <v>4680115881488</v>
      </c>
      <c r="E111" s="572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104</v>
      </c>
      <c r="L111" s="32"/>
      <c r="M111" s="33" t="s">
        <v>105</v>
      </c>
      <c r="N111" s="33"/>
      <c r="O111" s="32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68</v>
      </c>
      <c r="X111" s="557">
        <v>39</v>
      </c>
      <c r="Y111" s="558">
        <f>IFERROR(IF(X111="",0,CEILING((X111/$H111),1)*$H111),"")</f>
        <v>43.2</v>
      </c>
      <c r="Z111" s="36">
        <f>IFERROR(IF(Y111=0,"",ROUNDUP(Y111/H111,0)*0.01898),"")</f>
        <v>7.5920000000000001E-2</v>
      </c>
      <c r="AA111" s="56"/>
      <c r="AB111" s="57"/>
      <c r="AC111" s="159" t="s">
        <v>209</v>
      </c>
      <c r="AG111" s="64"/>
      <c r="AJ111" s="68"/>
      <c r="AK111" s="68">
        <v>0</v>
      </c>
      <c r="BB111" s="160" t="s">
        <v>1</v>
      </c>
      <c r="BM111" s="64">
        <f>IFERROR(X111*I111/H111,"0")</f>
        <v>40.570833333333326</v>
      </c>
      <c r="BN111" s="64">
        <f>IFERROR(Y111*I111/H111,"0")</f>
        <v>44.94</v>
      </c>
      <c r="BO111" s="64">
        <f>IFERROR(1/J111*(X111/H111),"0")</f>
        <v>5.6423611111111105E-2</v>
      </c>
      <c r="BP111" s="64">
        <f>IFERROR(1/J111*(Y111/H111),"0")</f>
        <v>6.25E-2</v>
      </c>
    </row>
    <row r="112" spans="1:68" ht="16.5" hidden="1" customHeight="1" x14ac:dyDescent="0.25">
      <c r="A112" s="54" t="s">
        <v>210</v>
      </c>
      <c r="B112" s="54" t="s">
        <v>211</v>
      </c>
      <c r="C112" s="31">
        <v>4301020346</v>
      </c>
      <c r="D112" s="571">
        <v>4680115882775</v>
      </c>
      <c r="E112" s="572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105</v>
      </c>
      <c r="N112" s="33"/>
      <c r="O112" s="32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68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209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4301020344</v>
      </c>
      <c r="D113" s="571">
        <v>4680115880658</v>
      </c>
      <c r="E113" s="572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75</v>
      </c>
      <c r="L113" s="32"/>
      <c r="M113" s="33" t="s">
        <v>105</v>
      </c>
      <c r="N113" s="33"/>
      <c r="O113" s="32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68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209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70</v>
      </c>
      <c r="Q114" s="565"/>
      <c r="R114" s="565"/>
      <c r="S114" s="565"/>
      <c r="T114" s="565"/>
      <c r="U114" s="565"/>
      <c r="V114" s="566"/>
      <c r="W114" s="37" t="s">
        <v>71</v>
      </c>
      <c r="X114" s="559">
        <f>IFERROR(X111/H111,"0")+IFERROR(X112/H112,"0")+IFERROR(X113/H113,"0")</f>
        <v>3.6111111111111107</v>
      </c>
      <c r="Y114" s="559">
        <f>IFERROR(Y111/H111,"0")+IFERROR(Y112/H112,"0")+IFERROR(Y113/H113,"0")</f>
        <v>4</v>
      </c>
      <c r="Z114" s="559">
        <f>IFERROR(IF(Z111="",0,Z111),"0")+IFERROR(IF(Z112="",0,Z112),"0")+IFERROR(IF(Z113="",0,Z113),"0")</f>
        <v>7.5920000000000001E-2</v>
      </c>
      <c r="AA114" s="560"/>
      <c r="AB114" s="560"/>
      <c r="AC114" s="560"/>
    </row>
    <row r="115" spans="1:68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70</v>
      </c>
      <c r="Q115" s="565"/>
      <c r="R115" s="565"/>
      <c r="S115" s="565"/>
      <c r="T115" s="565"/>
      <c r="U115" s="565"/>
      <c r="V115" s="566"/>
      <c r="W115" s="37" t="s">
        <v>68</v>
      </c>
      <c r="X115" s="559">
        <f>IFERROR(SUM(X111:X113),"0")</f>
        <v>39</v>
      </c>
      <c r="Y115" s="559">
        <f>IFERROR(SUM(Y111:Y113),"0")</f>
        <v>43.2</v>
      </c>
      <c r="Z115" s="37"/>
      <c r="AA115" s="560"/>
      <c r="AB115" s="560"/>
      <c r="AC115" s="560"/>
    </row>
    <row r="116" spans="1:68" ht="14.25" hidden="1" customHeight="1" x14ac:dyDescent="0.25">
      <c r="A116" s="581" t="s">
        <v>72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53"/>
      <c r="AB116" s="553"/>
      <c r="AC116" s="553"/>
    </row>
    <row r="117" spans="1:68" ht="16.5" customHeight="1" x14ac:dyDescent="0.25">
      <c r="A117" s="54" t="s">
        <v>214</v>
      </c>
      <c r="B117" s="54" t="s">
        <v>215</v>
      </c>
      <c r="C117" s="31">
        <v>4301051724</v>
      </c>
      <c r="D117" s="571">
        <v>4607091385168</v>
      </c>
      <c r="E117" s="572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104</v>
      </c>
      <c r="L117" s="32"/>
      <c r="M117" s="33" t="s">
        <v>91</v>
      </c>
      <c r="N117" s="33"/>
      <c r="O117" s="32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68</v>
      </c>
      <c r="X117" s="557">
        <v>105</v>
      </c>
      <c r="Y117" s="558">
        <f>IFERROR(IF(X117="",0,CEILING((X117/$H117),1)*$H117),"")</f>
        <v>105.3</v>
      </c>
      <c r="Z117" s="36">
        <f>IFERROR(IF(Y117=0,"",ROUNDUP(Y117/H117,0)*0.01898),"")</f>
        <v>0.24674000000000001</v>
      </c>
      <c r="AA117" s="56"/>
      <c r="AB117" s="57"/>
      <c r="AC117" s="165" t="s">
        <v>216</v>
      </c>
      <c r="AG117" s="64"/>
      <c r="AJ117" s="68"/>
      <c r="AK117" s="68">
        <v>0</v>
      </c>
      <c r="BB117" s="166" t="s">
        <v>1</v>
      </c>
      <c r="BM117" s="64">
        <f>IFERROR(X117*I117/H117,"0")</f>
        <v>111.65</v>
      </c>
      <c r="BN117" s="64">
        <f>IFERROR(Y117*I117/H117,"0")</f>
        <v>111.96900000000001</v>
      </c>
      <c r="BO117" s="64">
        <f>IFERROR(1/J117*(X117/H117),"0")</f>
        <v>0.20254629629629631</v>
      </c>
      <c r="BP117" s="64">
        <f>IFERROR(1/J117*(Y117/H117),"0")</f>
        <v>0.203125</v>
      </c>
    </row>
    <row r="118" spans="1:68" ht="27" hidden="1" customHeight="1" x14ac:dyDescent="0.25">
      <c r="A118" s="54" t="s">
        <v>217</v>
      </c>
      <c r="B118" s="54" t="s">
        <v>218</v>
      </c>
      <c r="C118" s="31">
        <v>4301051730</v>
      </c>
      <c r="D118" s="571">
        <v>4607091383256</v>
      </c>
      <c r="E118" s="572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75</v>
      </c>
      <c r="L118" s="32"/>
      <c r="M118" s="33" t="s">
        <v>91</v>
      </c>
      <c r="N118" s="33"/>
      <c r="O118" s="32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68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216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4301051721</v>
      </c>
      <c r="D119" s="571">
        <v>4607091385748</v>
      </c>
      <c r="E119" s="572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68</v>
      </c>
      <c r="X119" s="557">
        <v>0</v>
      </c>
      <c r="Y119" s="55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216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221</v>
      </c>
      <c r="B120" s="54" t="s">
        <v>222</v>
      </c>
      <c r="C120" s="31">
        <v>4301051740</v>
      </c>
      <c r="D120" s="571">
        <v>4680115884533</v>
      </c>
      <c r="E120" s="572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68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70</v>
      </c>
      <c r="Q121" s="565"/>
      <c r="R121" s="565"/>
      <c r="S121" s="565"/>
      <c r="T121" s="565"/>
      <c r="U121" s="565"/>
      <c r="V121" s="566"/>
      <c r="W121" s="37" t="s">
        <v>71</v>
      </c>
      <c r="X121" s="559">
        <f>IFERROR(X117/H117,"0")+IFERROR(X118/H118,"0")+IFERROR(X119/H119,"0")+IFERROR(X120/H120,"0")</f>
        <v>12.962962962962964</v>
      </c>
      <c r="Y121" s="559">
        <f>IFERROR(Y117/H117,"0")+IFERROR(Y118/H118,"0")+IFERROR(Y119/H119,"0")+IFERROR(Y120/H120,"0")</f>
        <v>13</v>
      </c>
      <c r="Z121" s="559">
        <f>IFERROR(IF(Z117="",0,Z117),"0")+IFERROR(IF(Z118="",0,Z118),"0")+IFERROR(IF(Z119="",0,Z119),"0")+IFERROR(IF(Z120="",0,Z120),"0")</f>
        <v>0.24674000000000001</v>
      </c>
      <c r="AA121" s="560"/>
      <c r="AB121" s="560"/>
      <c r="AC121" s="560"/>
    </row>
    <row r="122" spans="1:68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70</v>
      </c>
      <c r="Q122" s="565"/>
      <c r="R122" s="565"/>
      <c r="S122" s="565"/>
      <c r="T122" s="565"/>
      <c r="U122" s="565"/>
      <c r="V122" s="566"/>
      <c r="W122" s="37" t="s">
        <v>68</v>
      </c>
      <c r="X122" s="559">
        <f>IFERROR(SUM(X117:X120),"0")</f>
        <v>105</v>
      </c>
      <c r="Y122" s="559">
        <f>IFERROR(SUM(Y117:Y120),"0")</f>
        <v>105.3</v>
      </c>
      <c r="Z122" s="37"/>
      <c r="AA122" s="560"/>
      <c r="AB122" s="560"/>
      <c r="AC122" s="560"/>
    </row>
    <row r="123" spans="1:68" ht="14.25" hidden="1" customHeight="1" x14ac:dyDescent="0.25">
      <c r="A123" s="581" t="s">
        <v>168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53"/>
      <c r="AB123" s="553"/>
      <c r="AC123" s="553"/>
    </row>
    <row r="124" spans="1:68" ht="27" hidden="1" customHeight="1" x14ac:dyDescent="0.25">
      <c r="A124" s="54" t="s">
        <v>224</v>
      </c>
      <c r="B124" s="54" t="s">
        <v>225</v>
      </c>
      <c r="C124" s="31">
        <v>4301060357</v>
      </c>
      <c r="D124" s="571">
        <v>4680115882652</v>
      </c>
      <c r="E124" s="572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68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226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227</v>
      </c>
      <c r="B125" s="54" t="s">
        <v>228</v>
      </c>
      <c r="C125" s="31">
        <v>4301060317</v>
      </c>
      <c r="D125" s="571">
        <v>4680115880238</v>
      </c>
      <c r="E125" s="572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68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229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70</v>
      </c>
      <c r="Q126" s="565"/>
      <c r="R126" s="565"/>
      <c r="S126" s="565"/>
      <c r="T126" s="565"/>
      <c r="U126" s="565"/>
      <c r="V126" s="566"/>
      <c r="W126" s="37" t="s">
        <v>71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hidden="1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70</v>
      </c>
      <c r="Q127" s="565"/>
      <c r="R127" s="565"/>
      <c r="S127" s="565"/>
      <c r="T127" s="565"/>
      <c r="U127" s="565"/>
      <c r="V127" s="566"/>
      <c r="W127" s="37" t="s">
        <v>68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hidden="1" customHeight="1" x14ac:dyDescent="0.25">
      <c r="A128" s="576" t="s">
        <v>230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552"/>
      <c r="AB128" s="552"/>
      <c r="AC128" s="552"/>
    </row>
    <row r="129" spans="1:68" ht="14.25" hidden="1" customHeight="1" x14ac:dyDescent="0.25">
      <c r="A129" s="581" t="s">
        <v>101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553"/>
      <c r="AB129" s="553"/>
      <c r="AC129" s="553"/>
    </row>
    <row r="130" spans="1:68" ht="27" hidden="1" customHeight="1" x14ac:dyDescent="0.25">
      <c r="A130" s="54" t="s">
        <v>231</v>
      </c>
      <c r="B130" s="54" t="s">
        <v>232</v>
      </c>
      <c r="C130" s="31">
        <v>4301011562</v>
      </c>
      <c r="D130" s="571">
        <v>4680115882577</v>
      </c>
      <c r="E130" s="572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75</v>
      </c>
      <c r="L130" s="32"/>
      <c r="M130" s="33" t="s">
        <v>96</v>
      </c>
      <c r="N130" s="33"/>
      <c r="O130" s="32">
        <v>90</v>
      </c>
      <c r="P130" s="6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68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233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231</v>
      </c>
      <c r="B131" s="54" t="s">
        <v>234</v>
      </c>
      <c r="C131" s="31">
        <v>4301011564</v>
      </c>
      <c r="D131" s="571">
        <v>4680115882577</v>
      </c>
      <c r="E131" s="572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3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68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233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70</v>
      </c>
      <c r="Q132" s="565"/>
      <c r="R132" s="565"/>
      <c r="S132" s="565"/>
      <c r="T132" s="565"/>
      <c r="U132" s="565"/>
      <c r="V132" s="566"/>
      <c r="W132" s="37" t="s">
        <v>71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hidden="1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70</v>
      </c>
      <c r="Q133" s="565"/>
      <c r="R133" s="565"/>
      <c r="S133" s="565"/>
      <c r="T133" s="565"/>
      <c r="U133" s="565"/>
      <c r="V133" s="566"/>
      <c r="W133" s="37" t="s">
        <v>68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hidden="1" customHeight="1" x14ac:dyDescent="0.25">
      <c r="A134" s="581" t="s">
        <v>63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553"/>
      <c r="AB134" s="553"/>
      <c r="AC134" s="553"/>
    </row>
    <row r="135" spans="1:68" ht="27" hidden="1" customHeight="1" x14ac:dyDescent="0.25">
      <c r="A135" s="54" t="s">
        <v>235</v>
      </c>
      <c r="B135" s="54" t="s">
        <v>236</v>
      </c>
      <c r="C135" s="31">
        <v>4301031235</v>
      </c>
      <c r="D135" s="571">
        <v>4680115883444</v>
      </c>
      <c r="E135" s="572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75</v>
      </c>
      <c r="L135" s="32"/>
      <c r="M135" s="33" t="s">
        <v>96</v>
      </c>
      <c r="N135" s="33"/>
      <c r="O135" s="32">
        <v>90</v>
      </c>
      <c r="P135" s="84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68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237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235</v>
      </c>
      <c r="B136" s="54" t="s">
        <v>238</v>
      </c>
      <c r="C136" s="31">
        <v>4301031234</v>
      </c>
      <c r="D136" s="571">
        <v>4680115883444</v>
      </c>
      <c r="E136" s="572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7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68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237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70</v>
      </c>
      <c r="Q137" s="565"/>
      <c r="R137" s="565"/>
      <c r="S137" s="565"/>
      <c r="T137" s="565"/>
      <c r="U137" s="565"/>
      <c r="V137" s="566"/>
      <c r="W137" s="37" t="s">
        <v>71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hidden="1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70</v>
      </c>
      <c r="Q138" s="565"/>
      <c r="R138" s="565"/>
      <c r="S138" s="565"/>
      <c r="T138" s="565"/>
      <c r="U138" s="565"/>
      <c r="V138" s="566"/>
      <c r="W138" s="37" t="s">
        <v>68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hidden="1" customHeight="1" x14ac:dyDescent="0.25">
      <c r="A139" s="581" t="s">
        <v>72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553"/>
      <c r="AB139" s="553"/>
      <c r="AC139" s="553"/>
    </row>
    <row r="140" spans="1:68" ht="16.5" hidden="1" customHeight="1" x14ac:dyDescent="0.25">
      <c r="A140" s="54" t="s">
        <v>239</v>
      </c>
      <c r="B140" s="54" t="s">
        <v>240</v>
      </c>
      <c r="C140" s="31">
        <v>4301051477</v>
      </c>
      <c r="D140" s="571">
        <v>4680115882584</v>
      </c>
      <c r="E140" s="572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75</v>
      </c>
      <c r="L140" s="32"/>
      <c r="M140" s="33" t="s">
        <v>96</v>
      </c>
      <c r="N140" s="33"/>
      <c r="O140" s="32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68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233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239</v>
      </c>
      <c r="B141" s="54" t="s">
        <v>241</v>
      </c>
      <c r="C141" s="31">
        <v>4301051476</v>
      </c>
      <c r="D141" s="571">
        <v>4680115882584</v>
      </c>
      <c r="E141" s="572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68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233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70</v>
      </c>
      <c r="Q142" s="565"/>
      <c r="R142" s="565"/>
      <c r="S142" s="565"/>
      <c r="T142" s="565"/>
      <c r="U142" s="565"/>
      <c r="V142" s="566"/>
      <c r="W142" s="37" t="s">
        <v>71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hidden="1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70</v>
      </c>
      <c r="Q143" s="565"/>
      <c r="R143" s="565"/>
      <c r="S143" s="565"/>
      <c r="T143" s="565"/>
      <c r="U143" s="565"/>
      <c r="V143" s="566"/>
      <c r="W143" s="37" t="s">
        <v>68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hidden="1" customHeight="1" x14ac:dyDescent="0.25">
      <c r="A144" s="576" t="s">
        <v>99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552"/>
      <c r="AB144" s="552"/>
      <c r="AC144" s="552"/>
    </row>
    <row r="145" spans="1:68" ht="14.25" hidden="1" customHeight="1" x14ac:dyDescent="0.25">
      <c r="A145" s="581" t="s">
        <v>101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553"/>
      <c r="AB145" s="553"/>
      <c r="AC145" s="553"/>
    </row>
    <row r="146" spans="1:68" ht="27" hidden="1" customHeight="1" x14ac:dyDescent="0.25">
      <c r="A146" s="54" t="s">
        <v>242</v>
      </c>
      <c r="B146" s="54" t="s">
        <v>243</v>
      </c>
      <c r="C146" s="31">
        <v>4301011705</v>
      </c>
      <c r="D146" s="571">
        <v>4607091384604</v>
      </c>
      <c r="E146" s="572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109</v>
      </c>
      <c r="L146" s="32"/>
      <c r="M146" s="33" t="s">
        <v>105</v>
      </c>
      <c r="N146" s="33"/>
      <c r="O146" s="32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68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244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70</v>
      </c>
      <c r="Q147" s="565"/>
      <c r="R147" s="565"/>
      <c r="S147" s="565"/>
      <c r="T147" s="565"/>
      <c r="U147" s="565"/>
      <c r="V147" s="566"/>
      <c r="W147" s="37" t="s">
        <v>71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70</v>
      </c>
      <c r="Q148" s="565"/>
      <c r="R148" s="565"/>
      <c r="S148" s="565"/>
      <c r="T148" s="565"/>
      <c r="U148" s="565"/>
      <c r="V148" s="566"/>
      <c r="W148" s="37" t="s">
        <v>68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1" t="s">
        <v>63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553"/>
      <c r="AB149" s="553"/>
      <c r="AC149" s="553"/>
    </row>
    <row r="150" spans="1:68" ht="16.5" hidden="1" customHeight="1" x14ac:dyDescent="0.25">
      <c r="A150" s="54" t="s">
        <v>245</v>
      </c>
      <c r="B150" s="54" t="s">
        <v>246</v>
      </c>
      <c r="C150" s="31">
        <v>4301030895</v>
      </c>
      <c r="D150" s="571">
        <v>4607091387667</v>
      </c>
      <c r="E150" s="572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104</v>
      </c>
      <c r="L150" s="32"/>
      <c r="M150" s="33" t="s">
        <v>105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68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247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248</v>
      </c>
      <c r="B151" s="54" t="s">
        <v>249</v>
      </c>
      <c r="C151" s="31">
        <v>4301030961</v>
      </c>
      <c r="D151" s="571">
        <v>4607091387636</v>
      </c>
      <c r="E151" s="572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68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250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251</v>
      </c>
      <c r="B152" s="54" t="s">
        <v>252</v>
      </c>
      <c r="C152" s="31">
        <v>4301030963</v>
      </c>
      <c r="D152" s="571">
        <v>4607091382426</v>
      </c>
      <c r="E152" s="572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104</v>
      </c>
      <c r="L152" s="32"/>
      <c r="M152" s="33" t="s">
        <v>67</v>
      </c>
      <c r="N152" s="33"/>
      <c r="O152" s="32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68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253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70</v>
      </c>
      <c r="Q153" s="565"/>
      <c r="R153" s="565"/>
      <c r="S153" s="565"/>
      <c r="T153" s="565"/>
      <c r="U153" s="565"/>
      <c r="V153" s="566"/>
      <c r="W153" s="37" t="s">
        <v>71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70</v>
      </c>
      <c r="Q154" s="565"/>
      <c r="R154" s="565"/>
      <c r="S154" s="565"/>
      <c r="T154" s="565"/>
      <c r="U154" s="565"/>
      <c r="V154" s="566"/>
      <c r="W154" s="37" t="s">
        <v>68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26" t="s">
        <v>254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48"/>
      <c r="AB155" s="48"/>
      <c r="AC155" s="48"/>
    </row>
    <row r="156" spans="1:68" ht="16.5" hidden="1" customHeight="1" x14ac:dyDescent="0.25">
      <c r="A156" s="576" t="s">
        <v>255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552"/>
      <c r="AB156" s="552"/>
      <c r="AC156" s="552"/>
    </row>
    <row r="157" spans="1:68" ht="14.25" hidden="1" customHeight="1" x14ac:dyDescent="0.25">
      <c r="A157" s="581" t="s">
        <v>133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553"/>
      <c r="AB157" s="553"/>
      <c r="AC157" s="553"/>
    </row>
    <row r="158" spans="1:68" ht="27" hidden="1" customHeight="1" x14ac:dyDescent="0.25">
      <c r="A158" s="54" t="s">
        <v>256</v>
      </c>
      <c r="B158" s="54" t="s">
        <v>257</v>
      </c>
      <c r="C158" s="31">
        <v>4301020323</v>
      </c>
      <c r="D158" s="571">
        <v>4680115886223</v>
      </c>
      <c r="E158" s="572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68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258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70</v>
      </c>
      <c r="Q159" s="565"/>
      <c r="R159" s="565"/>
      <c r="S159" s="565"/>
      <c r="T159" s="565"/>
      <c r="U159" s="565"/>
      <c r="V159" s="566"/>
      <c r="W159" s="37" t="s">
        <v>71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hidden="1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70</v>
      </c>
      <c r="Q160" s="565"/>
      <c r="R160" s="565"/>
      <c r="S160" s="565"/>
      <c r="T160" s="565"/>
      <c r="U160" s="565"/>
      <c r="V160" s="566"/>
      <c r="W160" s="37" t="s">
        <v>68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hidden="1" customHeight="1" x14ac:dyDescent="0.25">
      <c r="A161" s="581" t="s">
        <v>63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553"/>
      <c r="AB161" s="553"/>
      <c r="AC161" s="553"/>
    </row>
    <row r="162" spans="1:68" ht="27" hidden="1" customHeight="1" x14ac:dyDescent="0.25">
      <c r="A162" s="54" t="s">
        <v>259</v>
      </c>
      <c r="B162" s="54" t="s">
        <v>260</v>
      </c>
      <c r="C162" s="31">
        <v>4301031191</v>
      </c>
      <c r="D162" s="571">
        <v>4680115880993</v>
      </c>
      <c r="E162" s="572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109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68</v>
      </c>
      <c r="X162" s="557">
        <v>0</v>
      </c>
      <c r="Y162" s="558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261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262</v>
      </c>
      <c r="B163" s="54" t="s">
        <v>263</v>
      </c>
      <c r="C163" s="31">
        <v>4301031204</v>
      </c>
      <c r="D163" s="571">
        <v>4680115881761</v>
      </c>
      <c r="E163" s="572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109</v>
      </c>
      <c r="L163" s="32"/>
      <c r="M163" s="33" t="s">
        <v>67</v>
      </c>
      <c r="N163" s="33"/>
      <c r="O163" s="32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68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264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265</v>
      </c>
      <c r="B164" s="54" t="s">
        <v>266</v>
      </c>
      <c r="C164" s="31">
        <v>4301031201</v>
      </c>
      <c r="D164" s="571">
        <v>4680115881563</v>
      </c>
      <c r="E164" s="572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109</v>
      </c>
      <c r="L164" s="32"/>
      <c r="M164" s="33" t="s">
        <v>67</v>
      </c>
      <c r="N164" s="33"/>
      <c r="O164" s="32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68</v>
      </c>
      <c r="X164" s="557">
        <v>0</v>
      </c>
      <c r="Y164" s="558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267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268</v>
      </c>
      <c r="B165" s="54" t="s">
        <v>269</v>
      </c>
      <c r="C165" s="31">
        <v>4301031199</v>
      </c>
      <c r="D165" s="571">
        <v>4680115880986</v>
      </c>
      <c r="E165" s="572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68</v>
      </c>
      <c r="X165" s="557">
        <v>0</v>
      </c>
      <c r="Y165" s="558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4301031205</v>
      </c>
      <c r="D166" s="571">
        <v>4680115881785</v>
      </c>
      <c r="E166" s="572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68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264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4301031399</v>
      </c>
      <c r="D167" s="571">
        <v>4680115886537</v>
      </c>
      <c r="E167" s="572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68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275</v>
      </c>
      <c r="B168" s="54" t="s">
        <v>276</v>
      </c>
      <c r="C168" s="31">
        <v>4301031202</v>
      </c>
      <c r="D168" s="571">
        <v>4680115881679</v>
      </c>
      <c r="E168" s="572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68</v>
      </c>
      <c r="X168" s="557">
        <v>0</v>
      </c>
      <c r="Y168" s="558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267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277</v>
      </c>
      <c r="B169" s="54" t="s">
        <v>278</v>
      </c>
      <c r="C169" s="31">
        <v>4301031158</v>
      </c>
      <c r="D169" s="571">
        <v>4680115880191</v>
      </c>
      <c r="E169" s="572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68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267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4301031245</v>
      </c>
      <c r="D170" s="571">
        <v>4680115883963</v>
      </c>
      <c r="E170" s="572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68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70</v>
      </c>
      <c r="Q171" s="565"/>
      <c r="R171" s="565"/>
      <c r="S171" s="565"/>
      <c r="T171" s="565"/>
      <c r="U171" s="565"/>
      <c r="V171" s="566"/>
      <c r="W171" s="37" t="s">
        <v>71</v>
      </c>
      <c r="X171" s="559">
        <f>IFERROR(X162/H162,"0")+IFERROR(X163/H163,"0")+IFERROR(X164/H164,"0")+IFERROR(X165/H165,"0")+IFERROR(X166/H166,"0")+IFERROR(X167/H167,"0")+IFERROR(X168/H168,"0")+IFERROR(X169/H169,"0")+IFERROR(X170/H170,"0")</f>
        <v>0</v>
      </c>
      <c r="Y171" s="559">
        <f>IFERROR(Y162/H162,"0")+IFERROR(Y163/H163,"0")+IFERROR(Y164/H164,"0")+IFERROR(Y165/H165,"0")+IFERROR(Y166/H166,"0")+IFERROR(Y167/H167,"0")+IFERROR(Y168/H168,"0")+IFERROR(Y169/H169,"0")+IFERROR(Y170/H170,"0")</f>
        <v>0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0"/>
      <c r="AB171" s="560"/>
      <c r="AC171" s="560"/>
    </row>
    <row r="172" spans="1:68" hidden="1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70</v>
      </c>
      <c r="Q172" s="565"/>
      <c r="R172" s="565"/>
      <c r="S172" s="565"/>
      <c r="T172" s="565"/>
      <c r="U172" s="565"/>
      <c r="V172" s="566"/>
      <c r="W172" s="37" t="s">
        <v>68</v>
      </c>
      <c r="X172" s="559">
        <f>IFERROR(SUM(X162:X170),"0")</f>
        <v>0</v>
      </c>
      <c r="Y172" s="559">
        <f>IFERROR(SUM(Y162:Y170),"0")</f>
        <v>0</v>
      </c>
      <c r="Z172" s="37"/>
      <c r="AA172" s="560"/>
      <c r="AB172" s="560"/>
      <c r="AC172" s="560"/>
    </row>
    <row r="173" spans="1:68" ht="14.25" hidden="1" customHeight="1" x14ac:dyDescent="0.25">
      <c r="A173" s="581" t="s">
        <v>93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553"/>
      <c r="AB173" s="553"/>
      <c r="AC173" s="553"/>
    </row>
    <row r="174" spans="1:68" ht="27" hidden="1" customHeight="1" x14ac:dyDescent="0.25">
      <c r="A174" s="54" t="s">
        <v>282</v>
      </c>
      <c r="B174" s="54" t="s">
        <v>283</v>
      </c>
      <c r="C174" s="31">
        <v>4301032053</v>
      </c>
      <c r="D174" s="571">
        <v>4680115886780</v>
      </c>
      <c r="E174" s="572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284</v>
      </c>
      <c r="L174" s="32"/>
      <c r="M174" s="33" t="s">
        <v>285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68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286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287</v>
      </c>
      <c r="B175" s="54" t="s">
        <v>288</v>
      </c>
      <c r="C175" s="31">
        <v>4301032051</v>
      </c>
      <c r="D175" s="571">
        <v>4680115886742</v>
      </c>
      <c r="E175" s="572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284</v>
      </c>
      <c r="L175" s="32"/>
      <c r="M175" s="33" t="s">
        <v>285</v>
      </c>
      <c r="N175" s="33"/>
      <c r="O175" s="32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68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289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290</v>
      </c>
      <c r="B176" s="54" t="s">
        <v>291</v>
      </c>
      <c r="C176" s="31">
        <v>4301032052</v>
      </c>
      <c r="D176" s="571">
        <v>4680115886766</v>
      </c>
      <c r="E176" s="572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284</v>
      </c>
      <c r="L176" s="32"/>
      <c r="M176" s="33" t="s">
        <v>285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68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289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70</v>
      </c>
      <c r="Q177" s="565"/>
      <c r="R177" s="565"/>
      <c r="S177" s="565"/>
      <c r="T177" s="565"/>
      <c r="U177" s="565"/>
      <c r="V177" s="566"/>
      <c r="W177" s="37" t="s">
        <v>71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hidden="1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70</v>
      </c>
      <c r="Q178" s="565"/>
      <c r="R178" s="565"/>
      <c r="S178" s="565"/>
      <c r="T178" s="565"/>
      <c r="U178" s="565"/>
      <c r="V178" s="566"/>
      <c r="W178" s="37" t="s">
        <v>68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hidden="1" customHeight="1" x14ac:dyDescent="0.25">
      <c r="A179" s="581" t="s">
        <v>292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553"/>
      <c r="AB179" s="553"/>
      <c r="AC179" s="553"/>
    </row>
    <row r="180" spans="1:68" ht="27" hidden="1" customHeight="1" x14ac:dyDescent="0.25">
      <c r="A180" s="54" t="s">
        <v>293</v>
      </c>
      <c r="B180" s="54" t="s">
        <v>294</v>
      </c>
      <c r="C180" s="31">
        <v>4301170013</v>
      </c>
      <c r="D180" s="571">
        <v>4680115886797</v>
      </c>
      <c r="E180" s="572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284</v>
      </c>
      <c r="L180" s="32"/>
      <c r="M180" s="33" t="s">
        <v>285</v>
      </c>
      <c r="N180" s="33"/>
      <c r="O180" s="32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68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289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70</v>
      </c>
      <c r="Q181" s="565"/>
      <c r="R181" s="565"/>
      <c r="S181" s="565"/>
      <c r="T181" s="565"/>
      <c r="U181" s="565"/>
      <c r="V181" s="566"/>
      <c r="W181" s="37" t="s">
        <v>71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hidden="1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70</v>
      </c>
      <c r="Q182" s="565"/>
      <c r="R182" s="565"/>
      <c r="S182" s="565"/>
      <c r="T182" s="565"/>
      <c r="U182" s="565"/>
      <c r="V182" s="566"/>
      <c r="W182" s="37" t="s">
        <v>68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hidden="1" customHeight="1" x14ac:dyDescent="0.25">
      <c r="A183" s="576" t="s">
        <v>295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552"/>
      <c r="AB183" s="552"/>
      <c r="AC183" s="552"/>
    </row>
    <row r="184" spans="1:68" ht="14.25" hidden="1" customHeight="1" x14ac:dyDescent="0.25">
      <c r="A184" s="581" t="s">
        <v>101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553"/>
      <c r="AB184" s="553"/>
      <c r="AC184" s="553"/>
    </row>
    <row r="185" spans="1:68" ht="16.5" hidden="1" customHeight="1" x14ac:dyDescent="0.25">
      <c r="A185" s="54" t="s">
        <v>296</v>
      </c>
      <c r="B185" s="54" t="s">
        <v>297</v>
      </c>
      <c r="C185" s="31">
        <v>4301011450</v>
      </c>
      <c r="D185" s="571">
        <v>4680115881402</v>
      </c>
      <c r="E185" s="572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104</v>
      </c>
      <c r="L185" s="32"/>
      <c r="M185" s="33" t="s">
        <v>105</v>
      </c>
      <c r="N185" s="33"/>
      <c r="O185" s="32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68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298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299</v>
      </c>
      <c r="B186" s="54" t="s">
        <v>300</v>
      </c>
      <c r="C186" s="31">
        <v>4301011768</v>
      </c>
      <c r="D186" s="571">
        <v>4680115881396</v>
      </c>
      <c r="E186" s="572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75</v>
      </c>
      <c r="L186" s="32"/>
      <c r="M186" s="33" t="s">
        <v>105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68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298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70</v>
      </c>
      <c r="Q187" s="565"/>
      <c r="R187" s="565"/>
      <c r="S187" s="565"/>
      <c r="T187" s="565"/>
      <c r="U187" s="565"/>
      <c r="V187" s="566"/>
      <c r="W187" s="37" t="s">
        <v>71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70</v>
      </c>
      <c r="Q188" s="565"/>
      <c r="R188" s="565"/>
      <c r="S188" s="565"/>
      <c r="T188" s="565"/>
      <c r="U188" s="565"/>
      <c r="V188" s="566"/>
      <c r="W188" s="37" t="s">
        <v>68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1" t="s">
        <v>133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553"/>
      <c r="AB189" s="553"/>
      <c r="AC189" s="553"/>
    </row>
    <row r="190" spans="1:68" ht="16.5" hidden="1" customHeight="1" x14ac:dyDescent="0.25">
      <c r="A190" s="54" t="s">
        <v>301</v>
      </c>
      <c r="B190" s="54" t="s">
        <v>302</v>
      </c>
      <c r="C190" s="31">
        <v>4301020262</v>
      </c>
      <c r="D190" s="571">
        <v>4680115882935</v>
      </c>
      <c r="E190" s="572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104</v>
      </c>
      <c r="L190" s="32"/>
      <c r="M190" s="33" t="s">
        <v>76</v>
      </c>
      <c r="N190" s="33"/>
      <c r="O190" s="32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68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303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304</v>
      </c>
      <c r="B191" s="54" t="s">
        <v>305</v>
      </c>
      <c r="C191" s="31">
        <v>4301020220</v>
      </c>
      <c r="D191" s="571">
        <v>4680115880764</v>
      </c>
      <c r="E191" s="572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75</v>
      </c>
      <c r="L191" s="32"/>
      <c r="M191" s="33" t="s">
        <v>105</v>
      </c>
      <c r="N191" s="33"/>
      <c r="O191" s="32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68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303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70</v>
      </c>
      <c r="Q192" s="565"/>
      <c r="R192" s="565"/>
      <c r="S192" s="565"/>
      <c r="T192" s="565"/>
      <c r="U192" s="565"/>
      <c r="V192" s="566"/>
      <c r="W192" s="37" t="s">
        <v>71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70</v>
      </c>
      <c r="Q193" s="565"/>
      <c r="R193" s="565"/>
      <c r="S193" s="565"/>
      <c r="T193" s="565"/>
      <c r="U193" s="565"/>
      <c r="V193" s="566"/>
      <c r="W193" s="37" t="s">
        <v>68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hidden="1" customHeight="1" x14ac:dyDescent="0.25">
      <c r="A194" s="581" t="s">
        <v>63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553"/>
      <c r="AB194" s="553"/>
      <c r="AC194" s="553"/>
    </row>
    <row r="195" spans="1:68" ht="27" hidden="1" customHeight="1" x14ac:dyDescent="0.25">
      <c r="A195" s="54" t="s">
        <v>306</v>
      </c>
      <c r="B195" s="54" t="s">
        <v>307</v>
      </c>
      <c r="C195" s="31">
        <v>4301031224</v>
      </c>
      <c r="D195" s="571">
        <v>4680115882683</v>
      </c>
      <c r="E195" s="572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109</v>
      </c>
      <c r="L195" s="32"/>
      <c r="M195" s="33" t="s">
        <v>67</v>
      </c>
      <c r="N195" s="33"/>
      <c r="O195" s="32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68</v>
      </c>
      <c r="X195" s="557">
        <v>0</v>
      </c>
      <c r="Y195" s="558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308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309</v>
      </c>
      <c r="B196" s="54" t="s">
        <v>310</v>
      </c>
      <c r="C196" s="31">
        <v>4301031230</v>
      </c>
      <c r="D196" s="571">
        <v>4680115882690</v>
      </c>
      <c r="E196" s="572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109</v>
      </c>
      <c r="L196" s="32"/>
      <c r="M196" s="33" t="s">
        <v>67</v>
      </c>
      <c r="N196" s="33"/>
      <c r="O196" s="32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68</v>
      </c>
      <c r="X196" s="557">
        <v>0</v>
      </c>
      <c r="Y196" s="558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311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312</v>
      </c>
      <c r="B197" s="54" t="s">
        <v>313</v>
      </c>
      <c r="C197" s="31">
        <v>4301031220</v>
      </c>
      <c r="D197" s="571">
        <v>4680115882669</v>
      </c>
      <c r="E197" s="572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109</v>
      </c>
      <c r="L197" s="32"/>
      <c r="M197" s="33" t="s">
        <v>67</v>
      </c>
      <c r="N197" s="33"/>
      <c r="O197" s="32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68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314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315</v>
      </c>
      <c r="B198" s="54" t="s">
        <v>316</v>
      </c>
      <c r="C198" s="31">
        <v>4301031221</v>
      </c>
      <c r="D198" s="571">
        <v>4680115882676</v>
      </c>
      <c r="E198" s="572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109</v>
      </c>
      <c r="L198" s="32"/>
      <c r="M198" s="33" t="s">
        <v>67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68</v>
      </c>
      <c r="X198" s="557">
        <v>0</v>
      </c>
      <c r="Y198" s="558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317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318</v>
      </c>
      <c r="B199" s="54" t="s">
        <v>319</v>
      </c>
      <c r="C199" s="31">
        <v>4301031223</v>
      </c>
      <c r="D199" s="571">
        <v>4680115884014</v>
      </c>
      <c r="E199" s="572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68</v>
      </c>
      <c r="X199" s="557">
        <v>0</v>
      </c>
      <c r="Y199" s="558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308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320</v>
      </c>
      <c r="B200" s="54" t="s">
        <v>321</v>
      </c>
      <c r="C200" s="31">
        <v>4301031222</v>
      </c>
      <c r="D200" s="571">
        <v>4680115884007</v>
      </c>
      <c r="E200" s="572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68</v>
      </c>
      <c r="X200" s="557">
        <v>0</v>
      </c>
      <c r="Y200" s="558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311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4301031229</v>
      </c>
      <c r="D201" s="571">
        <v>4680115884038</v>
      </c>
      <c r="E201" s="572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68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314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4301031225</v>
      </c>
      <c r="D202" s="571">
        <v>4680115884021</v>
      </c>
      <c r="E202" s="572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68</v>
      </c>
      <c r="X202" s="557">
        <v>0</v>
      </c>
      <c r="Y202" s="558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317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70</v>
      </c>
      <c r="Q203" s="565"/>
      <c r="R203" s="565"/>
      <c r="S203" s="565"/>
      <c r="T203" s="565"/>
      <c r="U203" s="565"/>
      <c r="V203" s="566"/>
      <c r="W203" s="37" t="s">
        <v>71</v>
      </c>
      <c r="X203" s="559">
        <f>IFERROR(X195/H195,"0")+IFERROR(X196/H196,"0")+IFERROR(X197/H197,"0")+IFERROR(X198/H198,"0")+IFERROR(X199/H199,"0")+IFERROR(X200/H200,"0")+IFERROR(X201/H201,"0")+IFERROR(X202/H202,"0")</f>
        <v>0</v>
      </c>
      <c r="Y203" s="559">
        <f>IFERROR(Y195/H195,"0")+IFERROR(Y196/H196,"0")+IFERROR(Y197/H197,"0")+IFERROR(Y198/H198,"0")+IFERROR(Y199/H199,"0")+IFERROR(Y200/H200,"0")+IFERROR(Y201/H201,"0")+IFERROR(Y202/H202,"0")</f>
        <v>0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0"/>
      <c r="AB203" s="560"/>
      <c r="AC203" s="560"/>
    </row>
    <row r="204" spans="1:68" hidden="1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70</v>
      </c>
      <c r="Q204" s="565"/>
      <c r="R204" s="565"/>
      <c r="S204" s="565"/>
      <c r="T204" s="565"/>
      <c r="U204" s="565"/>
      <c r="V204" s="566"/>
      <c r="W204" s="37" t="s">
        <v>68</v>
      </c>
      <c r="X204" s="559">
        <f>IFERROR(SUM(X195:X202),"0")</f>
        <v>0</v>
      </c>
      <c r="Y204" s="559">
        <f>IFERROR(SUM(Y195:Y202),"0")</f>
        <v>0</v>
      </c>
      <c r="Z204" s="37"/>
      <c r="AA204" s="560"/>
      <c r="AB204" s="560"/>
      <c r="AC204" s="560"/>
    </row>
    <row r="205" spans="1:68" ht="14.25" hidden="1" customHeight="1" x14ac:dyDescent="0.25">
      <c r="A205" s="581" t="s">
        <v>72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553"/>
      <c r="AB205" s="553"/>
      <c r="AC205" s="553"/>
    </row>
    <row r="206" spans="1:68" ht="27" hidden="1" customHeight="1" x14ac:dyDescent="0.25">
      <c r="A206" s="54" t="s">
        <v>326</v>
      </c>
      <c r="B206" s="54" t="s">
        <v>327</v>
      </c>
      <c r="C206" s="31">
        <v>4301051408</v>
      </c>
      <c r="D206" s="571">
        <v>4680115881594</v>
      </c>
      <c r="E206" s="572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104</v>
      </c>
      <c r="L206" s="32"/>
      <c r="M206" s="33" t="s">
        <v>76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68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328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329</v>
      </c>
      <c r="B207" s="54" t="s">
        <v>330</v>
      </c>
      <c r="C207" s="31">
        <v>4301051411</v>
      </c>
      <c r="D207" s="571">
        <v>4680115881617</v>
      </c>
      <c r="E207" s="572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68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331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332</v>
      </c>
      <c r="B208" s="54" t="s">
        <v>333</v>
      </c>
      <c r="C208" s="31">
        <v>4301051656</v>
      </c>
      <c r="D208" s="571">
        <v>4680115880573</v>
      </c>
      <c r="E208" s="572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68</v>
      </c>
      <c r="X208" s="557">
        <v>146</v>
      </c>
      <c r="Y208" s="558">
        <f t="shared" si="26"/>
        <v>147.89999999999998</v>
      </c>
      <c r="Z208" s="36">
        <f>IFERROR(IF(Y208=0,"",ROUNDUP(Y208/H208,0)*0.01898),"")</f>
        <v>0.32266</v>
      </c>
      <c r="AA208" s="56"/>
      <c r="AB208" s="57"/>
      <c r="AC208" s="253" t="s">
        <v>334</v>
      </c>
      <c r="AG208" s="64"/>
      <c r="AJ208" s="68"/>
      <c r="AK208" s="68">
        <v>0</v>
      </c>
      <c r="BB208" s="254" t="s">
        <v>1</v>
      </c>
      <c r="BM208" s="64">
        <f t="shared" si="27"/>
        <v>154.70965517241379</v>
      </c>
      <c r="BN208" s="64">
        <f t="shared" si="28"/>
        <v>156.72299999999998</v>
      </c>
      <c r="BO208" s="64">
        <f t="shared" si="29"/>
        <v>0.26221264367816094</v>
      </c>
      <c r="BP208" s="64">
        <f t="shared" si="30"/>
        <v>0.265625</v>
      </c>
    </row>
    <row r="209" spans="1:68" ht="27" hidden="1" customHeight="1" x14ac:dyDescent="0.25">
      <c r="A209" s="54" t="s">
        <v>335</v>
      </c>
      <c r="B209" s="54" t="s">
        <v>336</v>
      </c>
      <c r="C209" s="31">
        <v>4301051407</v>
      </c>
      <c r="D209" s="571">
        <v>4680115882195</v>
      </c>
      <c r="E209" s="572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68</v>
      </c>
      <c r="X209" s="557">
        <v>0</v>
      </c>
      <c r="Y209" s="558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337</v>
      </c>
      <c r="B210" s="54" t="s">
        <v>338</v>
      </c>
      <c r="C210" s="31">
        <v>4301051752</v>
      </c>
      <c r="D210" s="571">
        <v>4680115882607</v>
      </c>
      <c r="E210" s="572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75</v>
      </c>
      <c r="L210" s="32"/>
      <c r="M210" s="33" t="s">
        <v>91</v>
      </c>
      <c r="N210" s="33"/>
      <c r="O210" s="32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68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339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340</v>
      </c>
      <c r="B211" s="54" t="s">
        <v>341</v>
      </c>
      <c r="C211" s="31">
        <v>4301051666</v>
      </c>
      <c r="D211" s="571">
        <v>4680115880092</v>
      </c>
      <c r="E211" s="572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68</v>
      </c>
      <c r="X211" s="557">
        <v>0</v>
      </c>
      <c r="Y211" s="558">
        <f t="shared" si="26"/>
        <v>0</v>
      </c>
      <c r="Z211" s="36" t="str">
        <f t="shared" si="31"/>
        <v/>
      </c>
      <c r="AA211" s="56"/>
      <c r="AB211" s="57"/>
      <c r="AC211" s="259" t="s">
        <v>334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hidden="1" customHeight="1" x14ac:dyDescent="0.25">
      <c r="A212" s="54" t="s">
        <v>342</v>
      </c>
      <c r="B212" s="54" t="s">
        <v>343</v>
      </c>
      <c r="C212" s="31">
        <v>4301051668</v>
      </c>
      <c r="D212" s="571">
        <v>4680115880221</v>
      </c>
      <c r="E212" s="572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68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334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344</v>
      </c>
      <c r="B213" s="54" t="s">
        <v>345</v>
      </c>
      <c r="C213" s="31">
        <v>4301051945</v>
      </c>
      <c r="D213" s="571">
        <v>4680115880504</v>
      </c>
      <c r="E213" s="572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75</v>
      </c>
      <c r="L213" s="32"/>
      <c r="M213" s="33" t="s">
        <v>91</v>
      </c>
      <c r="N213" s="33"/>
      <c r="O213" s="32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68</v>
      </c>
      <c r="X213" s="557">
        <v>0</v>
      </c>
      <c r="Y213" s="558">
        <f t="shared" si="26"/>
        <v>0</v>
      </c>
      <c r="Z213" s="36" t="str">
        <f t="shared" si="31"/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347</v>
      </c>
      <c r="B214" s="54" t="s">
        <v>348</v>
      </c>
      <c r="C214" s="31">
        <v>4301051410</v>
      </c>
      <c r="D214" s="571">
        <v>4680115882164</v>
      </c>
      <c r="E214" s="572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68</v>
      </c>
      <c r="X214" s="557">
        <v>0</v>
      </c>
      <c r="Y214" s="558">
        <f t="shared" si="26"/>
        <v>0</v>
      </c>
      <c r="Z214" s="36" t="str">
        <f t="shared" si="31"/>
        <v/>
      </c>
      <c r="AA214" s="56"/>
      <c r="AB214" s="57"/>
      <c r="AC214" s="265" t="s">
        <v>349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70</v>
      </c>
      <c r="Q215" s="565"/>
      <c r="R215" s="565"/>
      <c r="S215" s="565"/>
      <c r="T215" s="565"/>
      <c r="U215" s="565"/>
      <c r="V215" s="566"/>
      <c r="W215" s="37" t="s">
        <v>71</v>
      </c>
      <c r="X215" s="559">
        <f>IFERROR(X206/H206,"0")+IFERROR(X207/H207,"0")+IFERROR(X208/H208,"0")+IFERROR(X209/H209,"0")+IFERROR(X210/H210,"0")+IFERROR(X211/H211,"0")+IFERROR(X212/H212,"0")+IFERROR(X213/H213,"0")+IFERROR(X214/H214,"0")</f>
        <v>16.7816091954023</v>
      </c>
      <c r="Y215" s="559">
        <f>IFERROR(Y206/H206,"0")+IFERROR(Y207/H207,"0")+IFERROR(Y208/H208,"0")+IFERROR(Y209/H209,"0")+IFERROR(Y210/H210,"0")+IFERROR(Y211/H211,"0")+IFERROR(Y212/H212,"0")+IFERROR(Y213/H213,"0")+IFERROR(Y214/H214,"0")</f>
        <v>17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0.32266</v>
      </c>
      <c r="AA215" s="560"/>
      <c r="AB215" s="560"/>
      <c r="AC215" s="560"/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70</v>
      </c>
      <c r="Q216" s="565"/>
      <c r="R216" s="565"/>
      <c r="S216" s="565"/>
      <c r="T216" s="565"/>
      <c r="U216" s="565"/>
      <c r="V216" s="566"/>
      <c r="W216" s="37" t="s">
        <v>68</v>
      </c>
      <c r="X216" s="559">
        <f>IFERROR(SUM(X206:X214),"0")</f>
        <v>146</v>
      </c>
      <c r="Y216" s="559">
        <f>IFERROR(SUM(Y206:Y214),"0")</f>
        <v>147.89999999999998</v>
      </c>
      <c r="Z216" s="37"/>
      <c r="AA216" s="560"/>
      <c r="AB216" s="560"/>
      <c r="AC216" s="560"/>
    </row>
    <row r="217" spans="1:68" ht="14.25" hidden="1" customHeight="1" x14ac:dyDescent="0.25">
      <c r="A217" s="581" t="s">
        <v>168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553"/>
      <c r="AB217" s="553"/>
      <c r="AC217" s="553"/>
    </row>
    <row r="218" spans="1:68" ht="27" hidden="1" customHeight="1" x14ac:dyDescent="0.25">
      <c r="A218" s="54" t="s">
        <v>350</v>
      </c>
      <c r="B218" s="54" t="s">
        <v>351</v>
      </c>
      <c r="C218" s="31">
        <v>4301060463</v>
      </c>
      <c r="D218" s="571">
        <v>4680115880818</v>
      </c>
      <c r="E218" s="572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75</v>
      </c>
      <c r="L218" s="32"/>
      <c r="M218" s="33" t="s">
        <v>91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68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353</v>
      </c>
      <c r="B219" s="54" t="s">
        <v>354</v>
      </c>
      <c r="C219" s="31">
        <v>4301060389</v>
      </c>
      <c r="D219" s="571">
        <v>4680115880801</v>
      </c>
      <c r="E219" s="572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68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70</v>
      </c>
      <c r="Q220" s="565"/>
      <c r="R220" s="565"/>
      <c r="S220" s="565"/>
      <c r="T220" s="565"/>
      <c r="U220" s="565"/>
      <c r="V220" s="566"/>
      <c r="W220" s="37" t="s">
        <v>71</v>
      </c>
      <c r="X220" s="559">
        <f>IFERROR(X218/H218,"0")+IFERROR(X219/H219,"0")</f>
        <v>0</v>
      </c>
      <c r="Y220" s="559">
        <f>IFERROR(Y218/H218,"0")+IFERROR(Y219/H219,"0")</f>
        <v>0</v>
      </c>
      <c r="Z220" s="559">
        <f>IFERROR(IF(Z218="",0,Z218),"0")+IFERROR(IF(Z219="",0,Z219),"0")</f>
        <v>0</v>
      </c>
      <c r="AA220" s="560"/>
      <c r="AB220" s="560"/>
      <c r="AC220" s="560"/>
    </row>
    <row r="221" spans="1:68" hidden="1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70</v>
      </c>
      <c r="Q221" s="565"/>
      <c r="R221" s="565"/>
      <c r="S221" s="565"/>
      <c r="T221" s="565"/>
      <c r="U221" s="565"/>
      <c r="V221" s="566"/>
      <c r="W221" s="37" t="s">
        <v>68</v>
      </c>
      <c r="X221" s="559">
        <f>IFERROR(SUM(X218:X219),"0")</f>
        <v>0</v>
      </c>
      <c r="Y221" s="559">
        <f>IFERROR(SUM(Y218:Y219),"0")</f>
        <v>0</v>
      </c>
      <c r="Z221" s="37"/>
      <c r="AA221" s="560"/>
      <c r="AB221" s="560"/>
      <c r="AC221" s="560"/>
    </row>
    <row r="222" spans="1:68" ht="16.5" hidden="1" customHeight="1" x14ac:dyDescent="0.25">
      <c r="A222" s="576" t="s">
        <v>356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552"/>
      <c r="AB222" s="552"/>
      <c r="AC222" s="552"/>
    </row>
    <row r="223" spans="1:68" ht="14.25" hidden="1" customHeight="1" x14ac:dyDescent="0.25">
      <c r="A223" s="581" t="s">
        <v>101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553"/>
      <c r="AB223" s="553"/>
      <c r="AC223" s="553"/>
    </row>
    <row r="224" spans="1:68" ht="27" hidden="1" customHeight="1" x14ac:dyDescent="0.25">
      <c r="A224" s="54" t="s">
        <v>357</v>
      </c>
      <c r="B224" s="54" t="s">
        <v>358</v>
      </c>
      <c r="C224" s="31">
        <v>4301011826</v>
      </c>
      <c r="D224" s="571">
        <v>4680115884137</v>
      </c>
      <c r="E224" s="572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104</v>
      </c>
      <c r="L224" s="32"/>
      <c r="M224" s="33" t="s">
        <v>105</v>
      </c>
      <c r="N224" s="33"/>
      <c r="O224" s="32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68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4301011724</v>
      </c>
      <c r="D225" s="571">
        <v>4680115884236</v>
      </c>
      <c r="E225" s="572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68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4301011721</v>
      </c>
      <c r="D226" s="571">
        <v>4680115884175</v>
      </c>
      <c r="E226" s="572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68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4301011824</v>
      </c>
      <c r="D227" s="571">
        <v>4680115884144</v>
      </c>
      <c r="E227" s="572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109</v>
      </c>
      <c r="L227" s="32"/>
      <c r="M227" s="33" t="s">
        <v>105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68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4301012149</v>
      </c>
      <c r="D228" s="571">
        <v>4680115886551</v>
      </c>
      <c r="E228" s="572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68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371</v>
      </c>
      <c r="B229" s="54" t="s">
        <v>372</v>
      </c>
      <c r="C229" s="31">
        <v>4301011726</v>
      </c>
      <c r="D229" s="571">
        <v>4680115884182</v>
      </c>
      <c r="E229" s="572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68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4301011722</v>
      </c>
      <c r="D230" s="571">
        <v>4680115884205</v>
      </c>
      <c r="E230" s="572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68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70</v>
      </c>
      <c r="Q231" s="565"/>
      <c r="R231" s="565"/>
      <c r="S231" s="565"/>
      <c r="T231" s="565"/>
      <c r="U231" s="565"/>
      <c r="V231" s="566"/>
      <c r="W231" s="37" t="s">
        <v>71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hidden="1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70</v>
      </c>
      <c r="Q232" s="565"/>
      <c r="R232" s="565"/>
      <c r="S232" s="565"/>
      <c r="T232" s="565"/>
      <c r="U232" s="565"/>
      <c r="V232" s="566"/>
      <c r="W232" s="37" t="s">
        <v>68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hidden="1" customHeight="1" x14ac:dyDescent="0.25">
      <c r="A233" s="581" t="s">
        <v>133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553"/>
      <c r="AB233" s="553"/>
      <c r="AC233" s="553"/>
    </row>
    <row r="234" spans="1:68" ht="27" hidden="1" customHeight="1" x14ac:dyDescent="0.25">
      <c r="A234" s="54" t="s">
        <v>375</v>
      </c>
      <c r="B234" s="54" t="s">
        <v>376</v>
      </c>
      <c r="C234" s="31">
        <v>4301020377</v>
      </c>
      <c r="D234" s="571">
        <v>4680115885981</v>
      </c>
      <c r="E234" s="572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68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70</v>
      </c>
      <c r="Q235" s="565"/>
      <c r="R235" s="565"/>
      <c r="S235" s="565"/>
      <c r="T235" s="565"/>
      <c r="U235" s="565"/>
      <c r="V235" s="566"/>
      <c r="W235" s="37" t="s">
        <v>71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70</v>
      </c>
      <c r="Q236" s="565"/>
      <c r="R236" s="565"/>
      <c r="S236" s="565"/>
      <c r="T236" s="565"/>
      <c r="U236" s="565"/>
      <c r="V236" s="566"/>
      <c r="W236" s="37" t="s">
        <v>68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hidden="1" customHeight="1" x14ac:dyDescent="0.25">
      <c r="A237" s="581" t="s">
        <v>378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553"/>
      <c r="AB237" s="553"/>
      <c r="AC237" s="553"/>
    </row>
    <row r="238" spans="1:68" ht="27" hidden="1" customHeight="1" x14ac:dyDescent="0.25">
      <c r="A238" s="54" t="s">
        <v>379</v>
      </c>
      <c r="B238" s="54" t="s">
        <v>380</v>
      </c>
      <c r="C238" s="31">
        <v>4301040362</v>
      </c>
      <c r="D238" s="571">
        <v>4680115886803</v>
      </c>
      <c r="E238" s="572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284</v>
      </c>
      <c r="L238" s="32"/>
      <c r="M238" s="33" t="s">
        <v>285</v>
      </c>
      <c r="N238" s="33"/>
      <c r="O238" s="32">
        <v>45</v>
      </c>
      <c r="P238" s="747" t="s">
        <v>381</v>
      </c>
      <c r="Q238" s="562"/>
      <c r="R238" s="562"/>
      <c r="S238" s="562"/>
      <c r="T238" s="563"/>
      <c r="U238" s="34"/>
      <c r="V238" s="34"/>
      <c r="W238" s="35" t="s">
        <v>68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70</v>
      </c>
      <c r="Q239" s="565"/>
      <c r="R239" s="565"/>
      <c r="S239" s="565"/>
      <c r="T239" s="565"/>
      <c r="U239" s="565"/>
      <c r="V239" s="566"/>
      <c r="W239" s="37" t="s">
        <v>71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hidden="1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70</v>
      </c>
      <c r="Q240" s="565"/>
      <c r="R240" s="565"/>
      <c r="S240" s="565"/>
      <c r="T240" s="565"/>
      <c r="U240" s="565"/>
      <c r="V240" s="566"/>
      <c r="W240" s="37" t="s">
        <v>68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hidden="1" customHeight="1" x14ac:dyDescent="0.25">
      <c r="A241" s="581" t="s">
        <v>383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53"/>
      <c r="AB241" s="553"/>
      <c r="AC241" s="553"/>
    </row>
    <row r="242" spans="1:68" ht="27" hidden="1" customHeight="1" x14ac:dyDescent="0.25">
      <c r="A242" s="54" t="s">
        <v>384</v>
      </c>
      <c r="B242" s="54" t="s">
        <v>385</v>
      </c>
      <c r="C242" s="31">
        <v>4301041004</v>
      </c>
      <c r="D242" s="571">
        <v>4680115886704</v>
      </c>
      <c r="E242" s="572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284</v>
      </c>
      <c r="L242" s="32"/>
      <c r="M242" s="33" t="s">
        <v>285</v>
      </c>
      <c r="N242" s="33"/>
      <c r="O242" s="32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68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387</v>
      </c>
      <c r="B243" s="54" t="s">
        <v>388</v>
      </c>
      <c r="C243" s="31">
        <v>4301041008</v>
      </c>
      <c r="D243" s="571">
        <v>4680115886681</v>
      </c>
      <c r="E243" s="572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284</v>
      </c>
      <c r="L243" s="32"/>
      <c r="M243" s="33" t="s">
        <v>285</v>
      </c>
      <c r="N243" s="33"/>
      <c r="O243" s="32">
        <v>90</v>
      </c>
      <c r="P243" s="858" t="s">
        <v>389</v>
      </c>
      <c r="Q243" s="562"/>
      <c r="R243" s="562"/>
      <c r="S243" s="562"/>
      <c r="T243" s="563"/>
      <c r="U243" s="34"/>
      <c r="V243" s="34"/>
      <c r="W243" s="35" t="s">
        <v>68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4301041007</v>
      </c>
      <c r="D244" s="571">
        <v>4680115886735</v>
      </c>
      <c r="E244" s="572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284</v>
      </c>
      <c r="L244" s="32"/>
      <c r="M244" s="33" t="s">
        <v>285</v>
      </c>
      <c r="N244" s="33"/>
      <c r="O244" s="32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68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4301041006</v>
      </c>
      <c r="D245" s="571">
        <v>4680115886728</v>
      </c>
      <c r="E245" s="572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284</v>
      </c>
      <c r="L245" s="32"/>
      <c r="M245" s="33" t="s">
        <v>285</v>
      </c>
      <c r="N245" s="33"/>
      <c r="O245" s="32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68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394</v>
      </c>
      <c r="B246" s="54" t="s">
        <v>395</v>
      </c>
      <c r="C246" s="31">
        <v>4301041005</v>
      </c>
      <c r="D246" s="571">
        <v>4680115886711</v>
      </c>
      <c r="E246" s="572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284</v>
      </c>
      <c r="L246" s="32"/>
      <c r="M246" s="33" t="s">
        <v>285</v>
      </c>
      <c r="N246" s="33"/>
      <c r="O246" s="32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68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386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70</v>
      </c>
      <c r="Q247" s="565"/>
      <c r="R247" s="565"/>
      <c r="S247" s="565"/>
      <c r="T247" s="565"/>
      <c r="U247" s="565"/>
      <c r="V247" s="566"/>
      <c r="W247" s="37" t="s">
        <v>71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hidden="1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70</v>
      </c>
      <c r="Q248" s="565"/>
      <c r="R248" s="565"/>
      <c r="S248" s="565"/>
      <c r="T248" s="565"/>
      <c r="U248" s="565"/>
      <c r="V248" s="566"/>
      <c r="W248" s="37" t="s">
        <v>68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hidden="1" customHeight="1" x14ac:dyDescent="0.25">
      <c r="A249" s="576" t="s">
        <v>396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552"/>
      <c r="AB249" s="552"/>
      <c r="AC249" s="552"/>
    </row>
    <row r="250" spans="1:68" ht="14.25" hidden="1" customHeight="1" x14ac:dyDescent="0.25">
      <c r="A250" s="581" t="s">
        <v>101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553"/>
      <c r="AB250" s="553"/>
      <c r="AC250" s="553"/>
    </row>
    <row r="251" spans="1:68" ht="27" hidden="1" customHeight="1" x14ac:dyDescent="0.25">
      <c r="A251" s="54" t="s">
        <v>397</v>
      </c>
      <c r="B251" s="54" t="s">
        <v>398</v>
      </c>
      <c r="C251" s="31">
        <v>4301011855</v>
      </c>
      <c r="D251" s="571">
        <v>4680115885837</v>
      </c>
      <c r="E251" s="572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104</v>
      </c>
      <c r="L251" s="32"/>
      <c r="M251" s="33" t="s">
        <v>105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68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400</v>
      </c>
      <c r="B252" s="54" t="s">
        <v>401</v>
      </c>
      <c r="C252" s="31">
        <v>4301011850</v>
      </c>
      <c r="D252" s="571">
        <v>4680115885806</v>
      </c>
      <c r="E252" s="572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104</v>
      </c>
      <c r="L252" s="32"/>
      <c r="M252" s="33" t="s">
        <v>105</v>
      </c>
      <c r="N252" s="33"/>
      <c r="O252" s="32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68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403</v>
      </c>
      <c r="B253" s="54" t="s">
        <v>404</v>
      </c>
      <c r="C253" s="31">
        <v>4301011853</v>
      </c>
      <c r="D253" s="571">
        <v>4680115885851</v>
      </c>
      <c r="E253" s="572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104</v>
      </c>
      <c r="L253" s="32"/>
      <c r="M253" s="33" t="s">
        <v>105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68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406</v>
      </c>
      <c r="B254" s="54" t="s">
        <v>407</v>
      </c>
      <c r="C254" s="31">
        <v>4301011852</v>
      </c>
      <c r="D254" s="571">
        <v>4680115885844</v>
      </c>
      <c r="E254" s="572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109</v>
      </c>
      <c r="L254" s="32"/>
      <c r="M254" s="33" t="s">
        <v>105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68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408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409</v>
      </c>
      <c r="B255" s="54" t="s">
        <v>410</v>
      </c>
      <c r="C255" s="31">
        <v>4301011851</v>
      </c>
      <c r="D255" s="571">
        <v>4680115885820</v>
      </c>
      <c r="E255" s="572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109</v>
      </c>
      <c r="L255" s="32"/>
      <c r="M255" s="33" t="s">
        <v>105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68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411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70</v>
      </c>
      <c r="Q256" s="565"/>
      <c r="R256" s="565"/>
      <c r="S256" s="565"/>
      <c r="T256" s="565"/>
      <c r="U256" s="565"/>
      <c r="V256" s="566"/>
      <c r="W256" s="37" t="s">
        <v>71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70</v>
      </c>
      <c r="Q257" s="565"/>
      <c r="R257" s="565"/>
      <c r="S257" s="565"/>
      <c r="T257" s="565"/>
      <c r="U257" s="565"/>
      <c r="V257" s="566"/>
      <c r="W257" s="37" t="s">
        <v>68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76" t="s">
        <v>412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552"/>
      <c r="AB258" s="552"/>
      <c r="AC258" s="552"/>
    </row>
    <row r="259" spans="1:68" ht="14.25" hidden="1" customHeight="1" x14ac:dyDescent="0.25">
      <c r="A259" s="581" t="s">
        <v>101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553"/>
      <c r="AB259" s="553"/>
      <c r="AC259" s="553"/>
    </row>
    <row r="260" spans="1:68" ht="27" hidden="1" customHeight="1" x14ac:dyDescent="0.25">
      <c r="A260" s="54" t="s">
        <v>413</v>
      </c>
      <c r="B260" s="54" t="s">
        <v>414</v>
      </c>
      <c r="C260" s="31">
        <v>4301011223</v>
      </c>
      <c r="D260" s="571">
        <v>4607091383423</v>
      </c>
      <c r="E260" s="572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104</v>
      </c>
      <c r="L260" s="32"/>
      <c r="M260" s="33" t="s">
        <v>76</v>
      </c>
      <c r="N260" s="33"/>
      <c r="O260" s="32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68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415</v>
      </c>
      <c r="B261" s="54" t="s">
        <v>416</v>
      </c>
      <c r="C261" s="31">
        <v>4301012199</v>
      </c>
      <c r="D261" s="571">
        <v>4680115886957</v>
      </c>
      <c r="E261" s="572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104</v>
      </c>
      <c r="L261" s="32"/>
      <c r="M261" s="33" t="s">
        <v>76</v>
      </c>
      <c r="N261" s="33"/>
      <c r="O261" s="32">
        <v>30</v>
      </c>
      <c r="P261" s="760" t="s">
        <v>417</v>
      </c>
      <c r="Q261" s="562"/>
      <c r="R261" s="562"/>
      <c r="S261" s="562"/>
      <c r="T261" s="563"/>
      <c r="U261" s="34"/>
      <c r="V261" s="34"/>
      <c r="W261" s="35" t="s">
        <v>68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419</v>
      </c>
      <c r="B262" s="54" t="s">
        <v>420</v>
      </c>
      <c r="C262" s="31">
        <v>4301012098</v>
      </c>
      <c r="D262" s="571">
        <v>4680115885660</v>
      </c>
      <c r="E262" s="572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104</v>
      </c>
      <c r="L262" s="32"/>
      <c r="M262" s="33" t="s">
        <v>76</v>
      </c>
      <c r="N262" s="33"/>
      <c r="O262" s="32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68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422</v>
      </c>
      <c r="B263" s="54" t="s">
        <v>423</v>
      </c>
      <c r="C263" s="31">
        <v>4301012176</v>
      </c>
      <c r="D263" s="571">
        <v>4680115886773</v>
      </c>
      <c r="E263" s="572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31</v>
      </c>
      <c r="P263" s="874" t="s">
        <v>424</v>
      </c>
      <c r="Q263" s="562"/>
      <c r="R263" s="562"/>
      <c r="S263" s="562"/>
      <c r="T263" s="563"/>
      <c r="U263" s="34"/>
      <c r="V263" s="34"/>
      <c r="W263" s="35" t="s">
        <v>68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70</v>
      </c>
      <c r="Q264" s="565"/>
      <c r="R264" s="565"/>
      <c r="S264" s="565"/>
      <c r="T264" s="565"/>
      <c r="U264" s="565"/>
      <c r="V264" s="566"/>
      <c r="W264" s="37" t="s">
        <v>71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70</v>
      </c>
      <c r="Q265" s="565"/>
      <c r="R265" s="565"/>
      <c r="S265" s="565"/>
      <c r="T265" s="565"/>
      <c r="U265" s="565"/>
      <c r="V265" s="566"/>
      <c r="W265" s="37" t="s">
        <v>68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76" t="s">
        <v>426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552"/>
      <c r="AB266" s="552"/>
      <c r="AC266" s="552"/>
    </row>
    <row r="267" spans="1:68" ht="14.25" hidden="1" customHeight="1" x14ac:dyDescent="0.25">
      <c r="A267" s="581" t="s">
        <v>72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553"/>
      <c r="AB267" s="553"/>
      <c r="AC267" s="553"/>
    </row>
    <row r="268" spans="1:68" ht="27" hidden="1" customHeight="1" x14ac:dyDescent="0.25">
      <c r="A268" s="54" t="s">
        <v>427</v>
      </c>
      <c r="B268" s="54" t="s">
        <v>428</v>
      </c>
      <c r="C268" s="31">
        <v>4301051893</v>
      </c>
      <c r="D268" s="571">
        <v>4680115886186</v>
      </c>
      <c r="E268" s="572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68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430</v>
      </c>
      <c r="B269" s="54" t="s">
        <v>431</v>
      </c>
      <c r="C269" s="31">
        <v>4301051795</v>
      </c>
      <c r="D269" s="571">
        <v>4680115881228</v>
      </c>
      <c r="E269" s="572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75</v>
      </c>
      <c r="L269" s="32"/>
      <c r="M269" s="33" t="s">
        <v>91</v>
      </c>
      <c r="N269" s="33"/>
      <c r="O269" s="32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68</v>
      </c>
      <c r="X269" s="557">
        <v>0</v>
      </c>
      <c r="Y269" s="55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433</v>
      </c>
      <c r="B270" s="54" t="s">
        <v>434</v>
      </c>
      <c r="C270" s="31">
        <v>4301051388</v>
      </c>
      <c r="D270" s="571">
        <v>4680115881211</v>
      </c>
      <c r="E270" s="572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68</v>
      </c>
      <c r="X270" s="557">
        <v>0</v>
      </c>
      <c r="Y270" s="55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70</v>
      </c>
      <c r="Q271" s="565"/>
      <c r="R271" s="565"/>
      <c r="S271" s="565"/>
      <c r="T271" s="565"/>
      <c r="U271" s="565"/>
      <c r="V271" s="566"/>
      <c r="W271" s="37" t="s">
        <v>71</v>
      </c>
      <c r="X271" s="559">
        <f>IFERROR(X268/H268,"0")+IFERROR(X269/H269,"0")+IFERROR(X270/H270,"0")</f>
        <v>0</v>
      </c>
      <c r="Y271" s="559">
        <f>IFERROR(Y268/H268,"0")+IFERROR(Y269/H269,"0")+IFERROR(Y270/H270,"0")</f>
        <v>0</v>
      </c>
      <c r="Z271" s="559">
        <f>IFERROR(IF(Z268="",0,Z268),"0")+IFERROR(IF(Z269="",0,Z269),"0")+IFERROR(IF(Z270="",0,Z270),"0")</f>
        <v>0</v>
      </c>
      <c r="AA271" s="560"/>
      <c r="AB271" s="560"/>
      <c r="AC271" s="560"/>
    </row>
    <row r="272" spans="1:68" hidden="1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70</v>
      </c>
      <c r="Q272" s="565"/>
      <c r="R272" s="565"/>
      <c r="S272" s="565"/>
      <c r="T272" s="565"/>
      <c r="U272" s="565"/>
      <c r="V272" s="566"/>
      <c r="W272" s="37" t="s">
        <v>68</v>
      </c>
      <c r="X272" s="559">
        <f>IFERROR(SUM(X268:X270),"0")</f>
        <v>0</v>
      </c>
      <c r="Y272" s="559">
        <f>IFERROR(SUM(Y268:Y270),"0")</f>
        <v>0</v>
      </c>
      <c r="Z272" s="37"/>
      <c r="AA272" s="560"/>
      <c r="AB272" s="560"/>
      <c r="AC272" s="560"/>
    </row>
    <row r="273" spans="1:68" ht="16.5" hidden="1" customHeight="1" x14ac:dyDescent="0.25">
      <c r="A273" s="576" t="s">
        <v>436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552"/>
      <c r="AB273" s="552"/>
      <c r="AC273" s="552"/>
    </row>
    <row r="274" spans="1:68" ht="14.25" hidden="1" customHeight="1" x14ac:dyDescent="0.25">
      <c r="A274" s="581" t="s">
        <v>63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553"/>
      <c r="AB274" s="553"/>
      <c r="AC274" s="553"/>
    </row>
    <row r="275" spans="1:68" ht="27" hidden="1" customHeight="1" x14ac:dyDescent="0.25">
      <c r="A275" s="54" t="s">
        <v>437</v>
      </c>
      <c r="B275" s="54" t="s">
        <v>438</v>
      </c>
      <c r="C275" s="31">
        <v>4301031307</v>
      </c>
      <c r="D275" s="571">
        <v>4680115880344</v>
      </c>
      <c r="E275" s="572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68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70</v>
      </c>
      <c r="Q276" s="565"/>
      <c r="R276" s="565"/>
      <c r="S276" s="565"/>
      <c r="T276" s="565"/>
      <c r="U276" s="565"/>
      <c r="V276" s="566"/>
      <c r="W276" s="37" t="s">
        <v>71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70</v>
      </c>
      <c r="Q277" s="565"/>
      <c r="R277" s="565"/>
      <c r="S277" s="565"/>
      <c r="T277" s="565"/>
      <c r="U277" s="565"/>
      <c r="V277" s="566"/>
      <c r="W277" s="37" t="s">
        <v>68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1" t="s">
        <v>72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553"/>
      <c r="AB278" s="553"/>
      <c r="AC278" s="553"/>
    </row>
    <row r="279" spans="1:68" ht="27" hidden="1" customHeight="1" x14ac:dyDescent="0.25">
      <c r="A279" s="54" t="s">
        <v>440</v>
      </c>
      <c r="B279" s="54" t="s">
        <v>441</v>
      </c>
      <c r="C279" s="31">
        <v>4301051782</v>
      </c>
      <c r="D279" s="571">
        <v>4680115884618</v>
      </c>
      <c r="E279" s="572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109</v>
      </c>
      <c r="L279" s="32"/>
      <c r="M279" s="33" t="s">
        <v>76</v>
      </c>
      <c r="N279" s="33"/>
      <c r="O279" s="32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68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70</v>
      </c>
      <c r="Q280" s="565"/>
      <c r="R280" s="565"/>
      <c r="S280" s="565"/>
      <c r="T280" s="565"/>
      <c r="U280" s="565"/>
      <c r="V280" s="566"/>
      <c r="W280" s="37" t="s">
        <v>71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70</v>
      </c>
      <c r="Q281" s="565"/>
      <c r="R281" s="565"/>
      <c r="S281" s="565"/>
      <c r="T281" s="565"/>
      <c r="U281" s="565"/>
      <c r="V281" s="566"/>
      <c r="W281" s="37" t="s">
        <v>68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76" t="s">
        <v>443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552"/>
      <c r="AB282" s="552"/>
      <c r="AC282" s="552"/>
    </row>
    <row r="283" spans="1:68" ht="14.25" hidden="1" customHeight="1" x14ac:dyDescent="0.25">
      <c r="A283" s="581" t="s">
        <v>101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553"/>
      <c r="AB283" s="553"/>
      <c r="AC283" s="553"/>
    </row>
    <row r="284" spans="1:68" ht="27" hidden="1" customHeight="1" x14ac:dyDescent="0.25">
      <c r="A284" s="54" t="s">
        <v>444</v>
      </c>
      <c r="B284" s="54" t="s">
        <v>445</v>
      </c>
      <c r="C284" s="31">
        <v>4301011662</v>
      </c>
      <c r="D284" s="571">
        <v>4680115883703</v>
      </c>
      <c r="E284" s="572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104</v>
      </c>
      <c r="L284" s="32"/>
      <c r="M284" s="33" t="s">
        <v>105</v>
      </c>
      <c r="N284" s="33"/>
      <c r="O284" s="32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68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70</v>
      </c>
      <c r="Q285" s="565"/>
      <c r="R285" s="565"/>
      <c r="S285" s="565"/>
      <c r="T285" s="565"/>
      <c r="U285" s="565"/>
      <c r="V285" s="566"/>
      <c r="W285" s="37" t="s">
        <v>71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70</v>
      </c>
      <c r="Q286" s="565"/>
      <c r="R286" s="565"/>
      <c r="S286" s="565"/>
      <c r="T286" s="565"/>
      <c r="U286" s="565"/>
      <c r="V286" s="566"/>
      <c r="W286" s="37" t="s">
        <v>68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76" t="s">
        <v>448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552"/>
      <c r="AB287" s="552"/>
      <c r="AC287" s="552"/>
    </row>
    <row r="288" spans="1:68" ht="14.25" hidden="1" customHeight="1" x14ac:dyDescent="0.25">
      <c r="A288" s="581" t="s">
        <v>101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553"/>
      <c r="AB288" s="553"/>
      <c r="AC288" s="553"/>
    </row>
    <row r="289" spans="1:68" ht="27" hidden="1" customHeight="1" x14ac:dyDescent="0.25">
      <c r="A289" s="54" t="s">
        <v>449</v>
      </c>
      <c r="B289" s="54" t="s">
        <v>450</v>
      </c>
      <c r="C289" s="31">
        <v>4301012024</v>
      </c>
      <c r="D289" s="571">
        <v>4680115885615</v>
      </c>
      <c r="E289" s="572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104</v>
      </c>
      <c r="L289" s="32"/>
      <c r="M289" s="33" t="s">
        <v>76</v>
      </c>
      <c r="N289" s="33"/>
      <c r="O289" s="32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68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452</v>
      </c>
      <c r="B290" s="54" t="s">
        <v>453</v>
      </c>
      <c r="C290" s="31">
        <v>4301012016</v>
      </c>
      <c r="D290" s="571">
        <v>4680115885554</v>
      </c>
      <c r="E290" s="572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104</v>
      </c>
      <c r="L290" s="32"/>
      <c r="M290" s="33" t="s">
        <v>76</v>
      </c>
      <c r="N290" s="33"/>
      <c r="O290" s="32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68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452</v>
      </c>
      <c r="B291" s="54" t="s">
        <v>455</v>
      </c>
      <c r="C291" s="31">
        <v>4301011911</v>
      </c>
      <c r="D291" s="571">
        <v>4680115885554</v>
      </c>
      <c r="E291" s="572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104</v>
      </c>
      <c r="L291" s="32"/>
      <c r="M291" s="33" t="s">
        <v>456</v>
      </c>
      <c r="N291" s="33"/>
      <c r="O291" s="32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68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458</v>
      </c>
      <c r="B292" s="54" t="s">
        <v>459</v>
      </c>
      <c r="C292" s="31">
        <v>4301011858</v>
      </c>
      <c r="D292" s="571">
        <v>4680115885646</v>
      </c>
      <c r="E292" s="572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104</v>
      </c>
      <c r="L292" s="32"/>
      <c r="M292" s="33" t="s">
        <v>105</v>
      </c>
      <c r="N292" s="33"/>
      <c r="O292" s="32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68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461</v>
      </c>
      <c r="B293" s="54" t="s">
        <v>462</v>
      </c>
      <c r="C293" s="31">
        <v>4301011857</v>
      </c>
      <c r="D293" s="571">
        <v>4680115885622</v>
      </c>
      <c r="E293" s="572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109</v>
      </c>
      <c r="L293" s="32"/>
      <c r="M293" s="33" t="s">
        <v>105</v>
      </c>
      <c r="N293" s="33"/>
      <c r="O293" s="32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68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463</v>
      </c>
      <c r="B294" s="54" t="s">
        <v>464</v>
      </c>
      <c r="C294" s="31">
        <v>4301011859</v>
      </c>
      <c r="D294" s="571">
        <v>4680115885608</v>
      </c>
      <c r="E294" s="572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109</v>
      </c>
      <c r="L294" s="32"/>
      <c r="M294" s="33" t="s">
        <v>105</v>
      </c>
      <c r="N294" s="33"/>
      <c r="O294" s="32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68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70</v>
      </c>
      <c r="Q295" s="565"/>
      <c r="R295" s="565"/>
      <c r="S295" s="565"/>
      <c r="T295" s="565"/>
      <c r="U295" s="565"/>
      <c r="V295" s="566"/>
      <c r="W295" s="37" t="s">
        <v>71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hidden="1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70</v>
      </c>
      <c r="Q296" s="565"/>
      <c r="R296" s="565"/>
      <c r="S296" s="565"/>
      <c r="T296" s="565"/>
      <c r="U296" s="565"/>
      <c r="V296" s="566"/>
      <c r="W296" s="37" t="s">
        <v>68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hidden="1" customHeight="1" x14ac:dyDescent="0.25">
      <c r="A297" s="581" t="s">
        <v>63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553"/>
      <c r="AB297" s="553"/>
      <c r="AC297" s="553"/>
    </row>
    <row r="298" spans="1:68" ht="27" hidden="1" customHeight="1" x14ac:dyDescent="0.25">
      <c r="A298" s="54" t="s">
        <v>466</v>
      </c>
      <c r="B298" s="54" t="s">
        <v>467</v>
      </c>
      <c r="C298" s="31">
        <v>4301030878</v>
      </c>
      <c r="D298" s="571">
        <v>4607091387193</v>
      </c>
      <c r="E298" s="572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109</v>
      </c>
      <c r="L298" s="32"/>
      <c r="M298" s="33" t="s">
        <v>67</v>
      </c>
      <c r="N298" s="33"/>
      <c r="O298" s="32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68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4301031153</v>
      </c>
      <c r="D299" s="571">
        <v>4607091387230</v>
      </c>
      <c r="E299" s="572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109</v>
      </c>
      <c r="L299" s="32"/>
      <c r="M299" s="33" t="s">
        <v>67</v>
      </c>
      <c r="N299" s="33"/>
      <c r="O299" s="32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68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4301031154</v>
      </c>
      <c r="D300" s="571">
        <v>4607091387292</v>
      </c>
      <c r="E300" s="572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109</v>
      </c>
      <c r="L300" s="32"/>
      <c r="M300" s="33" t="s">
        <v>67</v>
      </c>
      <c r="N300" s="33"/>
      <c r="O300" s="32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68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4301031152</v>
      </c>
      <c r="D301" s="571">
        <v>4607091387285</v>
      </c>
      <c r="E301" s="572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68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477</v>
      </c>
      <c r="B302" s="54" t="s">
        <v>478</v>
      </c>
      <c r="C302" s="31">
        <v>4301031305</v>
      </c>
      <c r="D302" s="571">
        <v>4607091389845</v>
      </c>
      <c r="E302" s="572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68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480</v>
      </c>
      <c r="B303" s="54" t="s">
        <v>481</v>
      </c>
      <c r="C303" s="31">
        <v>4301031306</v>
      </c>
      <c r="D303" s="571">
        <v>4680115882881</v>
      </c>
      <c r="E303" s="572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68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482</v>
      </c>
      <c r="B304" s="54" t="s">
        <v>483</v>
      </c>
      <c r="C304" s="31">
        <v>4301031066</v>
      </c>
      <c r="D304" s="571">
        <v>4607091383836</v>
      </c>
      <c r="E304" s="572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68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idden="1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70</v>
      </c>
      <c r="Q305" s="565"/>
      <c r="R305" s="565"/>
      <c r="S305" s="565"/>
      <c r="T305" s="565"/>
      <c r="U305" s="565"/>
      <c r="V305" s="566"/>
      <c r="W305" s="37" t="s">
        <v>71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hidden="1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70</v>
      </c>
      <c r="Q306" s="565"/>
      <c r="R306" s="565"/>
      <c r="S306" s="565"/>
      <c r="T306" s="565"/>
      <c r="U306" s="565"/>
      <c r="V306" s="566"/>
      <c r="W306" s="37" t="s">
        <v>68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hidden="1" customHeight="1" x14ac:dyDescent="0.25">
      <c r="A307" s="581" t="s">
        <v>72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553"/>
      <c r="AB307" s="553"/>
      <c r="AC307" s="553"/>
    </row>
    <row r="308" spans="1:68" ht="27" hidden="1" customHeight="1" x14ac:dyDescent="0.25">
      <c r="A308" s="54" t="s">
        <v>485</v>
      </c>
      <c r="B308" s="54" t="s">
        <v>486</v>
      </c>
      <c r="C308" s="31">
        <v>4301051100</v>
      </c>
      <c r="D308" s="571">
        <v>4607091387766</v>
      </c>
      <c r="E308" s="572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104</v>
      </c>
      <c r="L308" s="32"/>
      <c r="M308" s="33" t="s">
        <v>76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68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4301051818</v>
      </c>
      <c r="D309" s="571">
        <v>4607091387957</v>
      </c>
      <c r="E309" s="572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104</v>
      </c>
      <c r="L309" s="32"/>
      <c r="M309" s="33" t="s">
        <v>76</v>
      </c>
      <c r="N309" s="33"/>
      <c r="O309" s="32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68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491</v>
      </c>
      <c r="B310" s="54" t="s">
        <v>492</v>
      </c>
      <c r="C310" s="31">
        <v>4301051819</v>
      </c>
      <c r="D310" s="571">
        <v>4607091387964</v>
      </c>
      <c r="E310" s="572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104</v>
      </c>
      <c r="L310" s="32"/>
      <c r="M310" s="33" t="s">
        <v>76</v>
      </c>
      <c r="N310" s="33"/>
      <c r="O310" s="32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68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494</v>
      </c>
      <c r="B311" s="54" t="s">
        <v>495</v>
      </c>
      <c r="C311" s="31">
        <v>4301051734</v>
      </c>
      <c r="D311" s="571">
        <v>4680115884588</v>
      </c>
      <c r="E311" s="572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68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497</v>
      </c>
      <c r="B312" s="54" t="s">
        <v>498</v>
      </c>
      <c r="C312" s="31">
        <v>4301051578</v>
      </c>
      <c r="D312" s="571">
        <v>4607091387513</v>
      </c>
      <c r="E312" s="572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75</v>
      </c>
      <c r="L312" s="32"/>
      <c r="M312" s="33" t="s">
        <v>91</v>
      </c>
      <c r="N312" s="33"/>
      <c r="O312" s="32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68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70</v>
      </c>
      <c r="Q313" s="565"/>
      <c r="R313" s="565"/>
      <c r="S313" s="565"/>
      <c r="T313" s="565"/>
      <c r="U313" s="565"/>
      <c r="V313" s="566"/>
      <c r="W313" s="37" t="s">
        <v>71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70</v>
      </c>
      <c r="Q314" s="565"/>
      <c r="R314" s="565"/>
      <c r="S314" s="565"/>
      <c r="T314" s="565"/>
      <c r="U314" s="565"/>
      <c r="V314" s="566"/>
      <c r="W314" s="37" t="s">
        <v>68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hidden="1" customHeight="1" x14ac:dyDescent="0.25">
      <c r="A315" s="581" t="s">
        <v>168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553"/>
      <c r="AB315" s="553"/>
      <c r="AC315" s="553"/>
    </row>
    <row r="316" spans="1:68" ht="27" hidden="1" customHeight="1" x14ac:dyDescent="0.25">
      <c r="A316" s="54" t="s">
        <v>500</v>
      </c>
      <c r="B316" s="54" t="s">
        <v>501</v>
      </c>
      <c r="C316" s="31">
        <v>4301060387</v>
      </c>
      <c r="D316" s="571">
        <v>4607091380880</v>
      </c>
      <c r="E316" s="572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104</v>
      </c>
      <c r="L316" s="32"/>
      <c r="M316" s="33" t="s">
        <v>76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68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503</v>
      </c>
      <c r="B317" s="54" t="s">
        <v>504</v>
      </c>
      <c r="C317" s="31">
        <v>4301060406</v>
      </c>
      <c r="D317" s="571">
        <v>4607091384482</v>
      </c>
      <c r="E317" s="572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104</v>
      </c>
      <c r="L317" s="32"/>
      <c r="M317" s="33" t="s">
        <v>76</v>
      </c>
      <c r="N317" s="33"/>
      <c r="O317" s="32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68</v>
      </c>
      <c r="X317" s="557">
        <v>0</v>
      </c>
      <c r="Y317" s="55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hidden="1" customHeight="1" x14ac:dyDescent="0.25">
      <c r="A318" s="54" t="s">
        <v>506</v>
      </c>
      <c r="B318" s="54" t="s">
        <v>507</v>
      </c>
      <c r="C318" s="31">
        <v>4301060484</v>
      </c>
      <c r="D318" s="571">
        <v>4607091380897</v>
      </c>
      <c r="E318" s="572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104</v>
      </c>
      <c r="L318" s="32"/>
      <c r="M318" s="33" t="s">
        <v>91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68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70</v>
      </c>
      <c r="Q319" s="565"/>
      <c r="R319" s="565"/>
      <c r="S319" s="565"/>
      <c r="T319" s="565"/>
      <c r="U319" s="565"/>
      <c r="V319" s="566"/>
      <c r="W319" s="37" t="s">
        <v>71</v>
      </c>
      <c r="X319" s="559">
        <f>IFERROR(X316/H316,"0")+IFERROR(X317/H317,"0")+IFERROR(X318/H318,"0")</f>
        <v>0</v>
      </c>
      <c r="Y319" s="559">
        <f>IFERROR(Y316/H316,"0")+IFERROR(Y317/H317,"0")+IFERROR(Y318/H318,"0")</f>
        <v>0</v>
      </c>
      <c r="Z319" s="559">
        <f>IFERROR(IF(Z316="",0,Z316),"0")+IFERROR(IF(Z317="",0,Z317),"0")+IFERROR(IF(Z318="",0,Z318),"0")</f>
        <v>0</v>
      </c>
      <c r="AA319" s="560"/>
      <c r="AB319" s="560"/>
      <c r="AC319" s="560"/>
    </row>
    <row r="320" spans="1:68" hidden="1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70</v>
      </c>
      <c r="Q320" s="565"/>
      <c r="R320" s="565"/>
      <c r="S320" s="565"/>
      <c r="T320" s="565"/>
      <c r="U320" s="565"/>
      <c r="V320" s="566"/>
      <c r="W320" s="37" t="s">
        <v>68</v>
      </c>
      <c r="X320" s="559">
        <f>IFERROR(SUM(X316:X318),"0")</f>
        <v>0</v>
      </c>
      <c r="Y320" s="559">
        <f>IFERROR(SUM(Y316:Y318),"0")</f>
        <v>0</v>
      </c>
      <c r="Z320" s="37"/>
      <c r="AA320" s="560"/>
      <c r="AB320" s="560"/>
      <c r="AC320" s="560"/>
    </row>
    <row r="321" spans="1:68" ht="14.25" hidden="1" customHeight="1" x14ac:dyDescent="0.25">
      <c r="A321" s="581" t="s">
        <v>93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553"/>
      <c r="AB321" s="553"/>
      <c r="AC321" s="553"/>
    </row>
    <row r="322" spans="1:68" ht="27" hidden="1" customHeight="1" x14ac:dyDescent="0.25">
      <c r="A322" s="54" t="s">
        <v>509</v>
      </c>
      <c r="B322" s="54" t="s">
        <v>510</v>
      </c>
      <c r="C322" s="31">
        <v>4301030235</v>
      </c>
      <c r="D322" s="571">
        <v>4607091388381</v>
      </c>
      <c r="E322" s="572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109</v>
      </c>
      <c r="L322" s="32"/>
      <c r="M322" s="33" t="s">
        <v>96</v>
      </c>
      <c r="N322" s="33"/>
      <c r="O322" s="32">
        <v>180</v>
      </c>
      <c r="P322" s="784" t="s">
        <v>511</v>
      </c>
      <c r="Q322" s="562"/>
      <c r="R322" s="562"/>
      <c r="S322" s="562"/>
      <c r="T322" s="563"/>
      <c r="U322" s="34"/>
      <c r="V322" s="34"/>
      <c r="W322" s="35" t="s">
        <v>68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513</v>
      </c>
      <c r="B323" s="54" t="s">
        <v>514</v>
      </c>
      <c r="C323" s="31">
        <v>4301030232</v>
      </c>
      <c r="D323" s="571">
        <v>4607091388374</v>
      </c>
      <c r="E323" s="572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109</v>
      </c>
      <c r="L323" s="32"/>
      <c r="M323" s="33" t="s">
        <v>96</v>
      </c>
      <c r="N323" s="33"/>
      <c r="O323" s="32">
        <v>180</v>
      </c>
      <c r="P323" s="824" t="s">
        <v>515</v>
      </c>
      <c r="Q323" s="562"/>
      <c r="R323" s="562"/>
      <c r="S323" s="562"/>
      <c r="T323" s="563"/>
      <c r="U323" s="34"/>
      <c r="V323" s="34"/>
      <c r="W323" s="35" t="s">
        <v>68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516</v>
      </c>
      <c r="B324" s="54" t="s">
        <v>517</v>
      </c>
      <c r="C324" s="31">
        <v>4301032015</v>
      </c>
      <c r="D324" s="571">
        <v>4607091383102</v>
      </c>
      <c r="E324" s="572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75</v>
      </c>
      <c r="L324" s="32"/>
      <c r="M324" s="33" t="s">
        <v>96</v>
      </c>
      <c r="N324" s="33"/>
      <c r="O324" s="32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68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519</v>
      </c>
      <c r="B325" s="54" t="s">
        <v>520</v>
      </c>
      <c r="C325" s="31">
        <v>4301030233</v>
      </c>
      <c r="D325" s="571">
        <v>4607091388404</v>
      </c>
      <c r="E325" s="572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75</v>
      </c>
      <c r="L325" s="32"/>
      <c r="M325" s="33" t="s">
        <v>96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68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70</v>
      </c>
      <c r="Q326" s="565"/>
      <c r="R326" s="565"/>
      <c r="S326" s="565"/>
      <c r="T326" s="565"/>
      <c r="U326" s="565"/>
      <c r="V326" s="566"/>
      <c r="W326" s="37" t="s">
        <v>71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hidden="1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70</v>
      </c>
      <c r="Q327" s="565"/>
      <c r="R327" s="565"/>
      <c r="S327" s="565"/>
      <c r="T327" s="565"/>
      <c r="U327" s="565"/>
      <c r="V327" s="566"/>
      <c r="W327" s="37" t="s">
        <v>68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hidden="1" customHeight="1" x14ac:dyDescent="0.25">
      <c r="A328" s="581" t="s">
        <v>521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553"/>
      <c r="AB328" s="553"/>
      <c r="AC328" s="553"/>
    </row>
    <row r="329" spans="1:68" ht="16.5" hidden="1" customHeight="1" x14ac:dyDescent="0.25">
      <c r="A329" s="54" t="s">
        <v>522</v>
      </c>
      <c r="B329" s="54" t="s">
        <v>523</v>
      </c>
      <c r="C329" s="31">
        <v>4301180007</v>
      </c>
      <c r="D329" s="571">
        <v>4680115881808</v>
      </c>
      <c r="E329" s="572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75</v>
      </c>
      <c r="L329" s="32"/>
      <c r="M329" s="33" t="s">
        <v>524</v>
      </c>
      <c r="N329" s="33"/>
      <c r="O329" s="32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68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4301180006</v>
      </c>
      <c r="D330" s="571">
        <v>4680115881822</v>
      </c>
      <c r="E330" s="572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75</v>
      </c>
      <c r="L330" s="32"/>
      <c r="M330" s="33" t="s">
        <v>524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68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528</v>
      </c>
      <c r="B331" s="54" t="s">
        <v>529</v>
      </c>
      <c r="C331" s="31">
        <v>4301180001</v>
      </c>
      <c r="D331" s="571">
        <v>4680115880016</v>
      </c>
      <c r="E331" s="572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75</v>
      </c>
      <c r="L331" s="32"/>
      <c r="M331" s="33" t="s">
        <v>524</v>
      </c>
      <c r="N331" s="33"/>
      <c r="O331" s="32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68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70</v>
      </c>
      <c r="Q332" s="565"/>
      <c r="R332" s="565"/>
      <c r="S332" s="565"/>
      <c r="T332" s="565"/>
      <c r="U332" s="565"/>
      <c r="V332" s="566"/>
      <c r="W332" s="37" t="s">
        <v>71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hidden="1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70</v>
      </c>
      <c r="Q333" s="565"/>
      <c r="R333" s="565"/>
      <c r="S333" s="565"/>
      <c r="T333" s="565"/>
      <c r="U333" s="565"/>
      <c r="V333" s="566"/>
      <c r="W333" s="37" t="s">
        <v>68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hidden="1" customHeight="1" x14ac:dyDescent="0.25">
      <c r="A334" s="576" t="s">
        <v>530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552"/>
      <c r="AB334" s="552"/>
      <c r="AC334" s="552"/>
    </row>
    <row r="335" spans="1:68" ht="14.25" hidden="1" customHeight="1" x14ac:dyDescent="0.25">
      <c r="A335" s="581" t="s">
        <v>72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553"/>
      <c r="AB335" s="553"/>
      <c r="AC335" s="553"/>
    </row>
    <row r="336" spans="1:68" ht="27" customHeight="1" x14ac:dyDescent="0.25">
      <c r="A336" s="54" t="s">
        <v>531</v>
      </c>
      <c r="B336" s="54" t="s">
        <v>532</v>
      </c>
      <c r="C336" s="31">
        <v>4301051489</v>
      </c>
      <c r="D336" s="571">
        <v>4607091387919</v>
      </c>
      <c r="E336" s="572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104</v>
      </c>
      <c r="L336" s="32"/>
      <c r="M336" s="33" t="s">
        <v>91</v>
      </c>
      <c r="N336" s="33"/>
      <c r="O336" s="32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68</v>
      </c>
      <c r="X336" s="557">
        <v>17</v>
      </c>
      <c r="Y336" s="558">
        <f>IFERROR(IF(X336="",0,CEILING((X336/$H336),1)*$H336),"")</f>
        <v>24.299999999999997</v>
      </c>
      <c r="Z336" s="36">
        <f>IFERROR(IF(Y336=0,"",ROUNDUP(Y336/H336,0)*0.01898),"")</f>
        <v>5.6940000000000004E-2</v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18.089259259259258</v>
      </c>
      <c r="BN336" s="64">
        <f>IFERROR(Y336*I336/H336,"0")</f>
        <v>25.856999999999996</v>
      </c>
      <c r="BO336" s="64">
        <f>IFERROR(1/J336*(X336/H336),"0")</f>
        <v>3.279320987654321E-2</v>
      </c>
      <c r="BP336" s="64">
        <f>IFERROR(1/J336*(Y336/H336),"0")</f>
        <v>4.6875E-2</v>
      </c>
    </row>
    <row r="337" spans="1:68" ht="27" hidden="1" customHeight="1" x14ac:dyDescent="0.25">
      <c r="A337" s="54" t="s">
        <v>534</v>
      </c>
      <c r="B337" s="54" t="s">
        <v>535</v>
      </c>
      <c r="C337" s="31">
        <v>4301051461</v>
      </c>
      <c r="D337" s="571">
        <v>4680115883604</v>
      </c>
      <c r="E337" s="572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68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537</v>
      </c>
      <c r="B338" s="54" t="s">
        <v>538</v>
      </c>
      <c r="C338" s="31">
        <v>4301051864</v>
      </c>
      <c r="D338" s="571">
        <v>4680115883567</v>
      </c>
      <c r="E338" s="572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75</v>
      </c>
      <c r="L338" s="32"/>
      <c r="M338" s="33" t="s">
        <v>91</v>
      </c>
      <c r="N338" s="33"/>
      <c r="O338" s="32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68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70</v>
      </c>
      <c r="Q339" s="565"/>
      <c r="R339" s="565"/>
      <c r="S339" s="565"/>
      <c r="T339" s="565"/>
      <c r="U339" s="565"/>
      <c r="V339" s="566"/>
      <c r="W339" s="37" t="s">
        <v>71</v>
      </c>
      <c r="X339" s="559">
        <f>IFERROR(X336/H336,"0")+IFERROR(X337/H337,"0")+IFERROR(X338/H338,"0")</f>
        <v>2.0987654320987654</v>
      </c>
      <c r="Y339" s="559">
        <f>IFERROR(Y336/H336,"0")+IFERROR(Y337/H337,"0")+IFERROR(Y338/H338,"0")</f>
        <v>3</v>
      </c>
      <c r="Z339" s="559">
        <f>IFERROR(IF(Z336="",0,Z336),"0")+IFERROR(IF(Z337="",0,Z337),"0")+IFERROR(IF(Z338="",0,Z338),"0")</f>
        <v>5.6940000000000004E-2</v>
      </c>
      <c r="AA339" s="560"/>
      <c r="AB339" s="560"/>
      <c r="AC339" s="560"/>
    </row>
    <row r="340" spans="1:68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70</v>
      </c>
      <c r="Q340" s="565"/>
      <c r="R340" s="565"/>
      <c r="S340" s="565"/>
      <c r="T340" s="565"/>
      <c r="U340" s="565"/>
      <c r="V340" s="566"/>
      <c r="W340" s="37" t="s">
        <v>68</v>
      </c>
      <c r="X340" s="559">
        <f>IFERROR(SUM(X336:X338),"0")</f>
        <v>17</v>
      </c>
      <c r="Y340" s="559">
        <f>IFERROR(SUM(Y336:Y338),"0")</f>
        <v>24.299999999999997</v>
      </c>
      <c r="Z340" s="37"/>
      <c r="AA340" s="560"/>
      <c r="AB340" s="560"/>
      <c r="AC340" s="560"/>
    </row>
    <row r="341" spans="1:68" ht="27.75" hidden="1" customHeight="1" x14ac:dyDescent="0.2">
      <c r="A341" s="626" t="s">
        <v>540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48"/>
      <c r="AB341" s="48"/>
      <c r="AC341" s="48"/>
    </row>
    <row r="342" spans="1:68" ht="16.5" hidden="1" customHeight="1" x14ac:dyDescent="0.25">
      <c r="A342" s="576" t="s">
        <v>541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552"/>
      <c r="AB342" s="552"/>
      <c r="AC342" s="552"/>
    </row>
    <row r="343" spans="1:68" ht="14.25" hidden="1" customHeight="1" x14ac:dyDescent="0.25">
      <c r="A343" s="581" t="s">
        <v>101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553"/>
      <c r="AB343" s="553"/>
      <c r="AC343" s="553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71">
        <v>4680115884847</v>
      </c>
      <c r="E344" s="572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104</v>
      </c>
      <c r="L344" s="32"/>
      <c r="M344" s="33" t="s">
        <v>67</v>
      </c>
      <c r="N344" s="33"/>
      <c r="O344" s="32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68</v>
      </c>
      <c r="X344" s="557">
        <v>549</v>
      </c>
      <c r="Y344" s="558">
        <f t="shared" ref="Y344:Y350" si="47">IFERROR(IF(X344="",0,CEILING((X344/$H344),1)*$H344),"")</f>
        <v>555</v>
      </c>
      <c r="Z344" s="36">
        <f>IFERROR(IF(Y344=0,"",ROUNDUP(Y344/H344,0)*0.02175),"")</f>
        <v>0.80474999999999997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566.56799999999998</v>
      </c>
      <c r="BN344" s="64">
        <f t="shared" ref="BN344:BN350" si="49">IFERROR(Y344*I344/H344,"0")</f>
        <v>572.76</v>
      </c>
      <c r="BO344" s="64">
        <f t="shared" ref="BO344:BO350" si="50">IFERROR(1/J344*(X344/H344),"0")</f>
        <v>0.76249999999999996</v>
      </c>
      <c r="BP344" s="64">
        <f t="shared" ref="BP344:BP350" si="51">IFERROR(1/J344*(Y344/H344),"0")</f>
        <v>0.77083333333333326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71">
        <v>4680115884854</v>
      </c>
      <c r="E345" s="572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104</v>
      </c>
      <c r="L345" s="32"/>
      <c r="M345" s="33" t="s">
        <v>67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68</v>
      </c>
      <c r="X345" s="557">
        <v>321</v>
      </c>
      <c r="Y345" s="558">
        <f t="shared" si="47"/>
        <v>330</v>
      </c>
      <c r="Z345" s="36">
        <f>IFERROR(IF(Y345=0,"",ROUNDUP(Y345/H345,0)*0.02175),"")</f>
        <v>0.47849999999999998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331.27199999999999</v>
      </c>
      <c r="BN345" s="64">
        <f t="shared" si="49"/>
        <v>340.56000000000006</v>
      </c>
      <c r="BO345" s="64">
        <f t="shared" si="50"/>
        <v>0.4458333333333333</v>
      </c>
      <c r="BP345" s="64">
        <f t="shared" si="51"/>
        <v>0.45833333333333331</v>
      </c>
    </row>
    <row r="346" spans="1:68" ht="27" customHeight="1" x14ac:dyDescent="0.25">
      <c r="A346" s="54" t="s">
        <v>548</v>
      </c>
      <c r="B346" s="54" t="s">
        <v>549</v>
      </c>
      <c r="C346" s="31">
        <v>4301011832</v>
      </c>
      <c r="D346" s="571">
        <v>4607091383997</v>
      </c>
      <c r="E346" s="572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104</v>
      </c>
      <c r="L346" s="32"/>
      <c r="M346" s="33" t="s">
        <v>91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68</v>
      </c>
      <c r="X346" s="557">
        <v>388</v>
      </c>
      <c r="Y346" s="558">
        <f t="shared" si="47"/>
        <v>390</v>
      </c>
      <c r="Z346" s="36">
        <f>IFERROR(IF(Y346=0,"",ROUNDUP(Y346/H346,0)*0.02175),"")</f>
        <v>0.5655</v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400.416</v>
      </c>
      <c r="BN346" s="64">
        <f t="shared" si="49"/>
        <v>402.47999999999996</v>
      </c>
      <c r="BO346" s="64">
        <f t="shared" si="50"/>
        <v>0.53888888888888886</v>
      </c>
      <c r="BP346" s="64">
        <f t="shared" si="51"/>
        <v>0.54166666666666663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71">
        <v>4680115884830</v>
      </c>
      <c r="E347" s="572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104</v>
      </c>
      <c r="L347" s="32"/>
      <c r="M347" s="33" t="s">
        <v>67</v>
      </c>
      <c r="N347" s="33"/>
      <c r="O347" s="32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68</v>
      </c>
      <c r="X347" s="557">
        <v>391</v>
      </c>
      <c r="Y347" s="558">
        <f t="shared" si="47"/>
        <v>405</v>
      </c>
      <c r="Z347" s="36">
        <f>IFERROR(IF(Y347=0,"",ROUNDUP(Y347/H347,0)*0.02175),"")</f>
        <v>0.58724999999999994</v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403.512</v>
      </c>
      <c r="BN347" s="64">
        <f t="shared" si="49"/>
        <v>417.96000000000004</v>
      </c>
      <c r="BO347" s="64">
        <f t="shared" si="50"/>
        <v>0.54305555555555551</v>
      </c>
      <c r="BP347" s="64">
        <f t="shared" si="51"/>
        <v>0.5625</v>
      </c>
    </row>
    <row r="348" spans="1:68" ht="27" hidden="1" customHeight="1" x14ac:dyDescent="0.25">
      <c r="A348" s="54" t="s">
        <v>554</v>
      </c>
      <c r="B348" s="54" t="s">
        <v>555</v>
      </c>
      <c r="C348" s="31">
        <v>4301011433</v>
      </c>
      <c r="D348" s="571">
        <v>4680115882638</v>
      </c>
      <c r="E348" s="572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109</v>
      </c>
      <c r="L348" s="32"/>
      <c r="M348" s="33" t="s">
        <v>105</v>
      </c>
      <c r="N348" s="33"/>
      <c r="O348" s="32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68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557</v>
      </c>
      <c r="B349" s="54" t="s">
        <v>558</v>
      </c>
      <c r="C349" s="31">
        <v>4301011952</v>
      </c>
      <c r="D349" s="571">
        <v>4680115884922</v>
      </c>
      <c r="E349" s="572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109</v>
      </c>
      <c r="L349" s="32"/>
      <c r="M349" s="33" t="s">
        <v>67</v>
      </c>
      <c r="N349" s="33"/>
      <c r="O349" s="32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68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559</v>
      </c>
      <c r="B350" s="54" t="s">
        <v>560</v>
      </c>
      <c r="C350" s="31">
        <v>4301011868</v>
      </c>
      <c r="D350" s="571">
        <v>4680115884861</v>
      </c>
      <c r="E350" s="572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109</v>
      </c>
      <c r="L350" s="32"/>
      <c r="M350" s="33" t="s">
        <v>67</v>
      </c>
      <c r="N350" s="33"/>
      <c r="O350" s="32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68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70</v>
      </c>
      <c r="Q351" s="565"/>
      <c r="R351" s="565"/>
      <c r="S351" s="565"/>
      <c r="T351" s="565"/>
      <c r="U351" s="565"/>
      <c r="V351" s="566"/>
      <c r="W351" s="37" t="s">
        <v>71</v>
      </c>
      <c r="X351" s="559">
        <f>IFERROR(X344/H344,"0")+IFERROR(X345/H345,"0")+IFERROR(X346/H346,"0")+IFERROR(X347/H347,"0")+IFERROR(X348/H348,"0")+IFERROR(X349/H349,"0")+IFERROR(X350/H350,"0")</f>
        <v>109.93333333333334</v>
      </c>
      <c r="Y351" s="559">
        <f>IFERROR(Y344/H344,"0")+IFERROR(Y345/H345,"0")+IFERROR(Y346/H346,"0")+IFERROR(Y347/H347,"0")+IFERROR(Y348/H348,"0")+IFERROR(Y349/H349,"0")+IFERROR(Y350/H350,"0")</f>
        <v>112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2.4359999999999999</v>
      </c>
      <c r="AA351" s="560"/>
      <c r="AB351" s="560"/>
      <c r="AC351" s="560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70</v>
      </c>
      <c r="Q352" s="565"/>
      <c r="R352" s="565"/>
      <c r="S352" s="565"/>
      <c r="T352" s="565"/>
      <c r="U352" s="565"/>
      <c r="V352" s="566"/>
      <c r="W352" s="37" t="s">
        <v>68</v>
      </c>
      <c r="X352" s="559">
        <f>IFERROR(SUM(X344:X350),"0")</f>
        <v>1649</v>
      </c>
      <c r="Y352" s="559">
        <f>IFERROR(SUM(Y344:Y350),"0")</f>
        <v>1680</v>
      </c>
      <c r="Z352" s="37"/>
      <c r="AA352" s="560"/>
      <c r="AB352" s="560"/>
      <c r="AC352" s="560"/>
    </row>
    <row r="353" spans="1:68" ht="14.25" hidden="1" customHeight="1" x14ac:dyDescent="0.25">
      <c r="A353" s="581" t="s">
        <v>133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553"/>
      <c r="AB353" s="553"/>
      <c r="AC353" s="553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71">
        <v>4607091383980</v>
      </c>
      <c r="E354" s="572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104</v>
      </c>
      <c r="L354" s="32"/>
      <c r="M354" s="33" t="s">
        <v>105</v>
      </c>
      <c r="N354" s="33"/>
      <c r="O354" s="32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68</v>
      </c>
      <c r="X354" s="557">
        <v>636</v>
      </c>
      <c r="Y354" s="558">
        <f>IFERROR(IF(X354="",0,CEILING((X354/$H354),1)*$H354),"")</f>
        <v>645</v>
      </c>
      <c r="Z354" s="36">
        <f>IFERROR(IF(Y354=0,"",ROUNDUP(Y354/H354,0)*0.02175),"")</f>
        <v>0.93524999999999991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656.35200000000009</v>
      </c>
      <c r="BN354" s="64">
        <f>IFERROR(Y354*I354/H354,"0")</f>
        <v>665.64</v>
      </c>
      <c r="BO354" s="64">
        <f>IFERROR(1/J354*(X354/H354),"0")</f>
        <v>0.8833333333333333</v>
      </c>
      <c r="BP354" s="64">
        <f>IFERROR(1/J354*(Y354/H354),"0")</f>
        <v>0.89583333333333326</v>
      </c>
    </row>
    <row r="355" spans="1:68" ht="16.5" hidden="1" customHeight="1" x14ac:dyDescent="0.25">
      <c r="A355" s="54" t="s">
        <v>564</v>
      </c>
      <c r="B355" s="54" t="s">
        <v>565</v>
      </c>
      <c r="C355" s="31">
        <v>4301020179</v>
      </c>
      <c r="D355" s="571">
        <v>4607091384178</v>
      </c>
      <c r="E355" s="572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109</v>
      </c>
      <c r="L355" s="32"/>
      <c r="M355" s="33" t="s">
        <v>105</v>
      </c>
      <c r="N355" s="33"/>
      <c r="O355" s="32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68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70</v>
      </c>
      <c r="Q356" s="565"/>
      <c r="R356" s="565"/>
      <c r="S356" s="565"/>
      <c r="T356" s="565"/>
      <c r="U356" s="565"/>
      <c r="V356" s="566"/>
      <c r="W356" s="37" t="s">
        <v>71</v>
      </c>
      <c r="X356" s="559">
        <f>IFERROR(X354/H354,"0")+IFERROR(X355/H355,"0")</f>
        <v>42.4</v>
      </c>
      <c r="Y356" s="559">
        <f>IFERROR(Y354/H354,"0")+IFERROR(Y355/H355,"0")</f>
        <v>43</v>
      </c>
      <c r="Z356" s="559">
        <f>IFERROR(IF(Z354="",0,Z354),"0")+IFERROR(IF(Z355="",0,Z355),"0")</f>
        <v>0.93524999999999991</v>
      </c>
      <c r="AA356" s="560"/>
      <c r="AB356" s="560"/>
      <c r="AC356" s="560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70</v>
      </c>
      <c r="Q357" s="565"/>
      <c r="R357" s="565"/>
      <c r="S357" s="565"/>
      <c r="T357" s="565"/>
      <c r="U357" s="565"/>
      <c r="V357" s="566"/>
      <c r="W357" s="37" t="s">
        <v>68</v>
      </c>
      <c r="X357" s="559">
        <f>IFERROR(SUM(X354:X355),"0")</f>
        <v>636</v>
      </c>
      <c r="Y357" s="559">
        <f>IFERROR(SUM(Y354:Y355),"0")</f>
        <v>645</v>
      </c>
      <c r="Z357" s="37"/>
      <c r="AA357" s="560"/>
      <c r="AB357" s="560"/>
      <c r="AC357" s="560"/>
    </row>
    <row r="358" spans="1:68" ht="14.25" hidden="1" customHeight="1" x14ac:dyDescent="0.25">
      <c r="A358" s="581" t="s">
        <v>72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553"/>
      <c r="AB358" s="553"/>
      <c r="AC358" s="553"/>
    </row>
    <row r="359" spans="1:68" ht="27" hidden="1" customHeight="1" x14ac:dyDescent="0.25">
      <c r="A359" s="54" t="s">
        <v>566</v>
      </c>
      <c r="B359" s="54" t="s">
        <v>567</v>
      </c>
      <c r="C359" s="31">
        <v>4301051903</v>
      </c>
      <c r="D359" s="571">
        <v>4607091383928</v>
      </c>
      <c r="E359" s="572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104</v>
      </c>
      <c r="L359" s="32"/>
      <c r="M359" s="33" t="s">
        <v>76</v>
      </c>
      <c r="N359" s="33"/>
      <c r="O359" s="32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68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569</v>
      </c>
      <c r="B360" s="54" t="s">
        <v>570</v>
      </c>
      <c r="C360" s="31">
        <v>4301051897</v>
      </c>
      <c r="D360" s="571">
        <v>4607091384260</v>
      </c>
      <c r="E360" s="572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104</v>
      </c>
      <c r="L360" s="32"/>
      <c r="M360" s="33" t="s">
        <v>76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68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70</v>
      </c>
      <c r="Q361" s="565"/>
      <c r="R361" s="565"/>
      <c r="S361" s="565"/>
      <c r="T361" s="565"/>
      <c r="U361" s="565"/>
      <c r="V361" s="566"/>
      <c r="W361" s="37" t="s">
        <v>71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hidden="1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70</v>
      </c>
      <c r="Q362" s="565"/>
      <c r="R362" s="565"/>
      <c r="S362" s="565"/>
      <c r="T362" s="565"/>
      <c r="U362" s="565"/>
      <c r="V362" s="566"/>
      <c r="W362" s="37" t="s">
        <v>68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hidden="1" customHeight="1" x14ac:dyDescent="0.25">
      <c r="A363" s="581" t="s">
        <v>168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553"/>
      <c r="AB363" s="553"/>
      <c r="AC363" s="553"/>
    </row>
    <row r="364" spans="1:68" ht="27" hidden="1" customHeight="1" x14ac:dyDescent="0.25">
      <c r="A364" s="54" t="s">
        <v>572</v>
      </c>
      <c r="B364" s="54" t="s">
        <v>573</v>
      </c>
      <c r="C364" s="31">
        <v>4301060439</v>
      </c>
      <c r="D364" s="571">
        <v>4607091384673</v>
      </c>
      <c r="E364" s="572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68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70</v>
      </c>
      <c r="Q365" s="565"/>
      <c r="R365" s="565"/>
      <c r="S365" s="565"/>
      <c r="T365" s="565"/>
      <c r="U365" s="565"/>
      <c r="V365" s="566"/>
      <c r="W365" s="37" t="s">
        <v>71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hidden="1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70</v>
      </c>
      <c r="Q366" s="565"/>
      <c r="R366" s="565"/>
      <c r="S366" s="565"/>
      <c r="T366" s="565"/>
      <c r="U366" s="565"/>
      <c r="V366" s="566"/>
      <c r="W366" s="37" t="s">
        <v>68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hidden="1" customHeight="1" x14ac:dyDescent="0.25">
      <c r="A367" s="576" t="s">
        <v>575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552"/>
      <c r="AB367" s="552"/>
      <c r="AC367" s="552"/>
    </row>
    <row r="368" spans="1:68" ht="14.25" hidden="1" customHeight="1" x14ac:dyDescent="0.25">
      <c r="A368" s="581" t="s">
        <v>101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553"/>
      <c r="AB368" s="553"/>
      <c r="AC368" s="553"/>
    </row>
    <row r="369" spans="1:68" ht="37.5" hidden="1" customHeight="1" x14ac:dyDescent="0.25">
      <c r="A369" s="54" t="s">
        <v>576</v>
      </c>
      <c r="B369" s="54" t="s">
        <v>577</v>
      </c>
      <c r="C369" s="31">
        <v>4301011873</v>
      </c>
      <c r="D369" s="571">
        <v>4680115881907</v>
      </c>
      <c r="E369" s="572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104</v>
      </c>
      <c r="L369" s="32"/>
      <c r="M369" s="33" t="s">
        <v>67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68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579</v>
      </c>
      <c r="B370" s="54" t="s">
        <v>580</v>
      </c>
      <c r="C370" s="31">
        <v>4301011875</v>
      </c>
      <c r="D370" s="571">
        <v>4680115884885</v>
      </c>
      <c r="E370" s="572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104</v>
      </c>
      <c r="L370" s="32"/>
      <c r="M370" s="33" t="s">
        <v>67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68</v>
      </c>
      <c r="X370" s="557">
        <v>17</v>
      </c>
      <c r="Y370" s="558">
        <f>IFERROR(IF(X370="",0,CEILING((X370/$H370),1)*$H370),"")</f>
        <v>24</v>
      </c>
      <c r="Z370" s="36">
        <f>IFERROR(IF(Y370=0,"",ROUNDUP(Y370/H370,0)*0.01898),"")</f>
        <v>3.7960000000000001E-2</v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17.616250000000001</v>
      </c>
      <c r="BN370" s="64">
        <f>IFERROR(Y370*I370/H370,"0")</f>
        <v>24.87</v>
      </c>
      <c r="BO370" s="64">
        <f>IFERROR(1/J370*(X370/H370),"0")</f>
        <v>2.2135416666666668E-2</v>
      </c>
      <c r="BP370" s="64">
        <f>IFERROR(1/J370*(Y370/H370),"0")</f>
        <v>3.125E-2</v>
      </c>
    </row>
    <row r="371" spans="1:68" ht="37.5" hidden="1" customHeight="1" x14ac:dyDescent="0.25">
      <c r="A371" s="54" t="s">
        <v>582</v>
      </c>
      <c r="B371" s="54" t="s">
        <v>583</v>
      </c>
      <c r="C371" s="31">
        <v>4301011871</v>
      </c>
      <c r="D371" s="571">
        <v>4680115884908</v>
      </c>
      <c r="E371" s="572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68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70</v>
      </c>
      <c r="Q372" s="565"/>
      <c r="R372" s="565"/>
      <c r="S372" s="565"/>
      <c r="T372" s="565"/>
      <c r="U372" s="565"/>
      <c r="V372" s="566"/>
      <c r="W372" s="37" t="s">
        <v>71</v>
      </c>
      <c r="X372" s="559">
        <f>IFERROR(X369/H369,"0")+IFERROR(X370/H370,"0")+IFERROR(X371/H371,"0")</f>
        <v>1.4166666666666667</v>
      </c>
      <c r="Y372" s="559">
        <f>IFERROR(Y369/H369,"0")+IFERROR(Y370/H370,"0")+IFERROR(Y371/H371,"0")</f>
        <v>2</v>
      </c>
      <c r="Z372" s="559">
        <f>IFERROR(IF(Z369="",0,Z369),"0")+IFERROR(IF(Z370="",0,Z370),"0")+IFERROR(IF(Z371="",0,Z371),"0")</f>
        <v>3.7960000000000001E-2</v>
      </c>
      <c r="AA372" s="560"/>
      <c r="AB372" s="560"/>
      <c r="AC372" s="560"/>
    </row>
    <row r="373" spans="1:68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70</v>
      </c>
      <c r="Q373" s="565"/>
      <c r="R373" s="565"/>
      <c r="S373" s="565"/>
      <c r="T373" s="565"/>
      <c r="U373" s="565"/>
      <c r="V373" s="566"/>
      <c r="W373" s="37" t="s">
        <v>68</v>
      </c>
      <c r="X373" s="559">
        <f>IFERROR(SUM(X369:X371),"0")</f>
        <v>17</v>
      </c>
      <c r="Y373" s="559">
        <f>IFERROR(SUM(Y369:Y371),"0")</f>
        <v>24</v>
      </c>
      <c r="Z373" s="37"/>
      <c r="AA373" s="560"/>
      <c r="AB373" s="560"/>
      <c r="AC373" s="560"/>
    </row>
    <row r="374" spans="1:68" ht="14.25" hidden="1" customHeight="1" x14ac:dyDescent="0.25">
      <c r="A374" s="581" t="s">
        <v>63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553"/>
      <c r="AB374" s="553"/>
      <c r="AC374" s="553"/>
    </row>
    <row r="375" spans="1:68" ht="27" hidden="1" customHeight="1" x14ac:dyDescent="0.25">
      <c r="A375" s="54" t="s">
        <v>584</v>
      </c>
      <c r="B375" s="54" t="s">
        <v>585</v>
      </c>
      <c r="C375" s="31">
        <v>4301031303</v>
      </c>
      <c r="D375" s="571">
        <v>4607091384802</v>
      </c>
      <c r="E375" s="572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109</v>
      </c>
      <c r="L375" s="32"/>
      <c r="M375" s="33" t="s">
        <v>67</v>
      </c>
      <c r="N375" s="33"/>
      <c r="O375" s="32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68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586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70</v>
      </c>
      <c r="Q376" s="565"/>
      <c r="R376" s="565"/>
      <c r="S376" s="565"/>
      <c r="T376" s="565"/>
      <c r="U376" s="565"/>
      <c r="V376" s="566"/>
      <c r="W376" s="37" t="s">
        <v>71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70</v>
      </c>
      <c r="Q377" s="565"/>
      <c r="R377" s="565"/>
      <c r="S377" s="565"/>
      <c r="T377" s="565"/>
      <c r="U377" s="565"/>
      <c r="V377" s="566"/>
      <c r="W377" s="37" t="s">
        <v>68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hidden="1" customHeight="1" x14ac:dyDescent="0.25">
      <c r="A378" s="581" t="s">
        <v>72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553"/>
      <c r="AB378" s="553"/>
      <c r="AC378" s="553"/>
    </row>
    <row r="379" spans="1:68" ht="27" hidden="1" customHeight="1" x14ac:dyDescent="0.25">
      <c r="A379" s="54" t="s">
        <v>587</v>
      </c>
      <c r="B379" s="54" t="s">
        <v>588</v>
      </c>
      <c r="C379" s="31">
        <v>4301051899</v>
      </c>
      <c r="D379" s="571">
        <v>4607091384246</v>
      </c>
      <c r="E379" s="572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104</v>
      </c>
      <c r="L379" s="32"/>
      <c r="M379" s="33" t="s">
        <v>76</v>
      </c>
      <c r="N379" s="33"/>
      <c r="O379" s="32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68</v>
      </c>
      <c r="X379" s="557">
        <v>0</v>
      </c>
      <c r="Y379" s="55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590</v>
      </c>
      <c r="B380" s="54" t="s">
        <v>591</v>
      </c>
      <c r="C380" s="31">
        <v>4301051660</v>
      </c>
      <c r="D380" s="571">
        <v>4607091384253</v>
      </c>
      <c r="E380" s="572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75</v>
      </c>
      <c r="L380" s="32"/>
      <c r="M380" s="33" t="s">
        <v>76</v>
      </c>
      <c r="N380" s="33"/>
      <c r="O380" s="32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68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589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70</v>
      </c>
      <c r="Q381" s="565"/>
      <c r="R381" s="565"/>
      <c r="S381" s="565"/>
      <c r="T381" s="565"/>
      <c r="U381" s="565"/>
      <c r="V381" s="566"/>
      <c r="W381" s="37" t="s">
        <v>71</v>
      </c>
      <c r="X381" s="559">
        <f>IFERROR(X379/H379,"0")+IFERROR(X380/H380,"0")</f>
        <v>0</v>
      </c>
      <c r="Y381" s="559">
        <f>IFERROR(Y379/H379,"0")+IFERROR(Y380/H380,"0")</f>
        <v>0</v>
      </c>
      <c r="Z381" s="559">
        <f>IFERROR(IF(Z379="",0,Z379),"0")+IFERROR(IF(Z380="",0,Z380),"0")</f>
        <v>0</v>
      </c>
      <c r="AA381" s="560"/>
      <c r="AB381" s="560"/>
      <c r="AC381" s="560"/>
    </row>
    <row r="382" spans="1:68" hidden="1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70</v>
      </c>
      <c r="Q382" s="565"/>
      <c r="R382" s="565"/>
      <c r="S382" s="565"/>
      <c r="T382" s="565"/>
      <c r="U382" s="565"/>
      <c r="V382" s="566"/>
      <c r="W382" s="37" t="s">
        <v>68</v>
      </c>
      <c r="X382" s="559">
        <f>IFERROR(SUM(X379:X380),"0")</f>
        <v>0</v>
      </c>
      <c r="Y382" s="559">
        <f>IFERROR(SUM(Y379:Y380),"0")</f>
        <v>0</v>
      </c>
      <c r="Z382" s="37"/>
      <c r="AA382" s="560"/>
      <c r="AB382" s="560"/>
      <c r="AC382" s="560"/>
    </row>
    <row r="383" spans="1:68" ht="14.25" hidden="1" customHeight="1" x14ac:dyDescent="0.25">
      <c r="A383" s="581" t="s">
        <v>168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553"/>
      <c r="AB383" s="553"/>
      <c r="AC383" s="553"/>
    </row>
    <row r="384" spans="1:68" ht="27" hidden="1" customHeight="1" x14ac:dyDescent="0.25">
      <c r="A384" s="54" t="s">
        <v>592</v>
      </c>
      <c r="B384" s="54" t="s">
        <v>593</v>
      </c>
      <c r="C384" s="31">
        <v>4301060441</v>
      </c>
      <c r="D384" s="571">
        <v>4607091389357</v>
      </c>
      <c r="E384" s="572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68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594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70</v>
      </c>
      <c r="Q385" s="565"/>
      <c r="R385" s="565"/>
      <c r="S385" s="565"/>
      <c r="T385" s="565"/>
      <c r="U385" s="565"/>
      <c r="V385" s="566"/>
      <c r="W385" s="37" t="s">
        <v>71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70</v>
      </c>
      <c r="Q386" s="565"/>
      <c r="R386" s="565"/>
      <c r="S386" s="565"/>
      <c r="T386" s="565"/>
      <c r="U386" s="565"/>
      <c r="V386" s="566"/>
      <c r="W386" s="37" t="s">
        <v>68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26" t="s">
        <v>595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48"/>
      <c r="AB387" s="48"/>
      <c r="AC387" s="48"/>
    </row>
    <row r="388" spans="1:68" ht="16.5" hidden="1" customHeight="1" x14ac:dyDescent="0.25">
      <c r="A388" s="576" t="s">
        <v>596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552"/>
      <c r="AB388" s="552"/>
      <c r="AC388" s="552"/>
    </row>
    <row r="389" spans="1:68" ht="14.25" hidden="1" customHeight="1" x14ac:dyDescent="0.25">
      <c r="A389" s="581" t="s">
        <v>63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553"/>
      <c r="AB389" s="553"/>
      <c r="AC389" s="553"/>
    </row>
    <row r="390" spans="1:68" ht="27" hidden="1" customHeight="1" x14ac:dyDescent="0.25">
      <c r="A390" s="54" t="s">
        <v>597</v>
      </c>
      <c r="B390" s="54" t="s">
        <v>598</v>
      </c>
      <c r="C390" s="31">
        <v>4301031405</v>
      </c>
      <c r="D390" s="571">
        <v>4680115886100</v>
      </c>
      <c r="E390" s="572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109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68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hidden="1" customHeight="1" x14ac:dyDescent="0.25">
      <c r="A391" s="54" t="s">
        <v>600</v>
      </c>
      <c r="B391" s="54" t="s">
        <v>601</v>
      </c>
      <c r="C391" s="31">
        <v>4301031382</v>
      </c>
      <c r="D391" s="571">
        <v>4680115886117</v>
      </c>
      <c r="E391" s="572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109</v>
      </c>
      <c r="L391" s="32"/>
      <c r="M391" s="33" t="s">
        <v>67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68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600</v>
      </c>
      <c r="B392" s="54" t="s">
        <v>603</v>
      </c>
      <c r="C392" s="31">
        <v>4301031406</v>
      </c>
      <c r="D392" s="571">
        <v>4680115886117</v>
      </c>
      <c r="E392" s="572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109</v>
      </c>
      <c r="L392" s="32"/>
      <c r="M392" s="33" t="s">
        <v>67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68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604</v>
      </c>
      <c r="B393" s="54" t="s">
        <v>605</v>
      </c>
      <c r="C393" s="31">
        <v>4301031402</v>
      </c>
      <c r="D393" s="571">
        <v>4680115886124</v>
      </c>
      <c r="E393" s="572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109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68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606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607</v>
      </c>
      <c r="B394" s="54" t="s">
        <v>608</v>
      </c>
      <c r="C394" s="31">
        <v>4301031366</v>
      </c>
      <c r="D394" s="571">
        <v>4680115883147</v>
      </c>
      <c r="E394" s="572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68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4301031362</v>
      </c>
      <c r="D395" s="571">
        <v>4607091384338</v>
      </c>
      <c r="E395" s="572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68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599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hidden="1" customHeight="1" x14ac:dyDescent="0.25">
      <c r="A396" s="54" t="s">
        <v>611</v>
      </c>
      <c r="B396" s="54" t="s">
        <v>612</v>
      </c>
      <c r="C396" s="31">
        <v>4301031361</v>
      </c>
      <c r="D396" s="571">
        <v>4607091389524</v>
      </c>
      <c r="E396" s="572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68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614</v>
      </c>
      <c r="B397" s="54" t="s">
        <v>615</v>
      </c>
      <c r="C397" s="31">
        <v>4301031364</v>
      </c>
      <c r="D397" s="571">
        <v>4680115883161</v>
      </c>
      <c r="E397" s="572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68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4301031358</v>
      </c>
      <c r="D398" s="571">
        <v>4607091389531</v>
      </c>
      <c r="E398" s="572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68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hidden="1" customHeight="1" x14ac:dyDescent="0.25">
      <c r="A399" s="54" t="s">
        <v>620</v>
      </c>
      <c r="B399" s="54" t="s">
        <v>621</v>
      </c>
      <c r="C399" s="31">
        <v>4301031360</v>
      </c>
      <c r="D399" s="571">
        <v>4607091384345</v>
      </c>
      <c r="E399" s="572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68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idden="1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70</v>
      </c>
      <c r="Q400" s="565"/>
      <c r="R400" s="565"/>
      <c r="S400" s="565"/>
      <c r="T400" s="565"/>
      <c r="U400" s="565"/>
      <c r="V400" s="566"/>
      <c r="W400" s="37" t="s">
        <v>71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hidden="1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70</v>
      </c>
      <c r="Q401" s="565"/>
      <c r="R401" s="565"/>
      <c r="S401" s="565"/>
      <c r="T401" s="565"/>
      <c r="U401" s="565"/>
      <c r="V401" s="566"/>
      <c r="W401" s="37" t="s">
        <v>68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hidden="1" customHeight="1" x14ac:dyDescent="0.25">
      <c r="A402" s="581" t="s">
        <v>72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553"/>
      <c r="AB402" s="553"/>
      <c r="AC402" s="553"/>
    </row>
    <row r="403" spans="1:68" ht="27" hidden="1" customHeight="1" x14ac:dyDescent="0.25">
      <c r="A403" s="54" t="s">
        <v>622</v>
      </c>
      <c r="B403" s="54" t="s">
        <v>623</v>
      </c>
      <c r="C403" s="31">
        <v>4301051284</v>
      </c>
      <c r="D403" s="571">
        <v>4607091384352</v>
      </c>
      <c r="E403" s="572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109</v>
      </c>
      <c r="L403" s="32"/>
      <c r="M403" s="33" t="s">
        <v>76</v>
      </c>
      <c r="N403" s="33"/>
      <c r="O403" s="32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68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625</v>
      </c>
      <c r="B404" s="54" t="s">
        <v>626</v>
      </c>
      <c r="C404" s="31">
        <v>4301051431</v>
      </c>
      <c r="D404" s="571">
        <v>4607091389654</v>
      </c>
      <c r="E404" s="572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75</v>
      </c>
      <c r="L404" s="32"/>
      <c r="M404" s="33" t="s">
        <v>76</v>
      </c>
      <c r="N404" s="33"/>
      <c r="O404" s="32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68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70</v>
      </c>
      <c r="Q405" s="565"/>
      <c r="R405" s="565"/>
      <c r="S405" s="565"/>
      <c r="T405" s="565"/>
      <c r="U405" s="565"/>
      <c r="V405" s="566"/>
      <c r="W405" s="37" t="s">
        <v>71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70</v>
      </c>
      <c r="Q406" s="565"/>
      <c r="R406" s="565"/>
      <c r="S406" s="565"/>
      <c r="T406" s="565"/>
      <c r="U406" s="565"/>
      <c r="V406" s="566"/>
      <c r="W406" s="37" t="s">
        <v>68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76" t="s">
        <v>628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552"/>
      <c r="AB407" s="552"/>
      <c r="AC407" s="552"/>
    </row>
    <row r="408" spans="1:68" ht="14.25" hidden="1" customHeight="1" x14ac:dyDescent="0.25">
      <c r="A408" s="581" t="s">
        <v>133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553"/>
      <c r="AB408" s="553"/>
      <c r="AC408" s="553"/>
    </row>
    <row r="409" spans="1:68" ht="27" hidden="1" customHeight="1" x14ac:dyDescent="0.25">
      <c r="A409" s="54" t="s">
        <v>629</v>
      </c>
      <c r="B409" s="54" t="s">
        <v>630</v>
      </c>
      <c r="C409" s="31">
        <v>4301020319</v>
      </c>
      <c r="D409" s="571">
        <v>4680115885240</v>
      </c>
      <c r="E409" s="572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68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631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70</v>
      </c>
      <c r="Q410" s="565"/>
      <c r="R410" s="565"/>
      <c r="S410" s="565"/>
      <c r="T410" s="565"/>
      <c r="U410" s="565"/>
      <c r="V410" s="566"/>
      <c r="W410" s="37" t="s">
        <v>71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70</v>
      </c>
      <c r="Q411" s="565"/>
      <c r="R411" s="565"/>
      <c r="S411" s="565"/>
      <c r="T411" s="565"/>
      <c r="U411" s="565"/>
      <c r="V411" s="566"/>
      <c r="W411" s="37" t="s">
        <v>68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1" t="s">
        <v>63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553"/>
      <c r="AB412" s="553"/>
      <c r="AC412" s="553"/>
    </row>
    <row r="413" spans="1:68" ht="27" hidden="1" customHeight="1" x14ac:dyDescent="0.25">
      <c r="A413" s="54" t="s">
        <v>632</v>
      </c>
      <c r="B413" s="54" t="s">
        <v>633</v>
      </c>
      <c r="C413" s="31">
        <v>4301031403</v>
      </c>
      <c r="D413" s="571">
        <v>4680115886094</v>
      </c>
      <c r="E413" s="572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109</v>
      </c>
      <c r="L413" s="32"/>
      <c r="M413" s="33" t="s">
        <v>105</v>
      </c>
      <c r="N413" s="33"/>
      <c r="O413" s="32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68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635</v>
      </c>
      <c r="B414" s="54" t="s">
        <v>636</v>
      </c>
      <c r="C414" s="31">
        <v>4301031363</v>
      </c>
      <c r="D414" s="571">
        <v>4607091389425</v>
      </c>
      <c r="E414" s="572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68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638</v>
      </c>
      <c r="B415" s="54" t="s">
        <v>639</v>
      </c>
      <c r="C415" s="31">
        <v>4301031373</v>
      </c>
      <c r="D415" s="571">
        <v>4680115880771</v>
      </c>
      <c r="E415" s="572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68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641</v>
      </c>
      <c r="B416" s="54" t="s">
        <v>642</v>
      </c>
      <c r="C416" s="31">
        <v>4301031359</v>
      </c>
      <c r="D416" s="571">
        <v>4607091389500</v>
      </c>
      <c r="E416" s="572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68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70</v>
      </c>
      <c r="Q417" s="565"/>
      <c r="R417" s="565"/>
      <c r="S417" s="565"/>
      <c r="T417" s="565"/>
      <c r="U417" s="565"/>
      <c r="V417" s="566"/>
      <c r="W417" s="37" t="s">
        <v>71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hidden="1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70</v>
      </c>
      <c r="Q418" s="565"/>
      <c r="R418" s="565"/>
      <c r="S418" s="565"/>
      <c r="T418" s="565"/>
      <c r="U418" s="565"/>
      <c r="V418" s="566"/>
      <c r="W418" s="37" t="s">
        <v>68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hidden="1" customHeight="1" x14ac:dyDescent="0.25">
      <c r="A419" s="576" t="s">
        <v>643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552"/>
      <c r="AB419" s="552"/>
      <c r="AC419" s="552"/>
    </row>
    <row r="420" spans="1:68" ht="14.25" hidden="1" customHeight="1" x14ac:dyDescent="0.25">
      <c r="A420" s="581" t="s">
        <v>63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553"/>
      <c r="AB420" s="553"/>
      <c r="AC420" s="553"/>
    </row>
    <row r="421" spans="1:68" ht="27" hidden="1" customHeight="1" x14ac:dyDescent="0.25">
      <c r="A421" s="54" t="s">
        <v>644</v>
      </c>
      <c r="B421" s="54" t="s">
        <v>645</v>
      </c>
      <c r="C421" s="31">
        <v>4301031347</v>
      </c>
      <c r="D421" s="571">
        <v>4680115885110</v>
      </c>
      <c r="E421" s="572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75</v>
      </c>
      <c r="L421" s="32"/>
      <c r="M421" s="33" t="s">
        <v>67</v>
      </c>
      <c r="N421" s="33"/>
      <c r="O421" s="32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68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646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70</v>
      </c>
      <c r="Q422" s="565"/>
      <c r="R422" s="565"/>
      <c r="S422" s="565"/>
      <c r="T422" s="565"/>
      <c r="U422" s="565"/>
      <c r="V422" s="566"/>
      <c r="W422" s="37" t="s">
        <v>71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hidden="1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70</v>
      </c>
      <c r="Q423" s="565"/>
      <c r="R423" s="565"/>
      <c r="S423" s="565"/>
      <c r="T423" s="565"/>
      <c r="U423" s="565"/>
      <c r="V423" s="566"/>
      <c r="W423" s="37" t="s">
        <v>68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hidden="1" customHeight="1" x14ac:dyDescent="0.25">
      <c r="A424" s="576" t="s">
        <v>647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552"/>
      <c r="AB424" s="552"/>
      <c r="AC424" s="552"/>
    </row>
    <row r="425" spans="1:68" ht="14.25" hidden="1" customHeight="1" x14ac:dyDescent="0.25">
      <c r="A425" s="581" t="s">
        <v>63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553"/>
      <c r="AB425" s="553"/>
      <c r="AC425" s="553"/>
    </row>
    <row r="426" spans="1:68" ht="27" hidden="1" customHeight="1" x14ac:dyDescent="0.25">
      <c r="A426" s="54" t="s">
        <v>648</v>
      </c>
      <c r="B426" s="54" t="s">
        <v>649</v>
      </c>
      <c r="C426" s="31">
        <v>4301031261</v>
      </c>
      <c r="D426" s="571">
        <v>4680115885103</v>
      </c>
      <c r="E426" s="572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75</v>
      </c>
      <c r="L426" s="32"/>
      <c r="M426" s="33" t="s">
        <v>67</v>
      </c>
      <c r="N426" s="33"/>
      <c r="O426" s="32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68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650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70</v>
      </c>
      <c r="Q427" s="565"/>
      <c r="R427" s="565"/>
      <c r="S427" s="565"/>
      <c r="T427" s="565"/>
      <c r="U427" s="565"/>
      <c r="V427" s="566"/>
      <c r="W427" s="37" t="s">
        <v>71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70</v>
      </c>
      <c r="Q428" s="565"/>
      <c r="R428" s="565"/>
      <c r="S428" s="565"/>
      <c r="T428" s="565"/>
      <c r="U428" s="565"/>
      <c r="V428" s="566"/>
      <c r="W428" s="37" t="s">
        <v>68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26" t="s">
        <v>651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48"/>
      <c r="AB429" s="48"/>
      <c r="AC429" s="48"/>
    </row>
    <row r="430" spans="1:68" ht="16.5" hidden="1" customHeight="1" x14ac:dyDescent="0.25">
      <c r="A430" s="576" t="s">
        <v>651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552"/>
      <c r="AB430" s="552"/>
      <c r="AC430" s="552"/>
    </row>
    <row r="431" spans="1:68" ht="14.25" hidden="1" customHeight="1" x14ac:dyDescent="0.25">
      <c r="A431" s="581" t="s">
        <v>101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553"/>
      <c r="AB431" s="553"/>
      <c r="AC431" s="553"/>
    </row>
    <row r="432" spans="1:68" ht="27" customHeight="1" x14ac:dyDescent="0.25">
      <c r="A432" s="54" t="s">
        <v>652</v>
      </c>
      <c r="B432" s="54" t="s">
        <v>653</v>
      </c>
      <c r="C432" s="31">
        <v>4301011795</v>
      </c>
      <c r="D432" s="571">
        <v>4607091389067</v>
      </c>
      <c r="E432" s="572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104</v>
      </c>
      <c r="L432" s="32"/>
      <c r="M432" s="33" t="s">
        <v>105</v>
      </c>
      <c r="N432" s="33"/>
      <c r="O432" s="32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68</v>
      </c>
      <c r="X432" s="557">
        <v>47</v>
      </c>
      <c r="Y432" s="558">
        <f t="shared" ref="Y432:Y445" si="58">IFERROR(IF(X432="",0,CEILING((X432/$H432),1)*$H432),"")</f>
        <v>47.52</v>
      </c>
      <c r="Z432" s="36">
        <f t="shared" ref="Z432:Z438" si="59">IFERROR(IF(Y432=0,"",ROUNDUP(Y432/H432,0)*0.01196),"")</f>
        <v>0.10764</v>
      </c>
      <c r="AA432" s="56"/>
      <c r="AB432" s="57"/>
      <c r="AC432" s="467" t="s">
        <v>654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50.204545454545446</v>
      </c>
      <c r="BN432" s="64">
        <f t="shared" ref="BN432:BN445" si="61">IFERROR(Y432*I432/H432,"0")</f>
        <v>50.760000000000005</v>
      </c>
      <c r="BO432" s="64">
        <f t="shared" ref="BO432:BO445" si="62">IFERROR(1/J432*(X432/H432),"0")</f>
        <v>8.559149184149184E-2</v>
      </c>
      <c r="BP432" s="64">
        <f t="shared" ref="BP432:BP445" si="63">IFERROR(1/J432*(Y432/H432),"0")</f>
        <v>8.6538461538461536E-2</v>
      </c>
    </row>
    <row r="433" spans="1:68" ht="27" customHeight="1" x14ac:dyDescent="0.25">
      <c r="A433" s="54" t="s">
        <v>655</v>
      </c>
      <c r="B433" s="54" t="s">
        <v>656</v>
      </c>
      <c r="C433" s="31">
        <v>4301011961</v>
      </c>
      <c r="D433" s="571">
        <v>4680115885271</v>
      </c>
      <c r="E433" s="572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104</v>
      </c>
      <c r="L433" s="32"/>
      <c r="M433" s="33" t="s">
        <v>105</v>
      </c>
      <c r="N433" s="33"/>
      <c r="O433" s="32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68</v>
      </c>
      <c r="X433" s="557">
        <v>30</v>
      </c>
      <c r="Y433" s="558">
        <f t="shared" si="58"/>
        <v>31.68</v>
      </c>
      <c r="Z433" s="36">
        <f t="shared" si="59"/>
        <v>7.1760000000000004E-2</v>
      </c>
      <c r="AA433" s="56"/>
      <c r="AB433" s="57"/>
      <c r="AC433" s="469" t="s">
        <v>657</v>
      </c>
      <c r="AG433" s="64"/>
      <c r="AJ433" s="68"/>
      <c r="AK433" s="68">
        <v>0</v>
      </c>
      <c r="BB433" s="470" t="s">
        <v>1</v>
      </c>
      <c r="BM433" s="64">
        <f t="shared" si="60"/>
        <v>32.04545454545454</v>
      </c>
      <c r="BN433" s="64">
        <f t="shared" si="61"/>
        <v>33.839999999999996</v>
      </c>
      <c r="BO433" s="64">
        <f t="shared" si="62"/>
        <v>5.4632867132867136E-2</v>
      </c>
      <c r="BP433" s="64">
        <f t="shared" si="63"/>
        <v>5.7692307692307696E-2</v>
      </c>
    </row>
    <row r="434" spans="1:68" ht="27" customHeight="1" x14ac:dyDescent="0.25">
      <c r="A434" s="54" t="s">
        <v>658</v>
      </c>
      <c r="B434" s="54" t="s">
        <v>659</v>
      </c>
      <c r="C434" s="31">
        <v>4301011376</v>
      </c>
      <c r="D434" s="571">
        <v>4680115885226</v>
      </c>
      <c r="E434" s="572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104</v>
      </c>
      <c r="L434" s="32"/>
      <c r="M434" s="33" t="s">
        <v>76</v>
      </c>
      <c r="N434" s="33"/>
      <c r="O434" s="32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68</v>
      </c>
      <c r="X434" s="557">
        <v>222</v>
      </c>
      <c r="Y434" s="558">
        <f t="shared" si="58"/>
        <v>227.04000000000002</v>
      </c>
      <c r="Z434" s="36">
        <f t="shared" si="59"/>
        <v>0.51427999999999996</v>
      </c>
      <c r="AA434" s="56"/>
      <c r="AB434" s="57"/>
      <c r="AC434" s="471" t="s">
        <v>660</v>
      </c>
      <c r="AG434" s="64"/>
      <c r="AJ434" s="68"/>
      <c r="AK434" s="68">
        <v>0</v>
      </c>
      <c r="BB434" s="472" t="s">
        <v>1</v>
      </c>
      <c r="BM434" s="64">
        <f t="shared" si="60"/>
        <v>237.1363636363636</v>
      </c>
      <c r="BN434" s="64">
        <f t="shared" si="61"/>
        <v>242.51999999999998</v>
      </c>
      <c r="BO434" s="64">
        <f t="shared" si="62"/>
        <v>0.40428321678321683</v>
      </c>
      <c r="BP434" s="64">
        <f t="shared" si="63"/>
        <v>0.41346153846153849</v>
      </c>
    </row>
    <row r="435" spans="1:68" ht="27" hidden="1" customHeight="1" x14ac:dyDescent="0.25">
      <c r="A435" s="54" t="s">
        <v>661</v>
      </c>
      <c r="B435" s="54" t="s">
        <v>662</v>
      </c>
      <c r="C435" s="31">
        <v>4301012145</v>
      </c>
      <c r="D435" s="571">
        <v>4607091383522</v>
      </c>
      <c r="E435" s="572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104</v>
      </c>
      <c r="L435" s="32"/>
      <c r="M435" s="33" t="s">
        <v>105</v>
      </c>
      <c r="N435" s="33"/>
      <c r="O435" s="32">
        <v>60</v>
      </c>
      <c r="P435" s="869" t="s">
        <v>663</v>
      </c>
      <c r="Q435" s="562"/>
      <c r="R435" s="562"/>
      <c r="S435" s="562"/>
      <c r="T435" s="563"/>
      <c r="U435" s="34"/>
      <c r="V435" s="34"/>
      <c r="W435" s="35" t="s">
        <v>68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664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665</v>
      </c>
      <c r="B436" s="54" t="s">
        <v>666</v>
      </c>
      <c r="C436" s="31">
        <v>4301011774</v>
      </c>
      <c r="D436" s="571">
        <v>4680115884502</v>
      </c>
      <c r="E436" s="572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104</v>
      </c>
      <c r="L436" s="32"/>
      <c r="M436" s="33" t="s">
        <v>105</v>
      </c>
      <c r="N436" s="33"/>
      <c r="O436" s="32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68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667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4301011771</v>
      </c>
      <c r="D437" s="571">
        <v>4607091389104</v>
      </c>
      <c r="E437" s="572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104</v>
      </c>
      <c r="L437" s="32"/>
      <c r="M437" s="33" t="s">
        <v>105</v>
      </c>
      <c r="N437" s="33"/>
      <c r="O437" s="32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68</v>
      </c>
      <c r="X437" s="557">
        <v>396</v>
      </c>
      <c r="Y437" s="558">
        <f t="shared" si="58"/>
        <v>396</v>
      </c>
      <c r="Z437" s="36">
        <f t="shared" si="59"/>
        <v>0.89700000000000002</v>
      </c>
      <c r="AA437" s="56"/>
      <c r="AB437" s="57"/>
      <c r="AC437" s="477" t="s">
        <v>670</v>
      </c>
      <c r="AG437" s="64"/>
      <c r="AJ437" s="68"/>
      <c r="AK437" s="68">
        <v>0</v>
      </c>
      <c r="BB437" s="478" t="s">
        <v>1</v>
      </c>
      <c r="BM437" s="64">
        <f t="shared" si="60"/>
        <v>423</v>
      </c>
      <c r="BN437" s="64">
        <f t="shared" si="61"/>
        <v>423</v>
      </c>
      <c r="BO437" s="64">
        <f t="shared" si="62"/>
        <v>0.72115384615384615</v>
      </c>
      <c r="BP437" s="64">
        <f t="shared" si="63"/>
        <v>0.72115384615384615</v>
      </c>
    </row>
    <row r="438" spans="1:68" ht="16.5" hidden="1" customHeight="1" x14ac:dyDescent="0.25">
      <c r="A438" s="54" t="s">
        <v>671</v>
      </c>
      <c r="B438" s="54" t="s">
        <v>672</v>
      </c>
      <c r="C438" s="31">
        <v>4301011799</v>
      </c>
      <c r="D438" s="571">
        <v>4680115884519</v>
      </c>
      <c r="E438" s="572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104</v>
      </c>
      <c r="L438" s="32"/>
      <c r="M438" s="33" t="s">
        <v>76</v>
      </c>
      <c r="N438" s="33"/>
      <c r="O438" s="32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68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4301012125</v>
      </c>
      <c r="D439" s="571">
        <v>4680115886391</v>
      </c>
      <c r="E439" s="572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75</v>
      </c>
      <c r="L439" s="32"/>
      <c r="M439" s="33" t="s">
        <v>76</v>
      </c>
      <c r="N439" s="33"/>
      <c r="O439" s="32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68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654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676</v>
      </c>
      <c r="B440" s="54" t="s">
        <v>677</v>
      </c>
      <c r="C440" s="31">
        <v>4301012035</v>
      </c>
      <c r="D440" s="571">
        <v>4680115880603</v>
      </c>
      <c r="E440" s="572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109</v>
      </c>
      <c r="L440" s="32"/>
      <c r="M440" s="33" t="s">
        <v>105</v>
      </c>
      <c r="N440" s="33"/>
      <c r="O440" s="32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68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678</v>
      </c>
      <c r="B441" s="54" t="s">
        <v>679</v>
      </c>
      <c r="C441" s="31">
        <v>4301012146</v>
      </c>
      <c r="D441" s="571">
        <v>4607091389999</v>
      </c>
      <c r="E441" s="572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109</v>
      </c>
      <c r="L441" s="32"/>
      <c r="M441" s="33" t="s">
        <v>105</v>
      </c>
      <c r="N441" s="33"/>
      <c r="O441" s="32">
        <v>60</v>
      </c>
      <c r="P441" s="755" t="s">
        <v>680</v>
      </c>
      <c r="Q441" s="562"/>
      <c r="R441" s="562"/>
      <c r="S441" s="562"/>
      <c r="T441" s="563"/>
      <c r="U441" s="34"/>
      <c r="V441" s="34"/>
      <c r="W441" s="35" t="s">
        <v>68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681</v>
      </c>
      <c r="B442" s="54" t="s">
        <v>682</v>
      </c>
      <c r="C442" s="31">
        <v>4301012036</v>
      </c>
      <c r="D442" s="571">
        <v>4680115882782</v>
      </c>
      <c r="E442" s="572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109</v>
      </c>
      <c r="L442" s="32"/>
      <c r="M442" s="33" t="s">
        <v>105</v>
      </c>
      <c r="N442" s="33"/>
      <c r="O442" s="32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68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657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683</v>
      </c>
      <c r="B443" s="54" t="s">
        <v>684</v>
      </c>
      <c r="C443" s="31">
        <v>4301012050</v>
      </c>
      <c r="D443" s="571">
        <v>4680115885479</v>
      </c>
      <c r="E443" s="572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75</v>
      </c>
      <c r="L443" s="32"/>
      <c r="M443" s="33" t="s">
        <v>105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68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670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685</v>
      </c>
      <c r="B444" s="54" t="s">
        <v>686</v>
      </c>
      <c r="C444" s="31">
        <v>4301011784</v>
      </c>
      <c r="D444" s="571">
        <v>4607091389982</v>
      </c>
      <c r="E444" s="572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109</v>
      </c>
      <c r="L444" s="32"/>
      <c r="M444" s="33" t="s">
        <v>105</v>
      </c>
      <c r="N444" s="33"/>
      <c r="O444" s="32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68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670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685</v>
      </c>
      <c r="B445" s="54" t="s">
        <v>687</v>
      </c>
      <c r="C445" s="31">
        <v>4301012034</v>
      </c>
      <c r="D445" s="571">
        <v>4607091389982</v>
      </c>
      <c r="E445" s="572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109</v>
      </c>
      <c r="L445" s="32"/>
      <c r="M445" s="33" t="s">
        <v>105</v>
      </c>
      <c r="N445" s="33"/>
      <c r="O445" s="32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68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70</v>
      </c>
      <c r="Q446" s="565"/>
      <c r="R446" s="565"/>
      <c r="S446" s="565"/>
      <c r="T446" s="565"/>
      <c r="U446" s="565"/>
      <c r="V446" s="566"/>
      <c r="W446" s="37" t="s">
        <v>71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131.62878787878788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133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1.5906799999999999</v>
      </c>
      <c r="AA446" s="560"/>
      <c r="AB446" s="560"/>
      <c r="AC446" s="560"/>
    </row>
    <row r="447" spans="1:68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70</v>
      </c>
      <c r="Q447" s="565"/>
      <c r="R447" s="565"/>
      <c r="S447" s="565"/>
      <c r="T447" s="565"/>
      <c r="U447" s="565"/>
      <c r="V447" s="566"/>
      <c r="W447" s="37" t="s">
        <v>68</v>
      </c>
      <c r="X447" s="559">
        <f>IFERROR(SUM(X432:X445),"0")</f>
        <v>695</v>
      </c>
      <c r="Y447" s="559">
        <f>IFERROR(SUM(Y432:Y445),"0")</f>
        <v>702.24</v>
      </c>
      <c r="Z447" s="37"/>
      <c r="AA447" s="560"/>
      <c r="AB447" s="560"/>
      <c r="AC447" s="560"/>
    </row>
    <row r="448" spans="1:68" ht="14.25" hidden="1" customHeight="1" x14ac:dyDescent="0.25">
      <c r="A448" s="581" t="s">
        <v>133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553"/>
      <c r="AB448" s="553"/>
      <c r="AC448" s="553"/>
    </row>
    <row r="449" spans="1:68" ht="16.5" customHeight="1" x14ac:dyDescent="0.25">
      <c r="A449" s="54" t="s">
        <v>688</v>
      </c>
      <c r="B449" s="54" t="s">
        <v>689</v>
      </c>
      <c r="C449" s="31">
        <v>4301020334</v>
      </c>
      <c r="D449" s="571">
        <v>4607091388930</v>
      </c>
      <c r="E449" s="572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104</v>
      </c>
      <c r="L449" s="32"/>
      <c r="M449" s="33" t="s">
        <v>76</v>
      </c>
      <c r="N449" s="33"/>
      <c r="O449" s="32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68</v>
      </c>
      <c r="X449" s="557">
        <v>190</v>
      </c>
      <c r="Y449" s="558">
        <f>IFERROR(IF(X449="",0,CEILING((X449/$H449),1)*$H449),"")</f>
        <v>190.08</v>
      </c>
      <c r="Z449" s="36">
        <f>IFERROR(IF(Y449=0,"",ROUNDUP(Y449/H449,0)*0.01196),"")</f>
        <v>0.43056</v>
      </c>
      <c r="AA449" s="56"/>
      <c r="AB449" s="57"/>
      <c r="AC449" s="495" t="s">
        <v>690</v>
      </c>
      <c r="AG449" s="64"/>
      <c r="AJ449" s="68"/>
      <c r="AK449" s="68">
        <v>0</v>
      </c>
      <c r="BB449" s="496" t="s">
        <v>1</v>
      </c>
      <c r="BM449" s="64">
        <f>IFERROR(X449*I449/H449,"0")</f>
        <v>202.95454545454544</v>
      </c>
      <c r="BN449" s="64">
        <f>IFERROR(Y449*I449/H449,"0")</f>
        <v>203.04000000000002</v>
      </c>
      <c r="BO449" s="64">
        <f>IFERROR(1/J449*(X449/H449),"0")</f>
        <v>0.34600815850815853</v>
      </c>
      <c r="BP449" s="64">
        <f>IFERROR(1/J449*(Y449/H449),"0")</f>
        <v>0.34615384615384615</v>
      </c>
    </row>
    <row r="450" spans="1:68" ht="16.5" hidden="1" customHeight="1" x14ac:dyDescent="0.25">
      <c r="A450" s="54" t="s">
        <v>691</v>
      </c>
      <c r="B450" s="54" t="s">
        <v>692</v>
      </c>
      <c r="C450" s="31">
        <v>4301020384</v>
      </c>
      <c r="D450" s="571">
        <v>4680115886407</v>
      </c>
      <c r="E450" s="572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75</v>
      </c>
      <c r="L450" s="32"/>
      <c r="M450" s="33" t="s">
        <v>76</v>
      </c>
      <c r="N450" s="33"/>
      <c r="O450" s="32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68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690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693</v>
      </c>
      <c r="B451" s="54" t="s">
        <v>694</v>
      </c>
      <c r="C451" s="31">
        <v>4301020385</v>
      </c>
      <c r="D451" s="571">
        <v>4680115880054</v>
      </c>
      <c r="E451" s="572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109</v>
      </c>
      <c r="L451" s="32"/>
      <c r="M451" s="33" t="s">
        <v>105</v>
      </c>
      <c r="N451" s="33"/>
      <c r="O451" s="32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68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690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70</v>
      </c>
      <c r="Q452" s="565"/>
      <c r="R452" s="565"/>
      <c r="S452" s="565"/>
      <c r="T452" s="565"/>
      <c r="U452" s="565"/>
      <c r="V452" s="566"/>
      <c r="W452" s="37" t="s">
        <v>71</v>
      </c>
      <c r="X452" s="559">
        <f>IFERROR(X449/H449,"0")+IFERROR(X450/H450,"0")+IFERROR(X451/H451,"0")</f>
        <v>35.984848484848484</v>
      </c>
      <c r="Y452" s="559">
        <f>IFERROR(Y449/H449,"0")+IFERROR(Y450/H450,"0")+IFERROR(Y451/H451,"0")</f>
        <v>36</v>
      </c>
      <c r="Z452" s="559">
        <f>IFERROR(IF(Z449="",0,Z449),"0")+IFERROR(IF(Z450="",0,Z450),"0")+IFERROR(IF(Z451="",0,Z451),"0")</f>
        <v>0.43056</v>
      </c>
      <c r="AA452" s="560"/>
      <c r="AB452" s="560"/>
      <c r="AC452" s="560"/>
    </row>
    <row r="453" spans="1:68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70</v>
      </c>
      <c r="Q453" s="565"/>
      <c r="R453" s="565"/>
      <c r="S453" s="565"/>
      <c r="T453" s="565"/>
      <c r="U453" s="565"/>
      <c r="V453" s="566"/>
      <c r="W453" s="37" t="s">
        <v>68</v>
      </c>
      <c r="X453" s="559">
        <f>IFERROR(SUM(X449:X451),"0")</f>
        <v>190</v>
      </c>
      <c r="Y453" s="559">
        <f>IFERROR(SUM(Y449:Y451),"0")</f>
        <v>190.08</v>
      </c>
      <c r="Z453" s="37"/>
      <c r="AA453" s="560"/>
      <c r="AB453" s="560"/>
      <c r="AC453" s="560"/>
    </row>
    <row r="454" spans="1:68" ht="14.25" hidden="1" customHeight="1" x14ac:dyDescent="0.25">
      <c r="A454" s="581" t="s">
        <v>63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553"/>
      <c r="AB454" s="553"/>
      <c r="AC454" s="553"/>
    </row>
    <row r="455" spans="1:68" ht="27" customHeight="1" x14ac:dyDescent="0.25">
      <c r="A455" s="54" t="s">
        <v>695</v>
      </c>
      <c r="B455" s="54" t="s">
        <v>696</v>
      </c>
      <c r="C455" s="31">
        <v>4301031349</v>
      </c>
      <c r="D455" s="571">
        <v>4680115883116</v>
      </c>
      <c r="E455" s="572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104</v>
      </c>
      <c r="L455" s="32"/>
      <c r="M455" s="33" t="s">
        <v>105</v>
      </c>
      <c r="N455" s="33"/>
      <c r="O455" s="32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68</v>
      </c>
      <c r="X455" s="557">
        <v>68</v>
      </c>
      <c r="Y455" s="558">
        <f t="shared" ref="Y455:Y461" si="64">IFERROR(IF(X455="",0,CEILING((X455/$H455),1)*$H455),"")</f>
        <v>68.64</v>
      </c>
      <c r="Z455" s="36">
        <f>IFERROR(IF(Y455=0,"",ROUNDUP(Y455/H455,0)*0.01196),"")</f>
        <v>0.15548000000000001</v>
      </c>
      <c r="AA455" s="56"/>
      <c r="AB455" s="57"/>
      <c r="AC455" s="501" t="s">
        <v>697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72.636363636363626</v>
      </c>
      <c r="BN455" s="64">
        <f t="shared" ref="BN455:BN461" si="66">IFERROR(Y455*I455/H455,"0")</f>
        <v>73.319999999999993</v>
      </c>
      <c r="BO455" s="64">
        <f t="shared" ref="BO455:BO461" si="67">IFERROR(1/J455*(X455/H455),"0")</f>
        <v>0.12383449883449885</v>
      </c>
      <c r="BP455" s="64">
        <f t="shared" ref="BP455:BP461" si="68">IFERROR(1/J455*(Y455/H455),"0")</f>
        <v>0.125</v>
      </c>
    </row>
    <row r="456" spans="1:68" ht="27" customHeight="1" x14ac:dyDescent="0.25">
      <c r="A456" s="54" t="s">
        <v>698</v>
      </c>
      <c r="B456" s="54" t="s">
        <v>699</v>
      </c>
      <c r="C456" s="31">
        <v>4301031350</v>
      </c>
      <c r="D456" s="571">
        <v>4680115883093</v>
      </c>
      <c r="E456" s="572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104</v>
      </c>
      <c r="L456" s="32"/>
      <c r="M456" s="33" t="s">
        <v>67</v>
      </c>
      <c r="N456" s="33"/>
      <c r="O456" s="32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68</v>
      </c>
      <c r="X456" s="557">
        <v>118</v>
      </c>
      <c r="Y456" s="558">
        <f t="shared" si="64"/>
        <v>121.44000000000001</v>
      </c>
      <c r="Z456" s="36">
        <f>IFERROR(IF(Y456=0,"",ROUNDUP(Y456/H456,0)*0.01196),"")</f>
        <v>0.27507999999999999</v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65"/>
        <v>126.04545454545453</v>
      </c>
      <c r="BN456" s="64">
        <f t="shared" si="66"/>
        <v>129.72</v>
      </c>
      <c r="BO456" s="64">
        <f t="shared" si="67"/>
        <v>0.21488927738927741</v>
      </c>
      <c r="BP456" s="64">
        <f t="shared" si="68"/>
        <v>0.22115384615384617</v>
      </c>
    </row>
    <row r="457" spans="1:68" ht="27" customHeight="1" x14ac:dyDescent="0.25">
      <c r="A457" s="54" t="s">
        <v>701</v>
      </c>
      <c r="B457" s="54" t="s">
        <v>702</v>
      </c>
      <c r="C457" s="31">
        <v>4301031353</v>
      </c>
      <c r="D457" s="571">
        <v>4680115883109</v>
      </c>
      <c r="E457" s="572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104</v>
      </c>
      <c r="L457" s="32"/>
      <c r="M457" s="33" t="s">
        <v>67</v>
      </c>
      <c r="N457" s="33"/>
      <c r="O457" s="32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68</v>
      </c>
      <c r="X457" s="557">
        <v>160</v>
      </c>
      <c r="Y457" s="558">
        <f t="shared" si="64"/>
        <v>163.68</v>
      </c>
      <c r="Z457" s="36">
        <f>IFERROR(IF(Y457=0,"",ROUNDUP(Y457/H457,0)*0.01196),"")</f>
        <v>0.37075999999999998</v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65"/>
        <v>170.90909090909091</v>
      </c>
      <c r="BN457" s="64">
        <f t="shared" si="66"/>
        <v>174.84</v>
      </c>
      <c r="BO457" s="64">
        <f t="shared" si="67"/>
        <v>0.29137529137529139</v>
      </c>
      <c r="BP457" s="64">
        <f t="shared" si="68"/>
        <v>0.29807692307692307</v>
      </c>
    </row>
    <row r="458" spans="1:68" ht="27" hidden="1" customHeight="1" x14ac:dyDescent="0.25">
      <c r="A458" s="54" t="s">
        <v>704</v>
      </c>
      <c r="B458" s="54" t="s">
        <v>705</v>
      </c>
      <c r="C458" s="31">
        <v>4301031351</v>
      </c>
      <c r="D458" s="571">
        <v>4680115882072</v>
      </c>
      <c r="E458" s="572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68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697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704</v>
      </c>
      <c r="B459" s="54" t="s">
        <v>706</v>
      </c>
      <c r="C459" s="31">
        <v>4301031419</v>
      </c>
      <c r="D459" s="571">
        <v>4680115882072</v>
      </c>
      <c r="E459" s="572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109</v>
      </c>
      <c r="L459" s="32"/>
      <c r="M459" s="33" t="s">
        <v>105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68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697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707</v>
      </c>
      <c r="B460" s="54" t="s">
        <v>708</v>
      </c>
      <c r="C460" s="31">
        <v>4301031418</v>
      </c>
      <c r="D460" s="571">
        <v>4680115882102</v>
      </c>
      <c r="E460" s="572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109</v>
      </c>
      <c r="L460" s="32"/>
      <c r="M460" s="33" t="s">
        <v>67</v>
      </c>
      <c r="N460" s="33"/>
      <c r="O460" s="32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68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700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709</v>
      </c>
      <c r="B461" s="54" t="s">
        <v>710</v>
      </c>
      <c r="C461" s="31">
        <v>4301031417</v>
      </c>
      <c r="D461" s="571">
        <v>4680115882096</v>
      </c>
      <c r="E461" s="572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109</v>
      </c>
      <c r="L461" s="32"/>
      <c r="M461" s="33" t="s">
        <v>67</v>
      </c>
      <c r="N461" s="33"/>
      <c r="O461" s="32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68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703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70</v>
      </c>
      <c r="Q462" s="565"/>
      <c r="R462" s="565"/>
      <c r="S462" s="565"/>
      <c r="T462" s="565"/>
      <c r="U462" s="565"/>
      <c r="V462" s="566"/>
      <c r="W462" s="37" t="s">
        <v>71</v>
      </c>
      <c r="X462" s="559">
        <f>IFERROR(X455/H455,"0")+IFERROR(X456/H456,"0")+IFERROR(X457/H457,"0")+IFERROR(X458/H458,"0")+IFERROR(X459/H459,"0")+IFERROR(X460/H460,"0")+IFERROR(X461/H461,"0")</f>
        <v>65.530303030303031</v>
      </c>
      <c r="Y462" s="559">
        <f>IFERROR(Y455/H455,"0")+IFERROR(Y456/H456,"0")+IFERROR(Y457/H457,"0")+IFERROR(Y458/H458,"0")+IFERROR(Y459/H459,"0")+IFERROR(Y460/H460,"0")+IFERROR(Y461/H461,"0")</f>
        <v>67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0.80132000000000003</v>
      </c>
      <c r="AA462" s="560"/>
      <c r="AB462" s="560"/>
      <c r="AC462" s="560"/>
    </row>
    <row r="463" spans="1:68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70</v>
      </c>
      <c r="Q463" s="565"/>
      <c r="R463" s="565"/>
      <c r="S463" s="565"/>
      <c r="T463" s="565"/>
      <c r="U463" s="565"/>
      <c r="V463" s="566"/>
      <c r="W463" s="37" t="s">
        <v>68</v>
      </c>
      <c r="X463" s="559">
        <f>IFERROR(SUM(X455:X461),"0")</f>
        <v>346</v>
      </c>
      <c r="Y463" s="559">
        <f>IFERROR(SUM(Y455:Y461),"0")</f>
        <v>353.76</v>
      </c>
      <c r="Z463" s="37"/>
      <c r="AA463" s="560"/>
      <c r="AB463" s="560"/>
      <c r="AC463" s="560"/>
    </row>
    <row r="464" spans="1:68" ht="14.25" hidden="1" customHeight="1" x14ac:dyDescent="0.25">
      <c r="A464" s="581" t="s">
        <v>72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553"/>
      <c r="AB464" s="553"/>
      <c r="AC464" s="553"/>
    </row>
    <row r="465" spans="1:68" ht="16.5" hidden="1" customHeight="1" x14ac:dyDescent="0.25">
      <c r="A465" s="54" t="s">
        <v>711</v>
      </c>
      <c r="B465" s="54" t="s">
        <v>712</v>
      </c>
      <c r="C465" s="31">
        <v>4301051232</v>
      </c>
      <c r="D465" s="571">
        <v>4607091383409</v>
      </c>
      <c r="E465" s="572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104</v>
      </c>
      <c r="L465" s="32"/>
      <c r="M465" s="33" t="s">
        <v>76</v>
      </c>
      <c r="N465" s="33"/>
      <c r="O465" s="32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68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713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714</v>
      </c>
      <c r="B466" s="54" t="s">
        <v>715</v>
      </c>
      <c r="C466" s="31">
        <v>4301051233</v>
      </c>
      <c r="D466" s="571">
        <v>4607091383416</v>
      </c>
      <c r="E466" s="572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104</v>
      </c>
      <c r="L466" s="32"/>
      <c r="M466" s="33" t="s">
        <v>76</v>
      </c>
      <c r="N466" s="33"/>
      <c r="O466" s="32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68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716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717</v>
      </c>
      <c r="B467" s="54" t="s">
        <v>718</v>
      </c>
      <c r="C467" s="31">
        <v>4301051064</v>
      </c>
      <c r="D467" s="571">
        <v>4680115883536</v>
      </c>
      <c r="E467" s="572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75</v>
      </c>
      <c r="L467" s="32"/>
      <c r="M467" s="33" t="s">
        <v>76</v>
      </c>
      <c r="N467" s="33"/>
      <c r="O467" s="32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68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719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70</v>
      </c>
      <c r="Q468" s="565"/>
      <c r="R468" s="565"/>
      <c r="S468" s="565"/>
      <c r="T468" s="565"/>
      <c r="U468" s="565"/>
      <c r="V468" s="566"/>
      <c r="W468" s="37" t="s">
        <v>71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70</v>
      </c>
      <c r="Q469" s="565"/>
      <c r="R469" s="565"/>
      <c r="S469" s="565"/>
      <c r="T469" s="565"/>
      <c r="U469" s="565"/>
      <c r="V469" s="566"/>
      <c r="W469" s="37" t="s">
        <v>68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26" t="s">
        <v>720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48"/>
      <c r="AB470" s="48"/>
      <c r="AC470" s="48"/>
    </row>
    <row r="471" spans="1:68" ht="16.5" hidden="1" customHeight="1" x14ac:dyDescent="0.25">
      <c r="A471" s="576" t="s">
        <v>720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552"/>
      <c r="AB471" s="552"/>
      <c r="AC471" s="552"/>
    </row>
    <row r="472" spans="1:68" ht="14.25" hidden="1" customHeight="1" x14ac:dyDescent="0.25">
      <c r="A472" s="581" t="s">
        <v>101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553"/>
      <c r="AB472" s="553"/>
      <c r="AC472" s="553"/>
    </row>
    <row r="473" spans="1:68" ht="27" hidden="1" customHeight="1" x14ac:dyDescent="0.25">
      <c r="A473" s="54" t="s">
        <v>721</v>
      </c>
      <c r="B473" s="54" t="s">
        <v>722</v>
      </c>
      <c r="C473" s="31">
        <v>4301011763</v>
      </c>
      <c r="D473" s="571">
        <v>4640242181011</v>
      </c>
      <c r="E473" s="572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55</v>
      </c>
      <c r="P473" s="64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3" s="562"/>
      <c r="R473" s="562"/>
      <c r="S473" s="562"/>
      <c r="T473" s="563"/>
      <c r="U473" s="34"/>
      <c r="V473" s="34"/>
      <c r="W473" s="35" t="s">
        <v>68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723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724</v>
      </c>
      <c r="B474" s="54" t="s">
        <v>725</v>
      </c>
      <c r="C474" s="31">
        <v>4301011585</v>
      </c>
      <c r="D474" s="571">
        <v>4640242180441</v>
      </c>
      <c r="E474" s="572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104</v>
      </c>
      <c r="L474" s="32"/>
      <c r="M474" s="33" t="s">
        <v>105</v>
      </c>
      <c r="N474" s="33"/>
      <c r="O474" s="32">
        <v>50</v>
      </c>
      <c r="P474" s="66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4" s="562"/>
      <c r="R474" s="562"/>
      <c r="S474" s="562"/>
      <c r="T474" s="563"/>
      <c r="U474" s="34"/>
      <c r="V474" s="34"/>
      <c r="W474" s="35" t="s">
        <v>68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727</v>
      </c>
      <c r="B475" s="54" t="s">
        <v>728</v>
      </c>
      <c r="C475" s="31">
        <v>4301011584</v>
      </c>
      <c r="D475" s="571">
        <v>4640242180564</v>
      </c>
      <c r="E475" s="572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104</v>
      </c>
      <c r="L475" s="32"/>
      <c r="M475" s="33" t="s">
        <v>105</v>
      </c>
      <c r="N475" s="33"/>
      <c r="O475" s="32">
        <v>50</v>
      </c>
      <c r="P475" s="78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5" s="562"/>
      <c r="R475" s="562"/>
      <c r="S475" s="562"/>
      <c r="T475" s="563"/>
      <c r="U475" s="34"/>
      <c r="V475" s="34"/>
      <c r="W475" s="35" t="s">
        <v>68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729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730</v>
      </c>
      <c r="B476" s="54" t="s">
        <v>731</v>
      </c>
      <c r="C476" s="31">
        <v>4301011764</v>
      </c>
      <c r="D476" s="571">
        <v>4640242181189</v>
      </c>
      <c r="E476" s="572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109</v>
      </c>
      <c r="L476" s="32"/>
      <c r="M476" s="33" t="s">
        <v>76</v>
      </c>
      <c r="N476" s="33"/>
      <c r="O476" s="32">
        <v>55</v>
      </c>
      <c r="P476" s="65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68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723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70</v>
      </c>
      <c r="Q477" s="565"/>
      <c r="R477" s="565"/>
      <c r="S477" s="565"/>
      <c r="T477" s="565"/>
      <c r="U477" s="565"/>
      <c r="V477" s="566"/>
      <c r="W477" s="37" t="s">
        <v>71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hidden="1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70</v>
      </c>
      <c r="Q478" s="565"/>
      <c r="R478" s="565"/>
      <c r="S478" s="565"/>
      <c r="T478" s="565"/>
      <c r="U478" s="565"/>
      <c r="V478" s="566"/>
      <c r="W478" s="37" t="s">
        <v>68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hidden="1" customHeight="1" x14ac:dyDescent="0.25">
      <c r="A479" s="581" t="s">
        <v>133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553"/>
      <c r="AB479" s="553"/>
      <c r="AC479" s="553"/>
    </row>
    <row r="480" spans="1:68" ht="27" hidden="1" customHeight="1" x14ac:dyDescent="0.25">
      <c r="A480" s="54" t="s">
        <v>732</v>
      </c>
      <c r="B480" s="54" t="s">
        <v>733</v>
      </c>
      <c r="C480" s="31">
        <v>4301020400</v>
      </c>
      <c r="D480" s="571">
        <v>4640242180519</v>
      </c>
      <c r="E480" s="572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104</v>
      </c>
      <c r="L480" s="32"/>
      <c r="M480" s="33" t="s">
        <v>105</v>
      </c>
      <c r="N480" s="33"/>
      <c r="O480" s="32">
        <v>50</v>
      </c>
      <c r="P480" s="69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0" s="562"/>
      <c r="R480" s="562"/>
      <c r="S480" s="562"/>
      <c r="T480" s="563"/>
      <c r="U480" s="34"/>
      <c r="V480" s="34"/>
      <c r="W480" s="35" t="s">
        <v>68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734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735</v>
      </c>
      <c r="B481" s="54" t="s">
        <v>736</v>
      </c>
      <c r="C481" s="31">
        <v>4301020260</v>
      </c>
      <c r="D481" s="571">
        <v>4640242180526</v>
      </c>
      <c r="E481" s="572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835" t="s">
        <v>737</v>
      </c>
      <c r="Q481" s="562"/>
      <c r="R481" s="562"/>
      <c r="S481" s="562"/>
      <c r="T481" s="563"/>
      <c r="U481" s="34"/>
      <c r="V481" s="34"/>
      <c r="W481" s="35" t="s">
        <v>68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738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739</v>
      </c>
      <c r="B482" s="54" t="s">
        <v>740</v>
      </c>
      <c r="C482" s="31">
        <v>4301020295</v>
      </c>
      <c r="D482" s="571">
        <v>4640242181363</v>
      </c>
      <c r="E482" s="572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50</v>
      </c>
      <c r="P482" s="65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2" s="562"/>
      <c r="R482" s="562"/>
      <c r="S482" s="562"/>
      <c r="T482" s="563"/>
      <c r="U482" s="34"/>
      <c r="V482" s="34"/>
      <c r="W482" s="35" t="s">
        <v>68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741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70</v>
      </c>
      <c r="Q483" s="565"/>
      <c r="R483" s="565"/>
      <c r="S483" s="565"/>
      <c r="T483" s="565"/>
      <c r="U483" s="565"/>
      <c r="V483" s="566"/>
      <c r="W483" s="37" t="s">
        <v>71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70</v>
      </c>
      <c r="Q484" s="565"/>
      <c r="R484" s="565"/>
      <c r="S484" s="565"/>
      <c r="T484" s="565"/>
      <c r="U484" s="565"/>
      <c r="V484" s="566"/>
      <c r="W484" s="37" t="s">
        <v>68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1" t="s">
        <v>63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553"/>
      <c r="AB485" s="553"/>
      <c r="AC485" s="553"/>
    </row>
    <row r="486" spans="1:68" ht="27" hidden="1" customHeight="1" x14ac:dyDescent="0.25">
      <c r="A486" s="54" t="s">
        <v>742</v>
      </c>
      <c r="B486" s="54" t="s">
        <v>743</v>
      </c>
      <c r="C486" s="31">
        <v>4301031280</v>
      </c>
      <c r="D486" s="571">
        <v>4640242180816</v>
      </c>
      <c r="E486" s="572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40</v>
      </c>
      <c r="P486" s="86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6" s="562"/>
      <c r="R486" s="562"/>
      <c r="S486" s="562"/>
      <c r="T486" s="563"/>
      <c r="U486" s="34"/>
      <c r="V486" s="34"/>
      <c r="W486" s="35" t="s">
        <v>68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744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745</v>
      </c>
      <c r="B487" s="54" t="s">
        <v>746</v>
      </c>
      <c r="C487" s="31">
        <v>4301031244</v>
      </c>
      <c r="D487" s="571">
        <v>4640242180595</v>
      </c>
      <c r="E487" s="572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109</v>
      </c>
      <c r="L487" s="32"/>
      <c r="M487" s="33" t="s">
        <v>67</v>
      </c>
      <c r="N487" s="33"/>
      <c r="O487" s="32">
        <v>40</v>
      </c>
      <c r="P487" s="76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7" s="562"/>
      <c r="R487" s="562"/>
      <c r="S487" s="562"/>
      <c r="T487" s="563"/>
      <c r="U487" s="34"/>
      <c r="V487" s="34"/>
      <c r="W487" s="35" t="s">
        <v>68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747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70</v>
      </c>
      <c r="Q488" s="565"/>
      <c r="R488" s="565"/>
      <c r="S488" s="565"/>
      <c r="T488" s="565"/>
      <c r="U488" s="565"/>
      <c r="V488" s="566"/>
      <c r="W488" s="37" t="s">
        <v>71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70</v>
      </c>
      <c r="Q489" s="565"/>
      <c r="R489" s="565"/>
      <c r="S489" s="565"/>
      <c r="T489" s="565"/>
      <c r="U489" s="565"/>
      <c r="V489" s="566"/>
      <c r="W489" s="37" t="s">
        <v>68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1" t="s">
        <v>72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553"/>
      <c r="AB490" s="553"/>
      <c r="AC490" s="553"/>
    </row>
    <row r="491" spans="1:68" ht="27" hidden="1" customHeight="1" x14ac:dyDescent="0.25">
      <c r="A491" s="54" t="s">
        <v>748</v>
      </c>
      <c r="B491" s="54" t="s">
        <v>749</v>
      </c>
      <c r="C491" s="31">
        <v>4301052046</v>
      </c>
      <c r="D491" s="571">
        <v>4640242180533</v>
      </c>
      <c r="E491" s="572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104</v>
      </c>
      <c r="L491" s="32"/>
      <c r="M491" s="33" t="s">
        <v>91</v>
      </c>
      <c r="N491" s="33"/>
      <c r="O491" s="32">
        <v>45</v>
      </c>
      <c r="P491" s="78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1" s="562"/>
      <c r="R491" s="562"/>
      <c r="S491" s="562"/>
      <c r="T491" s="563"/>
      <c r="U491" s="34"/>
      <c r="V491" s="34"/>
      <c r="W491" s="35" t="s">
        <v>68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750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751</v>
      </c>
      <c r="B492" s="54" t="s">
        <v>752</v>
      </c>
      <c r="C492" s="31">
        <v>4301051920</v>
      </c>
      <c r="D492" s="571">
        <v>4640242181233</v>
      </c>
      <c r="E492" s="572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75</v>
      </c>
      <c r="L492" s="32"/>
      <c r="M492" s="33" t="s">
        <v>91</v>
      </c>
      <c r="N492" s="33"/>
      <c r="O492" s="32">
        <v>45</v>
      </c>
      <c r="P492" s="630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2" s="562"/>
      <c r="R492" s="562"/>
      <c r="S492" s="562"/>
      <c r="T492" s="563"/>
      <c r="U492" s="34"/>
      <c r="V492" s="34"/>
      <c r="W492" s="35" t="s">
        <v>68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750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70</v>
      </c>
      <c r="Q493" s="565"/>
      <c r="R493" s="565"/>
      <c r="S493" s="565"/>
      <c r="T493" s="565"/>
      <c r="U493" s="565"/>
      <c r="V493" s="566"/>
      <c r="W493" s="37" t="s">
        <v>71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hidden="1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70</v>
      </c>
      <c r="Q494" s="565"/>
      <c r="R494" s="565"/>
      <c r="S494" s="565"/>
      <c r="T494" s="565"/>
      <c r="U494" s="565"/>
      <c r="V494" s="566"/>
      <c r="W494" s="37" t="s">
        <v>68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hidden="1" customHeight="1" x14ac:dyDescent="0.25">
      <c r="A495" s="581" t="s">
        <v>168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553"/>
      <c r="AB495" s="553"/>
      <c r="AC495" s="553"/>
    </row>
    <row r="496" spans="1:68" ht="27" hidden="1" customHeight="1" x14ac:dyDescent="0.25">
      <c r="A496" s="54" t="s">
        <v>753</v>
      </c>
      <c r="B496" s="54" t="s">
        <v>754</v>
      </c>
      <c r="C496" s="31">
        <v>4301060491</v>
      </c>
      <c r="D496" s="571">
        <v>4640242180120</v>
      </c>
      <c r="E496" s="572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104</v>
      </c>
      <c r="L496" s="32"/>
      <c r="M496" s="33" t="s">
        <v>76</v>
      </c>
      <c r="N496" s="33"/>
      <c r="O496" s="32">
        <v>40</v>
      </c>
      <c r="P496" s="74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6" s="562"/>
      <c r="R496" s="562"/>
      <c r="S496" s="562"/>
      <c r="T496" s="563"/>
      <c r="U496" s="34"/>
      <c r="V496" s="34"/>
      <c r="W496" s="35" t="s">
        <v>68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755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756</v>
      </c>
      <c r="B497" s="54" t="s">
        <v>757</v>
      </c>
      <c r="C497" s="31">
        <v>4301060493</v>
      </c>
      <c r="D497" s="571">
        <v>4640242180137</v>
      </c>
      <c r="E497" s="572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104</v>
      </c>
      <c r="L497" s="32"/>
      <c r="M497" s="33" t="s">
        <v>76</v>
      </c>
      <c r="N497" s="33"/>
      <c r="O497" s="32">
        <v>40</v>
      </c>
      <c r="P497" s="86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7" s="562"/>
      <c r="R497" s="562"/>
      <c r="S497" s="562"/>
      <c r="T497" s="563"/>
      <c r="U497" s="34"/>
      <c r="V497" s="34"/>
      <c r="W497" s="35" t="s">
        <v>68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758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70</v>
      </c>
      <c r="Q498" s="565"/>
      <c r="R498" s="565"/>
      <c r="S498" s="565"/>
      <c r="T498" s="565"/>
      <c r="U498" s="565"/>
      <c r="V498" s="566"/>
      <c r="W498" s="37" t="s">
        <v>71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70</v>
      </c>
      <c r="Q499" s="565"/>
      <c r="R499" s="565"/>
      <c r="S499" s="565"/>
      <c r="T499" s="565"/>
      <c r="U499" s="565"/>
      <c r="V499" s="566"/>
      <c r="W499" s="37" t="s">
        <v>68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76" t="s">
        <v>759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552"/>
      <c r="AB500" s="552"/>
      <c r="AC500" s="552"/>
    </row>
    <row r="501" spans="1:68" ht="14.25" hidden="1" customHeight="1" x14ac:dyDescent="0.25">
      <c r="A501" s="581" t="s">
        <v>133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553"/>
      <c r="AB501" s="553"/>
      <c r="AC501" s="553"/>
    </row>
    <row r="502" spans="1:68" ht="27" hidden="1" customHeight="1" x14ac:dyDescent="0.25">
      <c r="A502" s="54" t="s">
        <v>760</v>
      </c>
      <c r="B502" s="54" t="s">
        <v>761</v>
      </c>
      <c r="C502" s="31">
        <v>4301020314</v>
      </c>
      <c r="D502" s="571">
        <v>4640242180090</v>
      </c>
      <c r="E502" s="572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104</v>
      </c>
      <c r="L502" s="32"/>
      <c r="M502" s="33" t="s">
        <v>105</v>
      </c>
      <c r="N502" s="33"/>
      <c r="O502" s="32">
        <v>50</v>
      </c>
      <c r="P502" s="647" t="s">
        <v>762</v>
      </c>
      <c r="Q502" s="562"/>
      <c r="R502" s="562"/>
      <c r="S502" s="562"/>
      <c r="T502" s="563"/>
      <c r="U502" s="34"/>
      <c r="V502" s="34"/>
      <c r="W502" s="35" t="s">
        <v>68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763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70</v>
      </c>
      <c r="Q503" s="565"/>
      <c r="R503" s="565"/>
      <c r="S503" s="565"/>
      <c r="T503" s="565"/>
      <c r="U503" s="565"/>
      <c r="V503" s="566"/>
      <c r="W503" s="37" t="s">
        <v>71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70</v>
      </c>
      <c r="Q504" s="565"/>
      <c r="R504" s="565"/>
      <c r="S504" s="565"/>
      <c r="T504" s="565"/>
      <c r="U504" s="565"/>
      <c r="V504" s="566"/>
      <c r="W504" s="37" t="s">
        <v>68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764</v>
      </c>
      <c r="Q505" s="599"/>
      <c r="R505" s="599"/>
      <c r="S505" s="599"/>
      <c r="T505" s="599"/>
      <c r="U505" s="599"/>
      <c r="V505" s="600"/>
      <c r="W505" s="37" t="s">
        <v>68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5082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5193.88</v>
      </c>
      <c r="Z505" s="37"/>
      <c r="AA505" s="560"/>
      <c r="AB505" s="560"/>
      <c r="AC505" s="560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765</v>
      </c>
      <c r="Q506" s="599"/>
      <c r="R506" s="599"/>
      <c r="S506" s="599"/>
      <c r="T506" s="599"/>
      <c r="U506" s="599"/>
      <c r="V506" s="600"/>
      <c r="W506" s="37" t="s">
        <v>68</v>
      </c>
      <c r="X506" s="559">
        <f>IFERROR(SUM(BM22:BM502),"0")</f>
        <v>5310.1915791743395</v>
      </c>
      <c r="Y506" s="559">
        <f>IFERROR(SUM(BN22:BN502),"0")</f>
        <v>5427.0609999999997</v>
      </c>
      <c r="Z506" s="37"/>
      <c r="AA506" s="560"/>
      <c r="AB506" s="560"/>
      <c r="AC506" s="560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766</v>
      </c>
      <c r="Q507" s="599"/>
      <c r="R507" s="599"/>
      <c r="S507" s="599"/>
      <c r="T507" s="599"/>
      <c r="U507" s="599"/>
      <c r="V507" s="600"/>
      <c r="W507" s="37" t="s">
        <v>767</v>
      </c>
      <c r="X507" s="38">
        <f>ROUNDUP(SUM(BO22:BO502),0)</f>
        <v>8</v>
      </c>
      <c r="Y507" s="38">
        <f>ROUNDUP(SUM(BP22:BP502),0)</f>
        <v>9</v>
      </c>
      <c r="Z507" s="37"/>
      <c r="AA507" s="560"/>
      <c r="AB507" s="560"/>
      <c r="AC507" s="560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768</v>
      </c>
      <c r="Q508" s="599"/>
      <c r="R508" s="599"/>
      <c r="S508" s="599"/>
      <c r="T508" s="599"/>
      <c r="U508" s="599"/>
      <c r="V508" s="600"/>
      <c r="W508" s="37" t="s">
        <v>68</v>
      </c>
      <c r="X508" s="559">
        <f>GrossWeightTotal+PalletQtyTotal*25</f>
        <v>5510.1915791743395</v>
      </c>
      <c r="Y508" s="559">
        <f>GrossWeightTotalR+PalletQtyTotalR*25</f>
        <v>5652.0609999999997</v>
      </c>
      <c r="Z508" s="37"/>
      <c r="AA508" s="560"/>
      <c r="AB508" s="560"/>
      <c r="AC508" s="560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769</v>
      </c>
      <c r="Q509" s="599"/>
      <c r="R509" s="599"/>
      <c r="S509" s="599"/>
      <c r="T509" s="599"/>
      <c r="U509" s="599"/>
      <c r="V509" s="600"/>
      <c r="W509" s="37" t="s">
        <v>767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540.71038104084084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552</v>
      </c>
      <c r="Z509" s="37"/>
      <c r="AA509" s="560"/>
      <c r="AB509" s="560"/>
      <c r="AC509" s="560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770</v>
      </c>
      <c r="Q510" s="599"/>
      <c r="R510" s="599"/>
      <c r="S510" s="599"/>
      <c r="T510" s="599"/>
      <c r="U510" s="599"/>
      <c r="V510" s="600"/>
      <c r="W510" s="39" t="s">
        <v>771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9.2495900000000013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772</v>
      </c>
      <c r="B512" s="554" t="s">
        <v>62</v>
      </c>
      <c r="C512" s="579" t="s">
        <v>99</v>
      </c>
      <c r="D512" s="713"/>
      <c r="E512" s="713"/>
      <c r="F512" s="713"/>
      <c r="G512" s="713"/>
      <c r="H512" s="604"/>
      <c r="I512" s="579" t="s">
        <v>254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540</v>
      </c>
      <c r="U512" s="604"/>
      <c r="V512" s="579" t="s">
        <v>595</v>
      </c>
      <c r="W512" s="713"/>
      <c r="X512" s="713"/>
      <c r="Y512" s="604"/>
      <c r="Z512" s="554" t="s">
        <v>651</v>
      </c>
      <c r="AA512" s="579" t="s">
        <v>720</v>
      </c>
      <c r="AB512" s="604"/>
      <c r="AC512" s="52"/>
      <c r="AF512" s="555"/>
    </row>
    <row r="513" spans="1:32" ht="14.25" customHeight="1" thickTop="1" x14ac:dyDescent="0.2">
      <c r="A513" s="588" t="s">
        <v>773</v>
      </c>
      <c r="B513" s="579" t="s">
        <v>62</v>
      </c>
      <c r="C513" s="579" t="s">
        <v>100</v>
      </c>
      <c r="D513" s="579" t="s">
        <v>115</v>
      </c>
      <c r="E513" s="579" t="s">
        <v>175</v>
      </c>
      <c r="F513" s="579" t="s">
        <v>197</v>
      </c>
      <c r="G513" s="579" t="s">
        <v>230</v>
      </c>
      <c r="H513" s="579" t="s">
        <v>99</v>
      </c>
      <c r="I513" s="579" t="s">
        <v>255</v>
      </c>
      <c r="J513" s="579" t="s">
        <v>295</v>
      </c>
      <c r="K513" s="579" t="s">
        <v>356</v>
      </c>
      <c r="L513" s="579" t="s">
        <v>396</v>
      </c>
      <c r="M513" s="579" t="s">
        <v>412</v>
      </c>
      <c r="N513" s="555"/>
      <c r="O513" s="579" t="s">
        <v>426</v>
      </c>
      <c r="P513" s="579" t="s">
        <v>436</v>
      </c>
      <c r="Q513" s="579" t="s">
        <v>443</v>
      </c>
      <c r="R513" s="579" t="s">
        <v>448</v>
      </c>
      <c r="S513" s="579" t="s">
        <v>530</v>
      </c>
      <c r="T513" s="579" t="s">
        <v>541</v>
      </c>
      <c r="U513" s="579" t="s">
        <v>575</v>
      </c>
      <c r="V513" s="579" t="s">
        <v>596</v>
      </c>
      <c r="W513" s="579" t="s">
        <v>628</v>
      </c>
      <c r="X513" s="579" t="s">
        <v>643</v>
      </c>
      <c r="Y513" s="579" t="s">
        <v>647</v>
      </c>
      <c r="Z513" s="579" t="s">
        <v>651</v>
      </c>
      <c r="AA513" s="579" t="s">
        <v>720</v>
      </c>
      <c r="AB513" s="579" t="s">
        <v>759</v>
      </c>
      <c r="AC513" s="52"/>
      <c r="AF513" s="555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555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52"/>
      <c r="AF514" s="555"/>
    </row>
    <row r="515" spans="1:32" ht="18" customHeight="1" thickTop="1" thickBot="1" x14ac:dyDescent="0.25">
      <c r="A515" s="40" t="s">
        <v>774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324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362.8</v>
      </c>
      <c r="E515" s="46">
        <f>IFERROR(Y89*1,"0")+IFERROR(Y90*1,"0")+IFERROR(Y91*1,"0")+IFERROR(Y95*1,"0")+IFERROR(Y96*1,"0")+IFERROR(Y97*1,"0")+IFERROR(Y98*1,"0")+IFERROR(Y99*1,"0")</f>
        <v>342.90000000000003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396.90000000000003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147.89999999999998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0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0</v>
      </c>
      <c r="S515" s="46">
        <f>IFERROR(Y336*1,"0")+IFERROR(Y337*1,"0")+IFERROR(Y338*1,"0")</f>
        <v>24.299999999999997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2325</v>
      </c>
      <c r="U515" s="46">
        <f>IFERROR(Y369*1,"0")+IFERROR(Y370*1,"0")+IFERROR(Y371*1,"0")+IFERROR(Y375*1,"0")+IFERROR(Y379*1,"0")+IFERROR(Y380*1,"0")+IFERROR(Y384*1,"0")</f>
        <v>24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1246.0800000000002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RASSM65oRxcasMxCY91Z0HD0NgA/83pWJEnr2MgClnHeeSFRSfm3pTwvAuQ2YYuUJiiPiOVh7AO8dJ3cGKWF4g==" saltValue="XEtKa0rh3ZFB77bGKUBo5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649,00"/>
        <filter val="1,42"/>
        <filter val="105,00"/>
        <filter val="109,93"/>
        <filter val="117,00"/>
        <filter val="118,00"/>
        <filter val="12,10"/>
        <filter val="12,31"/>
        <filter val="12,96"/>
        <filter val="131,63"/>
        <filter val="133,00"/>
        <filter val="146,00"/>
        <filter val="16,78"/>
        <filter val="160,00"/>
        <filter val="17,00"/>
        <filter val="17,44"/>
        <filter val="190,00"/>
        <filter val="191,00"/>
        <filter val="2,10"/>
        <filter val="2,62"/>
        <filter val="21,85"/>
        <filter val="22,00"/>
        <filter val="22,13"/>
        <filter val="222,00"/>
        <filter val="236,00"/>
        <filter val="239,00"/>
        <filter val="29,91"/>
        <filter val="3,61"/>
        <filter val="30,00"/>
        <filter val="321,00"/>
        <filter val="323,00"/>
        <filter val="346,00"/>
        <filter val="35,98"/>
        <filter val="388,00"/>
        <filter val="39,00"/>
        <filter val="391,00"/>
        <filter val="396,00"/>
        <filter val="42,40"/>
        <filter val="47,00"/>
        <filter val="5 082,00"/>
        <filter val="5 310,19"/>
        <filter val="5 510,19"/>
        <filter val="540,71"/>
        <filter val="549,00"/>
        <filter val="636,00"/>
        <filter val="65,53"/>
        <filter val="68,00"/>
        <filter val="695,00"/>
        <filter val="74,00"/>
        <filter val="8"/>
        <filter val="98,00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777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14</v>
      </c>
      <c r="C9" s="47" t="s">
        <v>786</v>
      </c>
      <c r="D9" s="47" t="s">
        <v>787</v>
      </c>
      <c r="E9" s="47"/>
    </row>
    <row r="10" spans="2:8" x14ac:dyDescent="0.2">
      <c r="B10" s="47" t="s">
        <v>788</v>
      </c>
      <c r="C10" s="47" t="s">
        <v>789</v>
      </c>
      <c r="D10" s="47" t="s">
        <v>790</v>
      </c>
      <c r="E10" s="47"/>
    </row>
    <row r="11" spans="2:8" x14ac:dyDescent="0.2">
      <c r="B11" s="47" t="s">
        <v>791</v>
      </c>
      <c r="C11" s="47" t="s">
        <v>792</v>
      </c>
      <c r="D11" s="47" t="s">
        <v>793</v>
      </c>
      <c r="E11" s="47"/>
    </row>
    <row r="13" spans="2:8" x14ac:dyDescent="0.2">
      <c r="B13" s="47" t="s">
        <v>794</v>
      </c>
      <c r="C13" s="47" t="s">
        <v>778</v>
      </c>
      <c r="D13" s="47"/>
      <c r="E13" s="47"/>
    </row>
    <row r="15" spans="2:8" x14ac:dyDescent="0.2">
      <c r="B15" s="47" t="s">
        <v>795</v>
      </c>
      <c r="C15" s="47" t="s">
        <v>781</v>
      </c>
      <c r="D15" s="47"/>
      <c r="E15" s="47"/>
    </row>
    <row r="17" spans="2:5" x14ac:dyDescent="0.2">
      <c r="B17" s="47" t="s">
        <v>796</v>
      </c>
      <c r="C17" s="47" t="s">
        <v>784</v>
      </c>
      <c r="D17" s="47"/>
      <c r="E17" s="47"/>
    </row>
    <row r="19" spans="2:5" x14ac:dyDescent="0.2">
      <c r="B19" s="47" t="s">
        <v>797</v>
      </c>
      <c r="C19" s="47" t="s">
        <v>786</v>
      </c>
      <c r="D19" s="47"/>
      <c r="E19" s="47"/>
    </row>
    <row r="21" spans="2:5" x14ac:dyDescent="0.2">
      <c r="B21" s="47" t="s">
        <v>798</v>
      </c>
      <c r="C21" s="47" t="s">
        <v>789</v>
      </c>
      <c r="D21" s="47"/>
      <c r="E21" s="47"/>
    </row>
    <row r="23" spans="2:5" x14ac:dyDescent="0.2">
      <c r="B23" s="47" t="s">
        <v>799</v>
      </c>
      <c r="C23" s="47" t="s">
        <v>792</v>
      </c>
      <c r="D23" s="47"/>
      <c r="E23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  <row r="33" spans="2:5" x14ac:dyDescent="0.2">
      <c r="B33" s="47" t="s">
        <v>808</v>
      </c>
      <c r="C33" s="47"/>
      <c r="D33" s="47"/>
      <c r="E33" s="47"/>
    </row>
    <row r="34" spans="2:5" x14ac:dyDescent="0.2">
      <c r="B34" s="47" t="s">
        <v>809</v>
      </c>
      <c r="C34" s="47"/>
      <c r="D34" s="47"/>
      <c r="E34" s="47"/>
    </row>
    <row r="35" spans="2:5" x14ac:dyDescent="0.2">
      <c r="B35" s="47" t="s">
        <v>810</v>
      </c>
      <c r="C35" s="47"/>
      <c r="D35" s="47"/>
      <c r="E35" s="47"/>
    </row>
  </sheetData>
  <sheetProtection algorithmName="SHA-512" hashValue="5Z9dqUXoNANq6M7dtA/CzTmZ0jVk1fXv4jqmcmKAA28zsWsC9XCHwTyoKrksPFQuZB0s8MUTFtkzfut5Nf3pwQ==" saltValue="CBbrcszavTqB6CodHQIiz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2025-08-25T10:38:02Z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