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8,08,25 Ост СЫР филиалы\"/>
    </mc:Choice>
  </mc:AlternateContent>
  <xr:revisionPtr revIDLastSave="0" documentId="13_ncr:1_{8B2D562D-E254-4C14-8899-F437B0B543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6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5" i="1" s="1"/>
  <c r="AI42" i="1" l="1"/>
  <c r="AI43" i="1"/>
  <c r="AI44" i="1"/>
  <c r="AI45" i="1"/>
  <c r="R45" i="1"/>
  <c r="R44" i="1"/>
  <c r="R43" i="1"/>
  <c r="R42" i="1"/>
  <c r="V45" i="1"/>
  <c r="V44" i="1"/>
  <c r="V43" i="1"/>
  <c r="V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Q21" i="1"/>
  <c r="Q37" i="1"/>
  <c r="Q39" i="1"/>
  <c r="Q17" i="1"/>
  <c r="Q7" i="1"/>
  <c r="Q6" i="1"/>
  <c r="R5" i="1" l="1"/>
  <c r="P45" i="1"/>
  <c r="P6" i="1"/>
  <c r="P7" i="1"/>
  <c r="P42" i="1"/>
  <c r="P4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4" i="1"/>
  <c r="W44" i="1" s="1"/>
  <c r="W33" i="1" l="1"/>
  <c r="W17" i="1"/>
  <c r="W25" i="1"/>
  <c r="W9" i="1"/>
  <c r="W37" i="1"/>
  <c r="W29" i="1"/>
  <c r="W21" i="1"/>
  <c r="W13" i="1"/>
  <c r="W7" i="1"/>
  <c r="W39" i="1"/>
  <c r="W35" i="1"/>
  <c r="W31" i="1"/>
  <c r="W27" i="1"/>
  <c r="W23" i="1"/>
  <c r="W19" i="1"/>
  <c r="W15" i="1"/>
  <c r="W11" i="1"/>
  <c r="W43" i="1"/>
  <c r="W45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2" i="1"/>
  <c r="W6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3" i="1"/>
  <c r="L42" i="1"/>
  <c r="L7" i="1"/>
  <c r="L6" i="1"/>
  <c r="L45" i="1"/>
  <c r="L44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AI5" i="1" l="1"/>
  <c r="L5" i="1"/>
</calcChain>
</file>

<file path=xl/sharedStrings.xml><?xml version="1.0" encoding="utf-8"?>
<sst xmlns="http://schemas.openxmlformats.org/spreadsheetml/2006/main" count="181" uniqueCount="98">
  <si>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</si>
  <si>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</si>
  <si>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</si>
  <si>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</si>
  <si>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</si>
  <si>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</si>
  <si>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</si>
  <si>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</si>
  <si>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</si>
  <si>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</si>
  <si>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</si>
  <si>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</si>
  <si>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</si>
  <si>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</si>
  <si>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</si>
  <si>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</si>
  <si>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</si>
  <si>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</si>
  <si>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</si>
  <si>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</si>
  <si>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</si>
  <si>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</si>
  <si>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</si>
  <si>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</si>
  <si>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</si>
  <si>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</si>
  <si>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</si>
  <si>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</si>
  <si>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</si>
  <si>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</si>
  <si>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</si>
  <si>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</si>
  <si>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</si>
  <si>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</si>
  <si>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</si>
  <si>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</si>
  <si>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</si>
  <si>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</si>
  <si>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</si>
  <si>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</si>
  <si>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</si>
  <si>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</si>
  <si>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</si>
  <si>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</si>
  <si>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</si>
  <si>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</si>
  <si>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</si>
  <si>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</si>
  <si>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</si>
  <si>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</si>
  <si>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</si>
  <si>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</si>
  <si>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</si>
  <si>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</si>
  <si>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</si>
  <si>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</si>
  <si>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</si>
  <si>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</si>
  <si>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</si>
  <si>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</si>
  <si>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</si>
  <si>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</si>
  <si>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</si>
  <si>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</si>
  <si>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</si>
  <si>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</si>
  <si>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</si>
  <si>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</si>
  <si>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</si>
  <si>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</si>
  <si>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</si>
  <si>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</si>
  <si>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</si>
  <si>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</si>
  <si>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</si>
  <si>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</si>
  <si>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</si>
  <si>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Папа Может Тильзитер   45% вес    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</si>
  <si>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</si>
  <si>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</si>
  <si>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</si>
  <si>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</si>
  <si>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</si>
  <si>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</si>
  <si>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</si>
  <si>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</si>
  <si>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</si>
  <si>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</si>
  <si>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</si>
  <si>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</si>
  <si>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</si>
  <si>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</si>
  <si>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</si>
  <si>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</si>
  <si>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итого</t>
  </si>
  <si>
    <t>заказ</t>
  </si>
  <si>
    <t>25,08,</t>
  </si>
  <si>
    <t>нет потребности / завод будет выводить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</si>
</sst>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3"/>
  <sheetViews>
    <sheetView tabSelected="1" zoomScale="85" workbookViewId="0">
      <pane xSplit="2" ySplit="5" topLeftCell="F6" activePane="bottomRight" state="frozen"/>
      <selection pane="topRight"/>
      <selection pane="bottomLeft"/>
      <selection pane="bottomRight" activeCell="U19" sqref="U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34" customWidth="1"/>
    <col min="20" max="20" width="7" customWidth="1"/>
    <col min="21" max="21" width="21" customWidth="1"/>
    <col min="22" max="23" width="5" customWidth="1"/>
    <col min="24" max="33" width="6" customWidth="1"/>
    <col min="34" max="34" width="53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94</v>
      </c>
      <c r="S3" s="3" t="s">
        <v>95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96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153.792</v>
      </c>
      <c r="F5" s="4">
        <f>SUM(F6:F496)</f>
        <v>377.19600000000003</v>
      </c>
      <c r="G5" s="7"/>
      <c r="H5" s="1"/>
      <c r="I5" s="1"/>
      <c r="J5" s="1"/>
      <c r="K5" s="4">
        <f t="shared" ref="K5:T5" si="0">SUM(K6:K496)</f>
        <v>198.86200000000002</v>
      </c>
      <c r="L5" s="4">
        <f t="shared" si="0"/>
        <v>-45.07</v>
      </c>
      <c r="M5" s="4">
        <f t="shared" si="0"/>
        <v>0</v>
      </c>
      <c r="N5" s="4">
        <f t="shared" si="0"/>
        <v>0</v>
      </c>
      <c r="O5" s="4">
        <f t="shared" si="0"/>
        <v>464</v>
      </c>
      <c r="P5" s="4">
        <f t="shared" si="0"/>
        <v>30.758400000000009</v>
      </c>
      <c r="Q5" s="4">
        <f t="shared" si="0"/>
        <v>235.73399999999998</v>
      </c>
      <c r="R5" s="4">
        <f t="shared" si="0"/>
        <v>235.73399999999998</v>
      </c>
      <c r="S5" s="4">
        <f t="shared" si="0"/>
        <v>250</v>
      </c>
      <c r="T5" s="4">
        <f t="shared" si="0"/>
        <v>0</v>
      </c>
      <c r="U5" s="1"/>
      <c r="V5" s="1"/>
      <c r="W5" s="1"/>
      <c r="X5" s="4">
        <f t="shared" ref="X5:AG5" si="1">SUM(X6:X496)</f>
        <v>33.861799999999995</v>
      </c>
      <c r="Y5" s="4">
        <f t="shared" si="1"/>
        <v>29.220599999999994</v>
      </c>
      <c r="Z5" s="4">
        <f t="shared" si="1"/>
        <v>29.529200000000003</v>
      </c>
      <c r="AA5" s="4">
        <f t="shared" si="1"/>
        <v>35.285600000000002</v>
      </c>
      <c r="AB5" s="4">
        <f t="shared" si="1"/>
        <v>27.4</v>
      </c>
      <c r="AC5" s="4">
        <f t="shared" si="1"/>
        <v>43.201600000000006</v>
      </c>
      <c r="AD5" s="4">
        <f t="shared" si="1"/>
        <v>26.0656</v>
      </c>
      <c r="AE5" s="4">
        <f t="shared" si="1"/>
        <v>9.4456000000000007</v>
      </c>
      <c r="AF5" s="4">
        <f t="shared" si="1"/>
        <v>20.988000000000003</v>
      </c>
      <c r="AG5" s="4">
        <f t="shared" si="1"/>
        <v>40.7136</v>
      </c>
      <c r="AH5" s="1"/>
      <c r="AI5" s="4">
        <f>SUM(AI6:AI496)</f>
        <v>108.72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13</v>
      </c>
      <c r="D6" s="1"/>
      <c r="E6" s="1">
        <v>8</v>
      </c>
      <c r="F6" s="1">
        <v>5</v>
      </c>
      <c r="G6" s="7">
        <v>0.18</v>
      </c>
      <c r="H6" s="1">
        <v>270</v>
      </c>
      <c r="I6" s="1">
        <v>9988438</v>
      </c>
      <c r="J6" s="1"/>
      <c r="K6" s="1">
        <v>8</v>
      </c>
      <c r="L6" s="1">
        <f t="shared" ref="L6:L40" si="2">E6-K6</f>
        <v>0</v>
      </c>
      <c r="M6" s="1"/>
      <c r="N6" s="1"/>
      <c r="O6" s="1">
        <v>10</v>
      </c>
      <c r="P6" s="1">
        <f t="shared" ref="P6:P40" si="3">E6/5</f>
        <v>1.6</v>
      </c>
      <c r="Q6" s="9">
        <f>25*P6-O6-F6</f>
        <v>25</v>
      </c>
      <c r="R6" s="9">
        <f>Q6</f>
        <v>25</v>
      </c>
      <c r="S6" s="9">
        <f>IFERROR(VLOOKUP(A6,Заказ!A:B,2,0),0)</f>
        <v>32</v>
      </c>
      <c r="T6" s="9"/>
      <c r="U6" s="1"/>
      <c r="V6" s="1">
        <f>(F6+O6+S6)/P6</f>
        <v>29.375</v>
      </c>
      <c r="W6" s="1">
        <f t="shared" ref="W6:W40" si="4">(F6+O6)/P6</f>
        <v>9.375</v>
      </c>
      <c r="X6" s="1">
        <v>0.6</v>
      </c>
      <c r="Y6" s="1">
        <v>0.6</v>
      </c>
      <c r="Z6" s="1">
        <v>1.8</v>
      </c>
      <c r="AA6" s="1">
        <v>0.8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/>
      <c r="AI6" s="1">
        <f>G6*S6</f>
        <v>5.76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20</v>
      </c>
      <c r="D7" s="1"/>
      <c r="E7" s="1">
        <v>9</v>
      </c>
      <c r="F7" s="1">
        <v>11</v>
      </c>
      <c r="G7" s="7">
        <v>0.18</v>
      </c>
      <c r="H7" s="1">
        <v>270</v>
      </c>
      <c r="I7" s="1">
        <v>9988445</v>
      </c>
      <c r="J7" s="1"/>
      <c r="K7" s="1">
        <v>9</v>
      </c>
      <c r="L7" s="1">
        <f t="shared" si="2"/>
        <v>0</v>
      </c>
      <c r="M7" s="1"/>
      <c r="N7" s="1"/>
      <c r="O7" s="1">
        <v>10</v>
      </c>
      <c r="P7" s="1">
        <f t="shared" si="3"/>
        <v>1.8</v>
      </c>
      <c r="Q7" s="9">
        <f>25*P7-O7-F7</f>
        <v>24</v>
      </c>
      <c r="R7" s="9">
        <f t="shared" ref="R7:R45" si="5">Q7</f>
        <v>24</v>
      </c>
      <c r="S7" s="9">
        <f>IFERROR(VLOOKUP(A7,Заказ!A:B,2,0),0)</f>
        <v>32</v>
      </c>
      <c r="T7" s="9"/>
      <c r="U7" s="1"/>
      <c r="V7" s="1">
        <f t="shared" ref="V7:V40" si="6">(F7+O7+S7)/P7</f>
        <v>29.444444444444443</v>
      </c>
      <c r="W7" s="1">
        <f t="shared" si="4"/>
        <v>11.666666666666666</v>
      </c>
      <c r="X7" s="1">
        <v>1.2</v>
      </c>
      <c r="Y7" s="1">
        <v>1.2</v>
      </c>
      <c r="Z7" s="1">
        <v>0.6</v>
      </c>
      <c r="AA7" s="1">
        <v>0.6</v>
      </c>
      <c r="AB7" s="1">
        <v>0</v>
      </c>
      <c r="AC7" s="1">
        <v>1.8</v>
      </c>
      <c r="AD7" s="1">
        <v>0.2</v>
      </c>
      <c r="AE7" s="1">
        <v>0</v>
      </c>
      <c r="AF7" s="1">
        <v>1</v>
      </c>
      <c r="AG7" s="1">
        <v>0.6</v>
      </c>
      <c r="AH7" s="1" t="s">
        <v>41</v>
      </c>
      <c r="AI7" s="1">
        <f t="shared" ref="AI7:AI40" si="7">G7*S7</f>
        <v>5.76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5" t="s">
        <v>45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2"/>
        <v>0</v>
      </c>
      <c r="M8" s="15"/>
      <c r="N8" s="15"/>
      <c r="O8" s="15"/>
      <c r="P8" s="15">
        <f t="shared" si="3"/>
        <v>0</v>
      </c>
      <c r="Q8" s="17"/>
      <c r="R8" s="9">
        <f t="shared" si="5"/>
        <v>0</v>
      </c>
      <c r="S8" s="9">
        <f>IFERROR(VLOOKUP(A8,Заказ!A:B,2,0),0)</f>
        <v>0</v>
      </c>
      <c r="T8" s="17"/>
      <c r="U8" s="15"/>
      <c r="V8" s="1" t="e">
        <f t="shared" si="6"/>
        <v>#DIV/0!</v>
      </c>
      <c r="W8" s="15" t="e">
        <f t="shared" si="4"/>
        <v>#DIV/0!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0.4</v>
      </c>
      <c r="AD8" s="15">
        <v>0</v>
      </c>
      <c r="AE8" s="15">
        <v>0</v>
      </c>
      <c r="AF8" s="15">
        <v>0</v>
      </c>
      <c r="AG8" s="15">
        <v>0</v>
      </c>
      <c r="AH8" s="15" t="s">
        <v>46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47</v>
      </c>
      <c r="B9" s="1" t="s">
        <v>36</v>
      </c>
      <c r="C9" s="1"/>
      <c r="D9" s="1"/>
      <c r="E9" s="1"/>
      <c r="F9" s="1"/>
      <c r="G9" s="7">
        <v>0.4</v>
      </c>
      <c r="H9" s="1">
        <v>270</v>
      </c>
      <c r="I9" s="1">
        <v>9988476</v>
      </c>
      <c r="J9" s="1"/>
      <c r="K9" s="1"/>
      <c r="L9" s="1">
        <f t="shared" si="2"/>
        <v>0</v>
      </c>
      <c r="M9" s="1"/>
      <c r="N9" s="1"/>
      <c r="O9" s="1">
        <v>20</v>
      </c>
      <c r="P9" s="1">
        <f t="shared" si="3"/>
        <v>0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 t="e">
        <f t="shared" si="6"/>
        <v>#DIV/0!</v>
      </c>
      <c r="W9" s="1" t="e">
        <f t="shared" si="4"/>
        <v>#DIV/0!</v>
      </c>
      <c r="X9" s="1">
        <v>0</v>
      </c>
      <c r="Y9" s="1">
        <v>0</v>
      </c>
      <c r="Z9" s="1">
        <v>0</v>
      </c>
      <c r="AA9" s="1">
        <v>0.2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 t="s">
        <v>48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49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2"/>
        <v>0</v>
      </c>
      <c r="M10" s="15"/>
      <c r="N10" s="15"/>
      <c r="O10" s="15"/>
      <c r="P10" s="15">
        <f t="shared" si="3"/>
        <v>0</v>
      </c>
      <c r="Q10" s="17"/>
      <c r="R10" s="9">
        <f t="shared" si="5"/>
        <v>0</v>
      </c>
      <c r="S10" s="9">
        <f>IFERROR(VLOOKUP(A10,Заказ!A:B,2,0),0)</f>
        <v>0</v>
      </c>
      <c r="T10" s="17"/>
      <c r="U10" s="15"/>
      <c r="V10" s="1" t="e">
        <f t="shared" si="6"/>
        <v>#DIV/0!</v>
      </c>
      <c r="W10" s="15" t="e">
        <f t="shared" si="4"/>
        <v>#DIV/0!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 t="s">
        <v>37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50</v>
      </c>
      <c r="B11" s="15" t="s">
        <v>51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9">
        <f t="shared" si="5"/>
        <v>0</v>
      </c>
      <c r="S11" s="9">
        <f>IFERROR(VLOOKUP(A11,Заказ!A:B,2,0),0)</f>
        <v>0</v>
      </c>
      <c r="T11" s="17"/>
      <c r="U11" s="15"/>
      <c r="V11" s="1" t="e">
        <f t="shared" si="6"/>
        <v>#DIV/0!</v>
      </c>
      <c r="W11" s="15" t="e">
        <f t="shared" si="4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37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52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2"/>
        <v>0</v>
      </c>
      <c r="M12" s="15"/>
      <c r="N12" s="15"/>
      <c r="O12" s="15"/>
      <c r="P12" s="15">
        <f t="shared" si="3"/>
        <v>0</v>
      </c>
      <c r="Q12" s="17"/>
      <c r="R12" s="9">
        <f t="shared" si="5"/>
        <v>0</v>
      </c>
      <c r="S12" s="9">
        <f>IFERROR(VLOOKUP(A12,Заказ!A:B,2,0),0)</f>
        <v>0</v>
      </c>
      <c r="T12" s="17"/>
      <c r="U12" s="15"/>
      <c r="V12" s="1" t="e">
        <f t="shared" si="6"/>
        <v>#DIV/0!</v>
      </c>
      <c r="W12" s="15" t="e">
        <f t="shared" si="4"/>
        <v>#DIV/0!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 t="s">
        <v>37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36</v>
      </c>
      <c r="C13" s="1">
        <v>3</v>
      </c>
      <c r="D13" s="1">
        <v>50</v>
      </c>
      <c r="E13" s="1">
        <v>6</v>
      </c>
      <c r="F13" s="1">
        <v>47</v>
      </c>
      <c r="G13" s="7">
        <v>0.18</v>
      </c>
      <c r="H13" s="1">
        <v>150</v>
      </c>
      <c r="I13" s="1">
        <v>5038411</v>
      </c>
      <c r="J13" s="1"/>
      <c r="K13" s="1">
        <v>17</v>
      </c>
      <c r="L13" s="1">
        <f t="shared" si="2"/>
        <v>-11</v>
      </c>
      <c r="M13" s="1"/>
      <c r="N13" s="1"/>
      <c r="O13" s="1">
        <v>60</v>
      </c>
      <c r="P13" s="1">
        <f t="shared" si="3"/>
        <v>1.2</v>
      </c>
      <c r="Q13" s="9"/>
      <c r="R13" s="9">
        <f t="shared" si="5"/>
        <v>0</v>
      </c>
      <c r="S13" s="9">
        <f>IFERROR(VLOOKUP(A13,Заказ!A:B,2,0),0)</f>
        <v>0</v>
      </c>
      <c r="T13" s="9"/>
      <c r="U13" s="1"/>
      <c r="V13" s="1">
        <f t="shared" si="6"/>
        <v>89.166666666666671</v>
      </c>
      <c r="W13" s="1">
        <f t="shared" si="4"/>
        <v>89.166666666666671</v>
      </c>
      <c r="X13" s="1">
        <v>4</v>
      </c>
      <c r="Y13" s="1">
        <v>3.4</v>
      </c>
      <c r="Z13" s="1">
        <v>2</v>
      </c>
      <c r="AA13" s="1">
        <v>2.6</v>
      </c>
      <c r="AB13" s="1">
        <v>3.2</v>
      </c>
      <c r="AC13" s="1">
        <v>3</v>
      </c>
      <c r="AD13" s="1">
        <v>1.2</v>
      </c>
      <c r="AE13" s="1">
        <v>0</v>
      </c>
      <c r="AF13" s="1">
        <v>0</v>
      </c>
      <c r="AG13" s="1">
        <v>0.2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20</v>
      </c>
      <c r="D14" s="1">
        <v>90</v>
      </c>
      <c r="E14" s="1">
        <v>22</v>
      </c>
      <c r="F14" s="1">
        <v>88</v>
      </c>
      <c r="G14" s="7">
        <v>0.18</v>
      </c>
      <c r="H14" s="1">
        <v>150</v>
      </c>
      <c r="I14" s="1">
        <v>5038459</v>
      </c>
      <c r="J14" s="1"/>
      <c r="K14" s="1">
        <v>21</v>
      </c>
      <c r="L14" s="1">
        <f t="shared" si="2"/>
        <v>1</v>
      </c>
      <c r="M14" s="1"/>
      <c r="N14" s="1"/>
      <c r="O14" s="1">
        <v>40</v>
      </c>
      <c r="P14" s="1">
        <f t="shared" si="3"/>
        <v>4.4000000000000004</v>
      </c>
      <c r="Q14" s="9"/>
      <c r="R14" s="9">
        <f t="shared" si="5"/>
        <v>0</v>
      </c>
      <c r="S14" s="9">
        <f>IFERROR(VLOOKUP(A14,Заказ!A:B,2,0),0)</f>
        <v>0</v>
      </c>
      <c r="T14" s="9"/>
      <c r="U14" s="1"/>
      <c r="V14" s="1">
        <f t="shared" si="6"/>
        <v>29.09090909090909</v>
      </c>
      <c r="W14" s="1">
        <f t="shared" si="4"/>
        <v>29.09090909090909</v>
      </c>
      <c r="X14" s="1">
        <v>5</v>
      </c>
      <c r="Y14" s="1">
        <v>6.8</v>
      </c>
      <c r="Z14" s="1">
        <v>3.6</v>
      </c>
      <c r="AA14" s="1">
        <v>7.4</v>
      </c>
      <c r="AB14" s="1">
        <v>4</v>
      </c>
      <c r="AC14" s="1">
        <v>6</v>
      </c>
      <c r="AD14" s="1">
        <v>3</v>
      </c>
      <c r="AE14" s="1">
        <v>0</v>
      </c>
      <c r="AF14" s="1">
        <v>0</v>
      </c>
      <c r="AG14" s="1">
        <v>5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55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9">
        <f t="shared" si="5"/>
        <v>0</v>
      </c>
      <c r="S15" s="9">
        <f>IFERROR(VLOOKUP(A15,Заказ!A:B,2,0),0)</f>
        <v>0</v>
      </c>
      <c r="T15" s="17"/>
      <c r="U15" s="15"/>
      <c r="V15" s="1" t="e">
        <f t="shared" si="6"/>
        <v>#DIV/0!</v>
      </c>
      <c r="W15" s="15" t="e">
        <f t="shared" si="4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 t="s">
        <v>37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56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9">
        <f t="shared" si="5"/>
        <v>0</v>
      </c>
      <c r="S16" s="9">
        <f>IFERROR(VLOOKUP(A16,Заказ!A:B,2,0),0)</f>
        <v>0</v>
      </c>
      <c r="T16" s="17"/>
      <c r="U16" s="15"/>
      <c r="V16" s="1" t="e">
        <f t="shared" si="6"/>
        <v>#DIV/0!</v>
      </c>
      <c r="W16" s="15" t="e">
        <f t="shared" si="4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 t="s">
        <v>37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36</v>
      </c>
      <c r="C17" s="1">
        <v>27</v>
      </c>
      <c r="D17" s="1">
        <v>30</v>
      </c>
      <c r="E17" s="1">
        <v>32</v>
      </c>
      <c r="F17" s="1">
        <v>25</v>
      </c>
      <c r="G17" s="7">
        <v>0.18</v>
      </c>
      <c r="H17" s="1">
        <v>150</v>
      </c>
      <c r="I17" s="1">
        <v>5038435</v>
      </c>
      <c r="J17" s="1"/>
      <c r="K17" s="1">
        <v>32</v>
      </c>
      <c r="L17" s="1">
        <f t="shared" si="2"/>
        <v>0</v>
      </c>
      <c r="M17" s="1"/>
      <c r="N17" s="1"/>
      <c r="O17" s="1">
        <v>100</v>
      </c>
      <c r="P17" s="1">
        <f t="shared" si="3"/>
        <v>6.4</v>
      </c>
      <c r="Q17" s="9">
        <f>25*P17-O17-F17</f>
        <v>35</v>
      </c>
      <c r="R17" s="9">
        <f t="shared" si="5"/>
        <v>35</v>
      </c>
      <c r="S17" s="9">
        <f>IFERROR(VLOOKUP(A17,Заказ!A:B,2,0),0)</f>
        <v>40</v>
      </c>
      <c r="T17" s="9"/>
      <c r="U17" s="1"/>
      <c r="V17" s="1">
        <f t="shared" si="6"/>
        <v>25.78125</v>
      </c>
      <c r="W17" s="1">
        <f t="shared" si="4"/>
        <v>19.53125</v>
      </c>
      <c r="X17" s="1">
        <v>5.2</v>
      </c>
      <c r="Y17" s="1">
        <v>4.2</v>
      </c>
      <c r="Z17" s="1">
        <v>4.8</v>
      </c>
      <c r="AA17" s="1">
        <v>9</v>
      </c>
      <c r="AB17" s="1">
        <v>6.4</v>
      </c>
      <c r="AC17" s="1">
        <v>6.8</v>
      </c>
      <c r="AD17" s="1">
        <v>2.4</v>
      </c>
      <c r="AE17" s="1">
        <v>0</v>
      </c>
      <c r="AF17" s="1">
        <v>2.2000000000000002</v>
      </c>
      <c r="AG17" s="1">
        <v>10</v>
      </c>
      <c r="AH17" s="1" t="s">
        <v>41</v>
      </c>
      <c r="AI17" s="1">
        <f t="shared" si="7"/>
        <v>7.1999999999999993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58</v>
      </c>
      <c r="B18" s="1" t="s">
        <v>36</v>
      </c>
      <c r="C18" s="1">
        <v>2</v>
      </c>
      <c r="D18" s="1">
        <v>50</v>
      </c>
      <c r="E18" s="1">
        <v>-1</v>
      </c>
      <c r="F18" s="1">
        <v>51</v>
      </c>
      <c r="G18" s="7">
        <v>0.18</v>
      </c>
      <c r="H18" s="1">
        <v>120</v>
      </c>
      <c r="I18" s="1">
        <v>5038398</v>
      </c>
      <c r="J18" s="1"/>
      <c r="K18" s="1">
        <v>16</v>
      </c>
      <c r="L18" s="1">
        <f t="shared" si="2"/>
        <v>-17</v>
      </c>
      <c r="M18" s="1"/>
      <c r="N18" s="1"/>
      <c r="O18" s="1">
        <v>50</v>
      </c>
      <c r="P18" s="1">
        <f t="shared" si="3"/>
        <v>-0.2</v>
      </c>
      <c r="Q18" s="9"/>
      <c r="R18" s="9">
        <f t="shared" si="5"/>
        <v>0</v>
      </c>
      <c r="S18" s="9">
        <f>IFERROR(VLOOKUP(A18,Заказ!A:B,2,0),0)</f>
        <v>0</v>
      </c>
      <c r="T18" s="9"/>
      <c r="U18" s="1"/>
      <c r="V18" s="1">
        <f t="shared" si="6"/>
        <v>-505</v>
      </c>
      <c r="W18" s="1">
        <f t="shared" si="4"/>
        <v>-505</v>
      </c>
      <c r="X18" s="1">
        <v>3.4</v>
      </c>
      <c r="Y18" s="1">
        <v>3.2</v>
      </c>
      <c r="Z18" s="1">
        <v>2.2000000000000002</v>
      </c>
      <c r="AA18" s="1">
        <v>4.2</v>
      </c>
      <c r="AB18" s="1">
        <v>3.4</v>
      </c>
      <c r="AC18" s="1">
        <v>3.6</v>
      </c>
      <c r="AD18" s="1">
        <v>1.2</v>
      </c>
      <c r="AE18" s="1">
        <v>0</v>
      </c>
      <c r="AF18" s="1">
        <v>7.4</v>
      </c>
      <c r="AG18" s="1">
        <v>5.8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59</v>
      </c>
      <c r="B19" s="11" t="s">
        <v>51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/>
      <c r="P19" s="1">
        <f t="shared" si="3"/>
        <v>0</v>
      </c>
      <c r="Q19" s="9"/>
      <c r="R19" s="9">
        <f t="shared" si="5"/>
        <v>0</v>
      </c>
      <c r="S19" s="9">
        <f>IFERROR(VLOOKUP(A19,Заказ!A:B,2,0),0)</f>
        <v>0</v>
      </c>
      <c r="T19" s="9"/>
      <c r="U19" s="1"/>
      <c r="V19" s="1" t="e">
        <f t="shared" si="6"/>
        <v>#DIV/0!</v>
      </c>
      <c r="W19" s="1" t="e">
        <f t="shared" si="4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60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8" t="s">
        <v>61</v>
      </c>
      <c r="B20" s="19" t="s">
        <v>51</v>
      </c>
      <c r="C20" s="19">
        <v>32.926000000000002</v>
      </c>
      <c r="D20" s="19"/>
      <c r="E20" s="19">
        <v>3.1320000000000001</v>
      </c>
      <c r="F20" s="20">
        <v>28.794</v>
      </c>
      <c r="G20" s="21">
        <v>0</v>
      </c>
      <c r="H20" s="22" t="e">
        <v>#N/A</v>
      </c>
      <c r="I20" s="22" t="s">
        <v>62</v>
      </c>
      <c r="J20" s="22" t="s">
        <v>59</v>
      </c>
      <c r="K20" s="22">
        <v>3.1320000000000001</v>
      </c>
      <c r="L20" s="22">
        <f t="shared" si="2"/>
        <v>0</v>
      </c>
      <c r="M20" s="22"/>
      <c r="N20" s="22"/>
      <c r="O20" s="22"/>
      <c r="P20" s="22">
        <f t="shared" si="3"/>
        <v>0.62640000000000007</v>
      </c>
      <c r="Q20" s="23"/>
      <c r="R20" s="9">
        <f t="shared" si="5"/>
        <v>0</v>
      </c>
      <c r="S20" s="9">
        <f>IFERROR(VLOOKUP(A20,Заказ!A:B,2,0),0)</f>
        <v>0</v>
      </c>
      <c r="T20" s="23"/>
      <c r="U20" s="22"/>
      <c r="V20" s="1">
        <f t="shared" si="6"/>
        <v>45.967432950191565</v>
      </c>
      <c r="W20" s="22">
        <f t="shared" si="4"/>
        <v>45.967432950191565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7" t="s">
        <v>63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64</v>
      </c>
      <c r="B21" s="11" t="s">
        <v>51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>
        <f>25*(P21+P22)-O21-O22-F21-F22</f>
        <v>20.576000000000001</v>
      </c>
      <c r="R21" s="9">
        <f t="shared" si="5"/>
        <v>20.576000000000001</v>
      </c>
      <c r="S21" s="9">
        <f>IFERROR(VLOOKUP(A21,Заказ!A:B,2,0),0)</f>
        <v>16</v>
      </c>
      <c r="T21" s="9"/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60</v>
      </c>
      <c r="AI21" s="1">
        <f t="shared" si="7"/>
        <v>16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8" t="s">
        <v>65</v>
      </c>
      <c r="B22" s="19" t="s">
        <v>51</v>
      </c>
      <c r="C22" s="19">
        <v>20.128</v>
      </c>
      <c r="D22" s="19"/>
      <c r="E22" s="19">
        <v>6.7839999999999998</v>
      </c>
      <c r="F22" s="20">
        <v>13.343999999999999</v>
      </c>
      <c r="G22" s="21">
        <v>0</v>
      </c>
      <c r="H22" s="22" t="e">
        <v>#N/A</v>
      </c>
      <c r="I22" s="22" t="s">
        <v>62</v>
      </c>
      <c r="J22" s="22" t="s">
        <v>64</v>
      </c>
      <c r="K22" s="22">
        <v>4.4480000000000004</v>
      </c>
      <c r="L22" s="22">
        <f t="shared" si="2"/>
        <v>2.3359999999999994</v>
      </c>
      <c r="M22" s="22"/>
      <c r="N22" s="22"/>
      <c r="O22" s="22"/>
      <c r="P22" s="22">
        <f t="shared" si="3"/>
        <v>1.3568</v>
      </c>
      <c r="Q22" s="23"/>
      <c r="R22" s="9">
        <f t="shared" si="5"/>
        <v>0</v>
      </c>
      <c r="S22" s="9">
        <f>IFERROR(VLOOKUP(A22,Заказ!A:B,2,0),0)</f>
        <v>0</v>
      </c>
      <c r="T22" s="23"/>
      <c r="U22" s="22"/>
      <c r="V22" s="1">
        <f t="shared" si="6"/>
        <v>9.8349056603773573</v>
      </c>
      <c r="W22" s="22">
        <f t="shared" si="4"/>
        <v>9.8349056603773573</v>
      </c>
      <c r="X22" s="22">
        <v>0.68479999999999996</v>
      </c>
      <c r="Y22" s="22">
        <v>0</v>
      </c>
      <c r="Z22" s="22">
        <v>0.65439999999999998</v>
      </c>
      <c r="AA22" s="22">
        <v>1.3311999999999999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8" t="s">
        <v>66</v>
      </c>
      <c r="B23" s="29" t="s">
        <v>51</v>
      </c>
      <c r="C23" s="29"/>
      <c r="D23" s="29"/>
      <c r="E23" s="29"/>
      <c r="F23" s="30"/>
      <c r="G23" s="31">
        <v>1</v>
      </c>
      <c r="H23" s="32">
        <v>120</v>
      </c>
      <c r="I23" s="32">
        <v>8785204</v>
      </c>
      <c r="J23" s="32"/>
      <c r="K23" s="32"/>
      <c r="L23" s="32">
        <f t="shared" si="2"/>
        <v>0</v>
      </c>
      <c r="M23" s="32"/>
      <c r="N23" s="32"/>
      <c r="O23" s="32"/>
      <c r="P23" s="32">
        <f t="shared" si="3"/>
        <v>0</v>
      </c>
      <c r="Q23" s="33"/>
      <c r="R23" s="9">
        <f t="shared" si="5"/>
        <v>0</v>
      </c>
      <c r="S23" s="9">
        <f>IFERROR(VLOOKUP(A23,Заказ!A:B,2,0),0)</f>
        <v>0</v>
      </c>
      <c r="T23" s="33"/>
      <c r="U23" s="32"/>
      <c r="V23" s="1" t="e">
        <f t="shared" si="6"/>
        <v>#DIV/0!</v>
      </c>
      <c r="W23" s="32" t="e">
        <f t="shared" si="4"/>
        <v>#DIV/0!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 t="s">
        <v>67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68</v>
      </c>
      <c r="B24" s="19" t="s">
        <v>51</v>
      </c>
      <c r="C24" s="19">
        <v>22.634</v>
      </c>
      <c r="D24" s="19"/>
      <c r="E24" s="19">
        <v>3.0840000000000001</v>
      </c>
      <c r="F24" s="20">
        <v>19.55</v>
      </c>
      <c r="G24" s="21">
        <v>0</v>
      </c>
      <c r="H24" s="22" t="e">
        <v>#N/A</v>
      </c>
      <c r="I24" s="22" t="s">
        <v>62</v>
      </c>
      <c r="J24" s="22" t="s">
        <v>66</v>
      </c>
      <c r="K24" s="22">
        <v>3.0840000000000001</v>
      </c>
      <c r="L24" s="22">
        <f t="shared" si="2"/>
        <v>0</v>
      </c>
      <c r="M24" s="22"/>
      <c r="N24" s="22"/>
      <c r="O24" s="22"/>
      <c r="P24" s="22">
        <f t="shared" si="3"/>
        <v>0.61680000000000001</v>
      </c>
      <c r="Q24" s="23"/>
      <c r="R24" s="9">
        <f t="shared" si="5"/>
        <v>0</v>
      </c>
      <c r="S24" s="9">
        <f>IFERROR(VLOOKUP(A24,Заказ!A:B,2,0),0)</f>
        <v>0</v>
      </c>
      <c r="T24" s="23"/>
      <c r="U24" s="22"/>
      <c r="V24" s="1">
        <f t="shared" si="6"/>
        <v>31.695849546044098</v>
      </c>
      <c r="W24" s="22">
        <f t="shared" si="4"/>
        <v>31.695849546044098</v>
      </c>
      <c r="X24" s="22">
        <v>0</v>
      </c>
      <c r="Y24" s="22">
        <v>0</v>
      </c>
      <c r="Z24" s="22">
        <v>1.2108000000000001</v>
      </c>
      <c r="AA24" s="22">
        <v>0.61839999999999995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7" t="s">
        <v>63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5" t="s">
        <v>69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2"/>
        <v>0</v>
      </c>
      <c r="M25" s="15"/>
      <c r="N25" s="15"/>
      <c r="O25" s="15"/>
      <c r="P25" s="15">
        <f t="shared" si="3"/>
        <v>0</v>
      </c>
      <c r="Q25" s="17"/>
      <c r="R25" s="9">
        <f t="shared" si="5"/>
        <v>0</v>
      </c>
      <c r="S25" s="9">
        <f>IFERROR(VLOOKUP(A25,Заказ!A:B,2,0),0)</f>
        <v>0</v>
      </c>
      <c r="T25" s="17"/>
      <c r="U25" s="15"/>
      <c r="V25" s="1" t="e">
        <f t="shared" si="6"/>
        <v>#DIV/0!</v>
      </c>
      <c r="W25" s="15" t="e">
        <f t="shared" si="4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97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70</v>
      </c>
      <c r="B26" s="15" t="s">
        <v>51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2"/>
        <v>0</v>
      </c>
      <c r="M26" s="15"/>
      <c r="N26" s="15"/>
      <c r="O26" s="15"/>
      <c r="P26" s="15">
        <f t="shared" si="3"/>
        <v>0</v>
      </c>
      <c r="Q26" s="17"/>
      <c r="R26" s="9">
        <f t="shared" si="5"/>
        <v>0</v>
      </c>
      <c r="S26" s="9">
        <f>IFERROR(VLOOKUP(A26,Заказ!A:B,2,0),0)</f>
        <v>0</v>
      </c>
      <c r="T26" s="17"/>
      <c r="U26" s="15"/>
      <c r="V26" s="1" t="e">
        <f t="shared" si="6"/>
        <v>#DIV/0!</v>
      </c>
      <c r="W26" s="15" t="e">
        <f t="shared" si="4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71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72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2"/>
        <v>0</v>
      </c>
      <c r="M27" s="15"/>
      <c r="N27" s="15"/>
      <c r="O27" s="15"/>
      <c r="P27" s="15">
        <f t="shared" si="3"/>
        <v>0</v>
      </c>
      <c r="Q27" s="17"/>
      <c r="R27" s="9">
        <f t="shared" si="5"/>
        <v>0</v>
      </c>
      <c r="S27" s="9">
        <f>IFERROR(VLOOKUP(A27,Заказ!A:B,2,0),0)</f>
        <v>0</v>
      </c>
      <c r="T27" s="17"/>
      <c r="U27" s="15"/>
      <c r="V27" s="1" t="e">
        <f t="shared" si="6"/>
        <v>#DIV/0!</v>
      </c>
      <c r="W27" s="15" t="e">
        <f t="shared" si="4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37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73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2"/>
        <v>0</v>
      </c>
      <c r="M28" s="15"/>
      <c r="N28" s="15"/>
      <c r="O28" s="15"/>
      <c r="P28" s="15">
        <f t="shared" si="3"/>
        <v>0</v>
      </c>
      <c r="Q28" s="17"/>
      <c r="R28" s="9">
        <f t="shared" si="5"/>
        <v>0</v>
      </c>
      <c r="S28" s="9">
        <f>IFERROR(VLOOKUP(A28,Заказ!A:B,2,0),0)</f>
        <v>0</v>
      </c>
      <c r="T28" s="17"/>
      <c r="U28" s="15"/>
      <c r="V28" s="1" t="e">
        <f t="shared" si="6"/>
        <v>#DIV/0!</v>
      </c>
      <c r="W28" s="15" t="e">
        <f t="shared" si="4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37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5" t="s">
        <v>74</v>
      </c>
      <c r="B29" s="15" t="s">
        <v>51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2"/>
        <v>0</v>
      </c>
      <c r="M29" s="15"/>
      <c r="N29" s="15"/>
      <c r="O29" s="15"/>
      <c r="P29" s="15">
        <f t="shared" si="3"/>
        <v>0</v>
      </c>
      <c r="Q29" s="17"/>
      <c r="R29" s="9">
        <f t="shared" si="5"/>
        <v>0</v>
      </c>
      <c r="S29" s="9">
        <f>IFERROR(VLOOKUP(A29,Заказ!A:B,2,0),0)</f>
        <v>0</v>
      </c>
      <c r="T29" s="17"/>
      <c r="U29" s="15"/>
      <c r="V29" s="1" t="e">
        <f t="shared" si="6"/>
        <v>#DIV/0!</v>
      </c>
      <c r="W29" s="15" t="e">
        <f t="shared" si="4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4" t="s">
        <v>75</v>
      </c>
      <c r="B30" s="25" t="s">
        <v>51</v>
      </c>
      <c r="C30" s="25">
        <v>28.068000000000001</v>
      </c>
      <c r="D30" s="25"/>
      <c r="E30" s="25">
        <v>2.758</v>
      </c>
      <c r="F30" s="26">
        <v>25.31</v>
      </c>
      <c r="G30" s="21">
        <v>0</v>
      </c>
      <c r="H30" s="22" t="e">
        <v>#N/A</v>
      </c>
      <c r="I30" s="22" t="s">
        <v>76</v>
      </c>
      <c r="J30" s="22"/>
      <c r="K30" s="22">
        <v>2</v>
      </c>
      <c r="L30" s="22">
        <f t="shared" si="2"/>
        <v>0.75800000000000001</v>
      </c>
      <c r="M30" s="22"/>
      <c r="N30" s="22"/>
      <c r="O30" s="22"/>
      <c r="P30" s="22">
        <f t="shared" si="3"/>
        <v>0.55159999999999998</v>
      </c>
      <c r="Q30" s="23"/>
      <c r="R30" s="9">
        <f t="shared" si="5"/>
        <v>0</v>
      </c>
      <c r="S30" s="9">
        <f>IFERROR(VLOOKUP(A30,Заказ!A:B,2,0),0)</f>
        <v>0</v>
      </c>
      <c r="T30" s="23"/>
      <c r="U30" s="22"/>
      <c r="V30" s="1">
        <f t="shared" si="6"/>
        <v>45.884699057287889</v>
      </c>
      <c r="W30" s="22">
        <f t="shared" si="4"/>
        <v>45.884699057287889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7" t="s">
        <v>63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8" t="s">
        <v>77</v>
      </c>
      <c r="B31" s="19" t="s">
        <v>51</v>
      </c>
      <c r="C31" s="19"/>
      <c r="D31" s="19"/>
      <c r="E31" s="19">
        <v>6.194</v>
      </c>
      <c r="F31" s="20">
        <v>-6.194</v>
      </c>
      <c r="G31" s="21">
        <v>0</v>
      </c>
      <c r="H31" s="22" t="e">
        <v>#N/A</v>
      </c>
      <c r="I31" s="22" t="s">
        <v>76</v>
      </c>
      <c r="J31" s="22" t="s">
        <v>75</v>
      </c>
      <c r="K31" s="22">
        <v>3.198</v>
      </c>
      <c r="L31" s="22">
        <f t="shared" si="2"/>
        <v>2.996</v>
      </c>
      <c r="M31" s="22"/>
      <c r="N31" s="22"/>
      <c r="O31" s="22"/>
      <c r="P31" s="22">
        <f t="shared" si="3"/>
        <v>1.2387999999999999</v>
      </c>
      <c r="Q31" s="23"/>
      <c r="R31" s="9">
        <f t="shared" si="5"/>
        <v>0</v>
      </c>
      <c r="S31" s="9">
        <f>IFERROR(VLOOKUP(A31,Заказ!A:B,2,0),0)</f>
        <v>0</v>
      </c>
      <c r="T31" s="23"/>
      <c r="U31" s="22"/>
      <c r="V31" s="1">
        <f t="shared" si="6"/>
        <v>-5</v>
      </c>
      <c r="W31" s="22">
        <f t="shared" si="4"/>
        <v>-5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78</v>
      </c>
      <c r="B32" s="15" t="s">
        <v>36</v>
      </c>
      <c r="C32" s="15"/>
      <c r="D32" s="15"/>
      <c r="E32" s="15"/>
      <c r="F32" s="15"/>
      <c r="G32" s="16">
        <v>0</v>
      </c>
      <c r="H32" s="15">
        <v>60</v>
      </c>
      <c r="I32" s="15">
        <v>8444187</v>
      </c>
      <c r="J32" s="15"/>
      <c r="K32" s="15"/>
      <c r="L32" s="15">
        <f t="shared" si="2"/>
        <v>0</v>
      </c>
      <c r="M32" s="15"/>
      <c r="N32" s="15"/>
      <c r="O32" s="15"/>
      <c r="P32" s="15">
        <f t="shared" si="3"/>
        <v>0</v>
      </c>
      <c r="Q32" s="17"/>
      <c r="R32" s="9">
        <f t="shared" si="5"/>
        <v>0</v>
      </c>
      <c r="S32" s="9">
        <f>IFERROR(VLOOKUP(A32,Заказ!A:B,2,0),0)</f>
        <v>0</v>
      </c>
      <c r="T32" s="17"/>
      <c r="U32" s="15"/>
      <c r="V32" s="1" t="e">
        <f t="shared" si="6"/>
        <v>#DIV/0!</v>
      </c>
      <c r="W32" s="15" t="e">
        <f t="shared" si="4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37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79</v>
      </c>
      <c r="B33" s="15" t="s">
        <v>36</v>
      </c>
      <c r="C33" s="15"/>
      <c r="D33" s="15"/>
      <c r="E33" s="15"/>
      <c r="F33" s="15"/>
      <c r="G33" s="16">
        <v>0</v>
      </c>
      <c r="H33" s="15">
        <v>90</v>
      </c>
      <c r="I33" s="15">
        <v>8444194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9">
        <f t="shared" si="5"/>
        <v>0</v>
      </c>
      <c r="S33" s="9">
        <f>IFERROR(VLOOKUP(A33,Заказ!A:B,2,0),0)</f>
        <v>0</v>
      </c>
      <c r="T33" s="17"/>
      <c r="U33" s="15"/>
      <c r="V33" s="1" t="e">
        <f t="shared" si="6"/>
        <v>#DIV/0!</v>
      </c>
      <c r="W33" s="15" t="e">
        <f t="shared" si="4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 t="s">
        <v>37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" t="s">
        <v>80</v>
      </c>
      <c r="B34" s="1" t="s">
        <v>36</v>
      </c>
      <c r="C34" s="1">
        <v>1</v>
      </c>
      <c r="D34" s="1"/>
      <c r="E34" s="1"/>
      <c r="F34" s="1">
        <v>1</v>
      </c>
      <c r="G34" s="7">
        <v>0.2</v>
      </c>
      <c r="H34" s="1">
        <v>120</v>
      </c>
      <c r="I34" s="1" t="s">
        <v>81</v>
      </c>
      <c r="J34" s="1"/>
      <c r="K34" s="1">
        <v>21</v>
      </c>
      <c r="L34" s="1">
        <f t="shared" si="2"/>
        <v>-21</v>
      </c>
      <c r="M34" s="1"/>
      <c r="N34" s="1"/>
      <c r="O34" s="1">
        <v>40</v>
      </c>
      <c r="P34" s="1">
        <f t="shared" si="3"/>
        <v>0</v>
      </c>
      <c r="Q34" s="9"/>
      <c r="R34" s="9">
        <f t="shared" si="5"/>
        <v>0</v>
      </c>
      <c r="S34" s="9">
        <f>IFERROR(VLOOKUP(A34,Заказ!A:B,2,0),0)</f>
        <v>0</v>
      </c>
      <c r="T34" s="9"/>
      <c r="U34" s="1"/>
      <c r="V34" s="1" t="e">
        <f t="shared" si="6"/>
        <v>#DIV/0!</v>
      </c>
      <c r="W34" s="1" t="e">
        <f t="shared" si="4"/>
        <v>#DIV/0!</v>
      </c>
      <c r="X34" s="1">
        <v>3</v>
      </c>
      <c r="Y34" s="1">
        <v>1.4</v>
      </c>
      <c r="Z34" s="1">
        <v>2.6</v>
      </c>
      <c r="AA34" s="1">
        <v>1.4</v>
      </c>
      <c r="AB34" s="1">
        <v>1.4</v>
      </c>
      <c r="AC34" s="1">
        <v>5.2</v>
      </c>
      <c r="AD34" s="1">
        <v>3</v>
      </c>
      <c r="AE34" s="1">
        <v>0</v>
      </c>
      <c r="AF34" s="1">
        <v>0.4</v>
      </c>
      <c r="AG34" s="1">
        <v>5.4</v>
      </c>
      <c r="AH34" s="1" t="s">
        <v>82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83</v>
      </c>
      <c r="B35" s="11" t="s">
        <v>51</v>
      </c>
      <c r="C35" s="11"/>
      <c r="D35" s="11"/>
      <c r="E35" s="11"/>
      <c r="F35" s="12"/>
      <c r="G35" s="7">
        <v>1</v>
      </c>
      <c r="H35" s="1">
        <v>120</v>
      </c>
      <c r="I35" s="1" t="s">
        <v>84</v>
      </c>
      <c r="J35" s="1"/>
      <c r="K35" s="1"/>
      <c r="L35" s="1">
        <f t="shared" si="2"/>
        <v>0</v>
      </c>
      <c r="M35" s="1"/>
      <c r="N35" s="1"/>
      <c r="O35" s="1">
        <v>30</v>
      </c>
      <c r="P35" s="1">
        <f t="shared" si="3"/>
        <v>0</v>
      </c>
      <c r="Q35" s="9"/>
      <c r="R35" s="9">
        <f t="shared" si="5"/>
        <v>0</v>
      </c>
      <c r="S35" s="9">
        <f>IFERROR(VLOOKUP(A35,Заказ!A:B,2,0),0)</f>
        <v>0</v>
      </c>
      <c r="T35" s="9"/>
      <c r="U35" s="1"/>
      <c r="V35" s="1" t="e">
        <f t="shared" si="6"/>
        <v>#DIV/0!</v>
      </c>
      <c r="W35" s="1" t="e">
        <f t="shared" si="4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2.5184000000000002</v>
      </c>
      <c r="AE35" s="1">
        <v>3.1720000000000002</v>
      </c>
      <c r="AF35" s="1">
        <v>1.256</v>
      </c>
      <c r="AG35" s="1">
        <v>1.18</v>
      </c>
      <c r="AH35" s="1" t="s">
        <v>85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8" t="s">
        <v>86</v>
      </c>
      <c r="B36" s="19" t="s">
        <v>51</v>
      </c>
      <c r="C36" s="19">
        <v>3.61</v>
      </c>
      <c r="D36" s="19"/>
      <c r="E36" s="19">
        <v>3.21</v>
      </c>
      <c r="F36" s="20">
        <v>0.4</v>
      </c>
      <c r="G36" s="21">
        <v>0</v>
      </c>
      <c r="H36" s="22" t="e">
        <v>#N/A</v>
      </c>
      <c r="I36" s="22" t="s">
        <v>62</v>
      </c>
      <c r="J36" s="22" t="s">
        <v>83</v>
      </c>
      <c r="K36" s="22">
        <v>3.5</v>
      </c>
      <c r="L36" s="22">
        <f t="shared" si="2"/>
        <v>-0.29000000000000004</v>
      </c>
      <c r="M36" s="22"/>
      <c r="N36" s="22"/>
      <c r="O36" s="22"/>
      <c r="P36" s="22">
        <f t="shared" si="3"/>
        <v>0.64200000000000002</v>
      </c>
      <c r="Q36" s="23"/>
      <c r="R36" s="9">
        <f t="shared" si="5"/>
        <v>0</v>
      </c>
      <c r="S36" s="9">
        <f>IFERROR(VLOOKUP(A36,Заказ!A:B,2,0),0)</f>
        <v>0</v>
      </c>
      <c r="T36" s="23"/>
      <c r="U36" s="22"/>
      <c r="V36" s="1">
        <f t="shared" si="6"/>
        <v>0.6230529595015577</v>
      </c>
      <c r="W36" s="22">
        <f t="shared" si="4"/>
        <v>0.6230529595015577</v>
      </c>
      <c r="X36" s="22">
        <v>1.9770000000000001</v>
      </c>
      <c r="Y36" s="22">
        <v>0.65900000000000003</v>
      </c>
      <c r="Z36" s="22">
        <v>1.264</v>
      </c>
      <c r="AA36" s="22">
        <v>1.9359999999999999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87</v>
      </c>
      <c r="B37" s="11" t="s">
        <v>36</v>
      </c>
      <c r="C37" s="11"/>
      <c r="D37" s="11"/>
      <c r="E37" s="11">
        <v>-2</v>
      </c>
      <c r="F37" s="12"/>
      <c r="G37" s="7">
        <v>0.2</v>
      </c>
      <c r="H37" s="1">
        <v>120</v>
      </c>
      <c r="I37" s="1" t="s">
        <v>88</v>
      </c>
      <c r="J37" s="1"/>
      <c r="K37" s="1"/>
      <c r="L37" s="1">
        <f t="shared" si="2"/>
        <v>-2</v>
      </c>
      <c r="M37" s="1"/>
      <c r="N37" s="1"/>
      <c r="O37" s="1">
        <v>64</v>
      </c>
      <c r="P37" s="1">
        <f t="shared" si="3"/>
        <v>-0.4</v>
      </c>
      <c r="Q37" s="9">
        <f>25*(P37+P38)-O37-O38-F37-F38</f>
        <v>69</v>
      </c>
      <c r="R37" s="9">
        <f t="shared" si="5"/>
        <v>69</v>
      </c>
      <c r="S37" s="9">
        <f>IFERROR(VLOOKUP(A37,Заказ!A:B,2,0),0)</f>
        <v>70</v>
      </c>
      <c r="T37" s="9"/>
      <c r="U37" s="1"/>
      <c r="V37" s="1">
        <f t="shared" si="6"/>
        <v>-335</v>
      </c>
      <c r="W37" s="1">
        <f t="shared" si="4"/>
        <v>-160</v>
      </c>
      <c r="X37" s="1">
        <v>0</v>
      </c>
      <c r="Y37" s="1">
        <v>0</v>
      </c>
      <c r="Z37" s="1">
        <v>1</v>
      </c>
      <c r="AA37" s="1">
        <v>1.2</v>
      </c>
      <c r="AB37" s="1">
        <v>7.4</v>
      </c>
      <c r="AC37" s="1">
        <v>9.4</v>
      </c>
      <c r="AD37" s="1">
        <v>3</v>
      </c>
      <c r="AE37" s="1">
        <v>0</v>
      </c>
      <c r="AF37" s="1">
        <v>5.4</v>
      </c>
      <c r="AG37" s="1">
        <v>7.4</v>
      </c>
      <c r="AH37" s="1" t="s">
        <v>82</v>
      </c>
      <c r="AI37" s="1">
        <f t="shared" si="7"/>
        <v>14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8" t="s">
        <v>89</v>
      </c>
      <c r="B38" s="19" t="s">
        <v>36</v>
      </c>
      <c r="C38" s="19">
        <v>77</v>
      </c>
      <c r="D38" s="19">
        <v>20</v>
      </c>
      <c r="E38" s="19">
        <v>40</v>
      </c>
      <c r="F38" s="20">
        <v>57</v>
      </c>
      <c r="G38" s="21">
        <v>0</v>
      </c>
      <c r="H38" s="22" t="e">
        <v>#N/A</v>
      </c>
      <c r="I38" s="22" t="s">
        <v>62</v>
      </c>
      <c r="J38" s="22" t="s">
        <v>87</v>
      </c>
      <c r="K38" s="22">
        <v>40</v>
      </c>
      <c r="L38" s="22">
        <f t="shared" si="2"/>
        <v>0</v>
      </c>
      <c r="M38" s="22"/>
      <c r="N38" s="22"/>
      <c r="O38" s="22"/>
      <c r="P38" s="22">
        <f t="shared" si="3"/>
        <v>8</v>
      </c>
      <c r="Q38" s="23"/>
      <c r="R38" s="9">
        <f t="shared" si="5"/>
        <v>0</v>
      </c>
      <c r="S38" s="9">
        <f>IFERROR(VLOOKUP(A38,Заказ!A:B,2,0),0)</f>
        <v>0</v>
      </c>
      <c r="T38" s="23"/>
      <c r="U38" s="22"/>
      <c r="V38" s="1">
        <f t="shared" si="6"/>
        <v>7.125</v>
      </c>
      <c r="W38" s="22">
        <f t="shared" si="4"/>
        <v>7.125</v>
      </c>
      <c r="X38" s="22">
        <v>8</v>
      </c>
      <c r="Y38" s="22">
        <v>6.8</v>
      </c>
      <c r="Z38" s="22">
        <v>7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90</v>
      </c>
      <c r="B39" s="11" t="s">
        <v>51</v>
      </c>
      <c r="C39" s="11"/>
      <c r="D39" s="11"/>
      <c r="E39" s="11"/>
      <c r="F39" s="12"/>
      <c r="G39" s="7">
        <v>1</v>
      </c>
      <c r="H39" s="1">
        <v>120</v>
      </c>
      <c r="I39" s="1" t="s">
        <v>91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9">
        <f>25*(P39+P40)-O39-O40-F39-F40</f>
        <v>62.158000000000001</v>
      </c>
      <c r="R39" s="9">
        <f t="shared" si="5"/>
        <v>62.158000000000001</v>
      </c>
      <c r="S39" s="9">
        <f>IFERROR(VLOOKUP(A39,Заказ!A:B,2,0),0)</f>
        <v>60</v>
      </c>
      <c r="T39" s="9"/>
      <c r="U39" s="1"/>
      <c r="V39" s="1" t="e">
        <f t="shared" si="6"/>
        <v>#DIV/0!</v>
      </c>
      <c r="W39" s="1" t="e">
        <f t="shared" si="4"/>
        <v>#DIV/0!</v>
      </c>
      <c r="X39" s="1">
        <v>0</v>
      </c>
      <c r="Y39" s="1">
        <v>-0.16600000000000001</v>
      </c>
      <c r="Z39" s="1">
        <v>0</v>
      </c>
      <c r="AA39" s="1">
        <v>0</v>
      </c>
      <c r="AB39" s="1">
        <v>0</v>
      </c>
      <c r="AC39" s="1">
        <v>2.2016</v>
      </c>
      <c r="AD39" s="1">
        <v>5.7472000000000003</v>
      </c>
      <c r="AE39" s="1">
        <v>2.8736000000000002</v>
      </c>
      <c r="AF39" s="1">
        <v>0.73199999999999998</v>
      </c>
      <c r="AG39" s="1">
        <v>2.1335999999999999</v>
      </c>
      <c r="AH39" s="1" t="s">
        <v>92</v>
      </c>
      <c r="AI39" s="1">
        <f t="shared" si="7"/>
        <v>60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93</v>
      </c>
      <c r="B40" s="19" t="s">
        <v>51</v>
      </c>
      <c r="C40" s="19">
        <v>25.622</v>
      </c>
      <c r="D40" s="19"/>
      <c r="E40" s="19">
        <v>14.63</v>
      </c>
      <c r="F40" s="20">
        <v>10.992000000000001</v>
      </c>
      <c r="G40" s="21">
        <v>0</v>
      </c>
      <c r="H40" s="22" t="e">
        <v>#N/A</v>
      </c>
      <c r="I40" s="22" t="s">
        <v>62</v>
      </c>
      <c r="J40" s="22" t="s">
        <v>90</v>
      </c>
      <c r="K40" s="22">
        <v>15.5</v>
      </c>
      <c r="L40" s="22">
        <f t="shared" si="2"/>
        <v>-0.86999999999999922</v>
      </c>
      <c r="M40" s="22"/>
      <c r="N40" s="22"/>
      <c r="O40" s="22"/>
      <c r="P40" s="22">
        <f t="shared" si="3"/>
        <v>2.9260000000000002</v>
      </c>
      <c r="Q40" s="23"/>
      <c r="R40" s="9">
        <f t="shared" si="5"/>
        <v>0</v>
      </c>
      <c r="S40" s="9">
        <f>IFERROR(VLOOKUP(A40,Заказ!A:B,2,0),0)</f>
        <v>0</v>
      </c>
      <c r="T40" s="23"/>
      <c r="U40" s="22"/>
      <c r="V40" s="1">
        <f t="shared" si="6"/>
        <v>3.7566643882433359</v>
      </c>
      <c r="W40" s="22">
        <f t="shared" si="4"/>
        <v>3.7566643882433359</v>
      </c>
      <c r="X40" s="22">
        <v>0</v>
      </c>
      <c r="Y40" s="22">
        <v>0.72760000000000002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42</v>
      </c>
      <c r="B42" s="1" t="s">
        <v>36</v>
      </c>
      <c r="C42" s="1"/>
      <c r="D42" s="1"/>
      <c r="E42" s="1"/>
      <c r="F42" s="1"/>
      <c r="G42" s="7">
        <v>0.18</v>
      </c>
      <c r="H42" s="1">
        <v>120</v>
      </c>
      <c r="I42" s="1"/>
      <c r="J42" s="1"/>
      <c r="K42" s="1"/>
      <c r="L42" s="1">
        <f>E42-K42</f>
        <v>0</v>
      </c>
      <c r="M42" s="1"/>
      <c r="N42" s="1"/>
      <c r="O42" s="1">
        <v>20</v>
      </c>
      <c r="P42" s="1">
        <f>E42/5</f>
        <v>0</v>
      </c>
      <c r="Q42" s="9"/>
      <c r="R42" s="9">
        <f t="shared" si="5"/>
        <v>0</v>
      </c>
      <c r="S42" s="9"/>
      <c r="T42" s="9"/>
      <c r="U42" s="1"/>
      <c r="V42" s="1" t="e">
        <f t="shared" ref="V42:V45" si="8">(F42+O42+R42)/P42</f>
        <v>#DIV/0!</v>
      </c>
      <c r="W42" s="1" t="e">
        <f>(F42+O42)/P42</f>
        <v>#DIV/0!</v>
      </c>
      <c r="X42" s="1">
        <v>0</v>
      </c>
      <c r="Y42" s="1">
        <v>0.2</v>
      </c>
      <c r="Z42" s="1">
        <v>0.2</v>
      </c>
      <c r="AA42" s="1">
        <v>2</v>
      </c>
      <c r="AB42" s="1">
        <v>0.8</v>
      </c>
      <c r="AC42" s="1">
        <v>2.2000000000000002</v>
      </c>
      <c r="AD42" s="1">
        <v>2.6</v>
      </c>
      <c r="AE42" s="1">
        <v>1</v>
      </c>
      <c r="AF42" s="1">
        <v>0.6</v>
      </c>
      <c r="AG42" s="1">
        <v>0.6</v>
      </c>
      <c r="AH42" s="1" t="s">
        <v>43</v>
      </c>
      <c r="AI42" s="1">
        <f t="shared" ref="AI42:AI45" si="9">G42*R42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44</v>
      </c>
      <c r="B43" s="1" t="s">
        <v>36</v>
      </c>
      <c r="C43" s="1">
        <v>2</v>
      </c>
      <c r="D43" s="1"/>
      <c r="E43" s="1"/>
      <c r="F43" s="1"/>
      <c r="G43" s="7">
        <v>0.18</v>
      </c>
      <c r="H43" s="1">
        <v>120</v>
      </c>
      <c r="I43" s="1"/>
      <c r="J43" s="1"/>
      <c r="K43" s="1"/>
      <c r="L43" s="1">
        <f>E43-K43</f>
        <v>0</v>
      </c>
      <c r="M43" s="1"/>
      <c r="N43" s="1"/>
      <c r="O43" s="1">
        <v>20</v>
      </c>
      <c r="P43" s="1">
        <f>E43/5</f>
        <v>0</v>
      </c>
      <c r="Q43" s="9"/>
      <c r="R43" s="9">
        <f t="shared" si="5"/>
        <v>0</v>
      </c>
      <c r="S43" s="9"/>
      <c r="T43" s="9"/>
      <c r="U43" s="1"/>
      <c r="V43" s="1" t="e">
        <f t="shared" si="8"/>
        <v>#DIV/0!</v>
      </c>
      <c r="W43" s="1" t="e">
        <f>(F43+O43)/P43</f>
        <v>#DIV/0!</v>
      </c>
      <c r="X43" s="1">
        <v>0.8</v>
      </c>
      <c r="Y43" s="1">
        <v>0.2</v>
      </c>
      <c r="Z43" s="1">
        <v>0.6</v>
      </c>
      <c r="AA43" s="1">
        <v>2</v>
      </c>
      <c r="AB43" s="1">
        <v>0.8</v>
      </c>
      <c r="AC43" s="1">
        <v>2.6</v>
      </c>
      <c r="AD43" s="1">
        <v>1.2</v>
      </c>
      <c r="AE43" s="1">
        <v>2.4</v>
      </c>
      <c r="AF43" s="1">
        <v>2</v>
      </c>
      <c r="AG43" s="1">
        <v>2.4</v>
      </c>
      <c r="AH43" s="1" t="s">
        <v>43</v>
      </c>
      <c r="AI43" s="1">
        <f t="shared" si="9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>E44/5</f>
        <v>0</v>
      </c>
      <c r="Q44" s="17"/>
      <c r="R44" s="9">
        <f t="shared" si="5"/>
        <v>0</v>
      </c>
      <c r="S44" s="9"/>
      <c r="T44" s="17"/>
      <c r="U44" s="15"/>
      <c r="V44" s="1" t="e">
        <f t="shared" si="8"/>
        <v>#DIV/0!</v>
      </c>
      <c r="W44" s="15" t="e">
        <f>(F44+O44)/P44</f>
        <v>#DIV/0!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 t="s">
        <v>37</v>
      </c>
      <c r="AI44" s="1">
        <f t="shared" si="9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>E45/5</f>
        <v>0</v>
      </c>
      <c r="Q45" s="17"/>
      <c r="R45" s="9">
        <f t="shared" si="5"/>
        <v>0</v>
      </c>
      <c r="S45" s="9"/>
      <c r="T45" s="17"/>
      <c r="U45" s="15"/>
      <c r="V45" s="1" t="e">
        <f t="shared" si="8"/>
        <v>#DIV/0!</v>
      </c>
      <c r="W45" s="15" t="e">
        <f>(F45+O45)/P45</f>
        <v>#DIV/0!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 t="s">
        <v>37</v>
      </c>
      <c r="AI45" s="1">
        <f t="shared" si="9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</sheetData>
  <autoFilter ref="A3:AI40" xr:uid="{D013068D-41A6-4C85-A772-763CA0D90EB5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65EA-1A1F-4F23-BF51-BC88366A5999}">
  <dimension ref="A1:B6"/>
  <sheetViews>
    <sheetView workbookViewId="0">
      <selection activeCell="A15" sqref="A15"/>
    </sheetView>
  </sheetViews>
  <sheetFormatPr defaultRowHeight="15" x14ac:dyDescent="0.25"/>
  <cols>
    <col min="1" max="1" width="74.140625" bestFit="1" customWidth="1"/>
  </cols>
  <sheetData>
    <row r="1" spans="1:2" x14ac:dyDescent="0.25">
      <c r="A1" t="s">
        <v>39</v>
      </c>
      <c r="B1">
        <v>32</v>
      </c>
    </row>
    <row r="2" spans="1:2" x14ac:dyDescent="0.25">
      <c r="A2" t="s">
        <v>40</v>
      </c>
      <c r="B2">
        <v>32</v>
      </c>
    </row>
    <row r="3" spans="1:2" x14ac:dyDescent="0.25">
      <c r="A3" t="s">
        <v>57</v>
      </c>
      <c r="B3">
        <v>40</v>
      </c>
    </row>
    <row r="4" spans="1:2" x14ac:dyDescent="0.25">
      <c r="A4" t="s">
        <v>64</v>
      </c>
      <c r="B4">
        <v>16</v>
      </c>
    </row>
    <row r="5" spans="1:2" x14ac:dyDescent="0.25">
      <c r="A5" t="s">
        <v>87</v>
      </c>
      <c r="B5">
        <v>70</v>
      </c>
    </row>
    <row r="6" spans="1:2" x14ac:dyDescent="0.25">
      <c r="A6" t="s">
        <v>90</v>
      </c>
      <c r="B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2025-08-18T12:41:51Z</dcterms:created>
  <dcterms:modified xsi:type="dcterms:W3CDTF">2025-08-20T10:30:49Z</dcterms:modified>
</cp:coreProperties>
</file>