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ЭтаКнига" defaultThemeVersion="124226"/>
  <mc:AlternateContent xmlns:mc="http://schemas.openxmlformats.org/markup-compatibility/2006">
    <mc:Choice Requires="x15">
      <x15ac:absPath xmlns:x15ac="http://schemas.microsoft.com/office/spreadsheetml/2010/11/ac" url="C:\Users\ka86\Desktop\"/>
    </mc:Choice>
  </mc:AlternateContent>
  <xr:revisionPtr revIDLastSave="0" documentId="13_ncr:1_{2C6C2247-9BA9-47F9-A819-EE62A809450F}" xr6:coauthVersionLast="47" xr6:coauthVersionMax="47" xr10:uidLastSave="{00000000-0000-0000-0000-000000000000}"/>
  <bookViews>
    <workbookView xWindow="-120" yWindow="-120" windowWidth="38640" windowHeight="21120" xr2:uid="{00000000-000D-0000-FFFF-FFFF00000000}"/>
  </bookViews>
  <sheets>
    <sheet name="КИ_ПФ" sheetId="1" r:id="rId1"/>
    <sheet name="справочники" sheetId="2" state="hidden" r:id="rId2"/>
    <sheet name="кратность" sheetId="9" state="hidden" r:id="rId3"/>
  </sheets>
  <externalReferences>
    <externalReference r:id="rId4"/>
  </externalReferences>
  <definedNames>
    <definedName name="_xlnm._FilterDatabase" localSheetId="0" hidden="1">КИ_ПФ!$A$2:$AY$789</definedName>
    <definedName name="_xlnm._FilterDatabase" localSheetId="2" hidden="1">кратность!$A$1:$L$340</definedName>
    <definedName name="вес_короба__кг">КИ_ПФ!$AE$3:$AE$789</definedName>
    <definedName name="высота__мм">КИ_ПФ!$AB$3:$AB$789</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КИ_ПФ!$AJ$3:$AJ$789</definedName>
    <definedName name="кол_во_инд.__упак_к">КИ_ПФ!$AC$3:$AC$789</definedName>
    <definedName name="Кол_во_коробок_на_поддоне">кратность!$H$2:$H$340</definedName>
    <definedName name="кол_во_слоев_г_у">КИ_ПФ!$AI$3:$AI$789</definedName>
    <definedName name="Кол_во_штук_в_коробе">кратность!$G$2:$G$340</definedName>
    <definedName name="Новая_кратность_короба__кг">кратность!$E$2:$E$340</definedName>
    <definedName name="номин.вес_брутто__кг">КИ_ПФ!$Y$3:$Y$789</definedName>
    <definedName name="номин.вес_нетто__кг">КИ_ПФ!$W$3:$W$789</definedName>
    <definedName name="номин.вес_нетто_г_у__кг">КИ_ПФ!$AF$3:$AF$789</definedName>
    <definedName name="_xlnm.Print_Area">#REF!</definedName>
    <definedName name="ТУ_10.13.14_130_00425283_2017">#REF!</definedName>
  </definedNames>
  <calcPr calcId="191029" concurrentManualCount="1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630" i="1" l="1"/>
  <c r="AK630" i="1"/>
  <c r="AJ630" i="1"/>
  <c r="AF630" i="1"/>
  <c r="AE630" i="1"/>
  <c r="Y630" i="1"/>
  <c r="AG630" i="1" s="1"/>
  <c r="AL637" i="1"/>
  <c r="AJ637" i="1"/>
  <c r="AK637" i="1" s="1"/>
  <c r="AF637" i="1"/>
  <c r="AE637" i="1"/>
  <c r="Y637" i="1"/>
  <c r="AG637" i="1" l="1"/>
  <c r="I187" i="9"/>
  <c r="AL466" i="1"/>
  <c r="AJ466" i="1"/>
  <c r="AE466" i="1"/>
  <c r="AL136" i="1"/>
  <c r="AJ136" i="1"/>
  <c r="AK136" i="1" s="1"/>
  <c r="AF136" i="1"/>
  <c r="AE136" i="1"/>
  <c r="Y136" i="1"/>
  <c r="AE99" i="1"/>
  <c r="AL99" i="1"/>
  <c r="AJ99" i="1"/>
  <c r="AK99" i="1" s="1"/>
  <c r="AF99" i="1"/>
  <c r="Y99" i="1"/>
  <c r="AL153" i="1"/>
  <c r="AJ153" i="1"/>
  <c r="AK153" i="1" s="1"/>
  <c r="AF153" i="1"/>
  <c r="AE153" i="1"/>
  <c r="Y153" i="1"/>
  <c r="Y154" i="1"/>
  <c r="AE154" i="1"/>
  <c r="AF154" i="1"/>
  <c r="AJ154" i="1"/>
  <c r="AK154" i="1" s="1"/>
  <c r="AL154" i="1"/>
  <c r="AE128" i="1"/>
  <c r="AL128" i="1"/>
  <c r="AJ128" i="1"/>
  <c r="AK128" i="1" s="1"/>
  <c r="AF128" i="1"/>
  <c r="Y128" i="1"/>
  <c r="AG99" i="1" l="1"/>
  <c r="AG136" i="1"/>
  <c r="AG128" i="1"/>
  <c r="AG154" i="1"/>
  <c r="AG153" i="1"/>
  <c r="AL663" i="1" l="1"/>
  <c r="AJ663" i="1"/>
  <c r="AK663" i="1" s="1"/>
  <c r="AF663" i="1"/>
  <c r="AE663" i="1"/>
  <c r="Y663" i="1"/>
  <c r="AG663" i="1" l="1"/>
  <c r="AE313" i="1"/>
  <c r="AE312" i="1"/>
  <c r="AE310" i="1"/>
  <c r="AE39" i="1" l="1"/>
  <c r="AL39" i="1"/>
  <c r="AJ39" i="1"/>
  <c r="AK39" i="1" s="1"/>
  <c r="AF39" i="1"/>
  <c r="Y39" i="1"/>
  <c r="AG39" i="1" s="1"/>
  <c r="AL408" i="1" l="1"/>
  <c r="AJ408" i="1"/>
  <c r="AK408" i="1" s="1"/>
  <c r="AF408" i="1"/>
  <c r="AE408" i="1"/>
  <c r="Y408" i="1"/>
  <c r="AE131" i="1"/>
  <c r="AL131" i="1"/>
  <c r="AJ131" i="1"/>
  <c r="AK131" i="1" s="1"/>
  <c r="AF131" i="1"/>
  <c r="Y131" i="1"/>
  <c r="AG408" i="1" l="1"/>
  <c r="AG131" i="1"/>
  <c r="AE359" i="1"/>
  <c r="AL158" i="1" l="1"/>
  <c r="AJ158" i="1"/>
  <c r="AK158" i="1" s="1"/>
  <c r="AF158" i="1"/>
  <c r="AE158" i="1"/>
  <c r="Y158" i="1"/>
  <c r="AL157" i="1"/>
  <c r="AJ157" i="1"/>
  <c r="AK157" i="1" s="1"/>
  <c r="AF157" i="1"/>
  <c r="AE157" i="1"/>
  <c r="Y157" i="1"/>
  <c r="AG157" i="1" l="1"/>
  <c r="AG158" i="1"/>
  <c r="AL152" i="1"/>
  <c r="AJ152" i="1"/>
  <c r="AK152" i="1" s="1"/>
  <c r="AF152" i="1"/>
  <c r="AE152" i="1"/>
  <c r="Y152" i="1"/>
  <c r="AG152" i="1" l="1"/>
  <c r="I56" i="9"/>
  <c r="F56" i="9"/>
  <c r="W97" i="1" s="1"/>
  <c r="AF97" i="1" s="1"/>
  <c r="AL97" i="1"/>
  <c r="AJ97" i="1"/>
  <c r="AE97" i="1"/>
  <c r="AL96" i="1"/>
  <c r="AJ96" i="1"/>
  <c r="AK96" i="1" s="1"/>
  <c r="AF96" i="1"/>
  <c r="AE96" i="1"/>
  <c r="Y96" i="1"/>
  <c r="AL94" i="1"/>
  <c r="AJ94" i="1"/>
  <c r="AK94" i="1" s="1"/>
  <c r="AF94" i="1"/>
  <c r="AE94" i="1"/>
  <c r="Y94" i="1"/>
  <c r="AK97" i="1" l="1"/>
  <c r="K56" i="9" s="1"/>
  <c r="L56" i="9" s="1"/>
  <c r="AG94" i="1"/>
  <c r="AG96" i="1"/>
  <c r="Y97" i="1"/>
  <c r="AG97" i="1" s="1"/>
  <c r="AL265" i="1"/>
  <c r="AJ265" i="1"/>
  <c r="AK265" i="1" s="1"/>
  <c r="AF265" i="1"/>
  <c r="AE265" i="1"/>
  <c r="Y265" i="1"/>
  <c r="AL204" i="1"/>
  <c r="AJ204" i="1"/>
  <c r="AK204" i="1" s="1"/>
  <c r="AF204" i="1"/>
  <c r="AE204" i="1"/>
  <c r="Y204" i="1"/>
  <c r="AG265" i="1" l="1"/>
  <c r="AG204" i="1"/>
  <c r="AL198" i="1"/>
  <c r="AJ198" i="1"/>
  <c r="AK198" i="1" s="1"/>
  <c r="AF198" i="1"/>
  <c r="AE198" i="1"/>
  <c r="Y198" i="1"/>
  <c r="AG198" i="1" l="1"/>
  <c r="AL451" i="1"/>
  <c r="AJ451" i="1"/>
  <c r="AK451" i="1" s="1"/>
  <c r="AF451" i="1"/>
  <c r="AE451" i="1"/>
  <c r="Y451" i="1"/>
  <c r="AG451" i="1" l="1"/>
  <c r="I144" i="9"/>
  <c r="F144" i="9"/>
  <c r="W388" i="1" s="1"/>
  <c r="AL388" i="1"/>
  <c r="AJ388" i="1"/>
  <c r="AE388" i="1"/>
  <c r="AL373" i="1"/>
  <c r="AJ373" i="1"/>
  <c r="AK373" i="1" s="1"/>
  <c r="AF373" i="1"/>
  <c r="AE373" i="1"/>
  <c r="Y373" i="1"/>
  <c r="AL246" i="1"/>
  <c r="AJ246" i="1"/>
  <c r="AE246" i="1"/>
  <c r="AF246" i="1"/>
  <c r="AL267" i="1"/>
  <c r="AJ267" i="1"/>
  <c r="AK267" i="1" s="1"/>
  <c r="AF267" i="1"/>
  <c r="AE267" i="1"/>
  <c r="Y267" i="1"/>
  <c r="AK246" i="1" l="1"/>
  <c r="AG267" i="1"/>
  <c r="AG373" i="1"/>
  <c r="Y246" i="1"/>
  <c r="AG246" i="1" s="1"/>
  <c r="AE125" i="1"/>
  <c r="AL82" i="1" l="1"/>
  <c r="AJ82" i="1"/>
  <c r="AK82" i="1" s="1"/>
  <c r="AF82" i="1"/>
  <c r="AE82" i="1"/>
  <c r="Y82" i="1"/>
  <c r="AL411" i="1"/>
  <c r="AJ411" i="1"/>
  <c r="AK411" i="1" s="1"/>
  <c r="AF411" i="1"/>
  <c r="AE411" i="1"/>
  <c r="Y411" i="1"/>
  <c r="AL115" i="1"/>
  <c r="AJ115" i="1"/>
  <c r="AK115" i="1" s="1"/>
  <c r="AF115" i="1"/>
  <c r="AE115" i="1"/>
  <c r="Y115" i="1"/>
  <c r="AG82" i="1" l="1"/>
  <c r="AG411" i="1"/>
  <c r="AG115" i="1"/>
  <c r="AE443" i="1"/>
  <c r="AE442" i="1"/>
  <c r="AE441" i="1"/>
  <c r="AE440" i="1"/>
  <c r="AE430" i="1"/>
  <c r="AE428" i="1"/>
  <c r="AE105" i="1" l="1"/>
  <c r="AL141" i="1"/>
  <c r="AJ141" i="1"/>
  <c r="AK141" i="1" s="1"/>
  <c r="AF141" i="1"/>
  <c r="AE141" i="1"/>
  <c r="Y141" i="1"/>
  <c r="AG141" i="1" l="1"/>
  <c r="AE534" i="1" l="1"/>
  <c r="I225" i="9"/>
  <c r="F225" i="9"/>
  <c r="W534" i="1" s="1"/>
  <c r="AL534" i="1"/>
  <c r="AJ534" i="1"/>
  <c r="AE372" i="1" l="1"/>
  <c r="AE371" i="1"/>
  <c r="AL561" i="1" l="1"/>
  <c r="AJ561" i="1"/>
  <c r="AK561" i="1" s="1"/>
  <c r="AF561" i="1"/>
  <c r="AE561" i="1"/>
  <c r="Y561" i="1"/>
  <c r="AL593" i="1"/>
  <c r="AJ593" i="1"/>
  <c r="AK593" i="1" s="1"/>
  <c r="AF593" i="1"/>
  <c r="AE593" i="1"/>
  <c r="Y593" i="1"/>
  <c r="AL537" i="1"/>
  <c r="AK537" i="1"/>
  <c r="AJ537" i="1"/>
  <c r="AF537" i="1"/>
  <c r="AE537" i="1"/>
  <c r="Y537" i="1"/>
  <c r="AG561" i="1" l="1"/>
  <c r="AG537" i="1"/>
  <c r="AG593" i="1"/>
  <c r="I176" i="9"/>
  <c r="F176" i="9"/>
  <c r="W450" i="1" s="1"/>
  <c r="AL450" i="1"/>
  <c r="AJ450" i="1"/>
  <c r="AE450" i="1"/>
  <c r="AL69" i="1" l="1"/>
  <c r="AJ69" i="1"/>
  <c r="AK69" i="1" s="1"/>
  <c r="AF69" i="1"/>
  <c r="AE69" i="1"/>
  <c r="Y69" i="1"/>
  <c r="AE480" i="1"/>
  <c r="I192" i="9"/>
  <c r="F192" i="9"/>
  <c r="W480" i="1" s="1"/>
  <c r="AL480" i="1"/>
  <c r="AJ480" i="1"/>
  <c r="AG69" i="1" l="1"/>
  <c r="AE584" i="1"/>
  <c r="AE429" i="1" l="1"/>
  <c r="F165" i="9"/>
  <c r="W429" i="1" s="1"/>
  <c r="I165" i="9"/>
  <c r="AL429" i="1"/>
  <c r="AJ429" i="1"/>
  <c r="AL545" i="1" l="1"/>
  <c r="AJ545" i="1"/>
  <c r="AK545" i="1" s="1"/>
  <c r="AF545" i="1"/>
  <c r="AE545" i="1"/>
  <c r="Y545" i="1"/>
  <c r="AG545" i="1" l="1"/>
  <c r="AE573" i="1"/>
  <c r="AE444" i="1" l="1"/>
  <c r="AL444" i="1"/>
  <c r="AJ444" i="1"/>
  <c r="AF444" i="1"/>
  <c r="AE432" i="1"/>
  <c r="AL431" i="1"/>
  <c r="AJ431" i="1"/>
  <c r="AE431" i="1"/>
  <c r="AE433" i="1"/>
  <c r="AL433" i="1"/>
  <c r="AJ433" i="1"/>
  <c r="AF433" i="1"/>
  <c r="AK433" i="1" s="1"/>
  <c r="AK444" i="1" l="1"/>
  <c r="Y444" i="1"/>
  <c r="AG444" i="1" s="1"/>
  <c r="Y433" i="1"/>
  <c r="AG433" i="1" s="1"/>
  <c r="AL212" i="1"/>
  <c r="AJ212" i="1"/>
  <c r="AK212" i="1" s="1"/>
  <c r="AF212" i="1"/>
  <c r="AE212" i="1"/>
  <c r="Y212" i="1"/>
  <c r="AL251" i="1"/>
  <c r="AJ251" i="1"/>
  <c r="AK251" i="1" s="1"/>
  <c r="AF251" i="1"/>
  <c r="AE251" i="1"/>
  <c r="Y251" i="1"/>
  <c r="AG212" i="1" l="1"/>
  <c r="AG251" i="1"/>
  <c r="AL632" i="1"/>
  <c r="AJ632" i="1"/>
  <c r="AK632" i="1" s="1"/>
  <c r="AF632" i="1"/>
  <c r="AE632" i="1"/>
  <c r="Y632" i="1"/>
  <c r="AL636" i="1"/>
  <c r="AJ636" i="1"/>
  <c r="AK636" i="1" s="1"/>
  <c r="AF636" i="1"/>
  <c r="AE636" i="1"/>
  <c r="Y636" i="1"/>
  <c r="AL629" i="1"/>
  <c r="AJ629" i="1"/>
  <c r="AK629" i="1" s="1"/>
  <c r="AF629" i="1"/>
  <c r="AE629" i="1"/>
  <c r="Y629" i="1"/>
  <c r="AG636" i="1" l="1"/>
  <c r="AG629" i="1"/>
  <c r="AG632" i="1"/>
  <c r="AL344" i="1"/>
  <c r="AJ344" i="1"/>
  <c r="AK344" i="1" s="1"/>
  <c r="AF344" i="1"/>
  <c r="AE344" i="1"/>
  <c r="Y344" i="1"/>
  <c r="AG344" i="1" l="1"/>
  <c r="AE343" i="1"/>
  <c r="AL343" i="1"/>
  <c r="AJ343" i="1"/>
  <c r="AK343" i="1" s="1"/>
  <c r="AF343" i="1"/>
  <c r="Y343" i="1"/>
  <c r="AG343" i="1" s="1"/>
  <c r="I27" i="9" l="1"/>
  <c r="F27" i="9"/>
  <c r="W48" i="1" s="1"/>
  <c r="AL48" i="1"/>
  <c r="AJ48" i="1"/>
  <c r="AE48" i="1"/>
  <c r="AL191" i="1" l="1"/>
  <c r="AJ191" i="1"/>
  <c r="AK191" i="1" s="1"/>
  <c r="AF191" i="1"/>
  <c r="AE191" i="1"/>
  <c r="Y191" i="1"/>
  <c r="AL64" i="1"/>
  <c r="AJ64" i="1"/>
  <c r="AK64" i="1" s="1"/>
  <c r="AF64" i="1"/>
  <c r="AE64" i="1"/>
  <c r="Y64" i="1"/>
  <c r="AE574" i="1"/>
  <c r="AE575" i="1"/>
  <c r="AG64" i="1" l="1"/>
  <c r="AG191" i="1"/>
  <c r="I7" i="9"/>
  <c r="F7" i="9"/>
  <c r="W15" i="1" s="1"/>
  <c r="AL15" i="1"/>
  <c r="AJ15" i="1"/>
  <c r="AE15" i="1"/>
  <c r="I18" i="9" l="1"/>
  <c r="F18" i="9"/>
  <c r="W32" i="1" s="1"/>
  <c r="AL32" i="1"/>
  <c r="AJ32" i="1"/>
  <c r="AE32" i="1"/>
  <c r="I54" i="9"/>
  <c r="F54" i="9"/>
  <c r="W91" i="1" s="1"/>
  <c r="AL91" i="1"/>
  <c r="AJ91" i="1"/>
  <c r="AE91" i="1"/>
  <c r="I53" i="9"/>
  <c r="F53" i="9"/>
  <c r="W90" i="1" s="1"/>
  <c r="AL90" i="1"/>
  <c r="AJ90" i="1"/>
  <c r="AE90" i="1"/>
  <c r="AE547" i="1" l="1"/>
  <c r="AL547" i="1"/>
  <c r="AJ547" i="1"/>
  <c r="AK547" i="1" s="1"/>
  <c r="AF547" i="1"/>
  <c r="Y547" i="1"/>
  <c r="AG547" i="1" s="1"/>
  <c r="F231" i="9" l="1"/>
  <c r="F232" i="9"/>
  <c r="W564" i="1" s="1"/>
  <c r="I232" i="9"/>
  <c r="AL564" i="1"/>
  <c r="AJ564" i="1"/>
  <c r="AE564" i="1"/>
  <c r="I252" i="9"/>
  <c r="F252" i="9"/>
  <c r="W605" i="1" s="1"/>
  <c r="AL605" i="1"/>
  <c r="AJ605" i="1"/>
  <c r="AE605" i="1"/>
  <c r="AL121" i="1" l="1"/>
  <c r="AJ121" i="1"/>
  <c r="AK121" i="1" s="1"/>
  <c r="AF121" i="1"/>
  <c r="AE121" i="1"/>
  <c r="Y121" i="1"/>
  <c r="AG121" i="1" l="1"/>
  <c r="AL95" i="1"/>
  <c r="AJ95" i="1"/>
  <c r="AK95" i="1" s="1"/>
  <c r="AF95" i="1"/>
  <c r="AE95" i="1"/>
  <c r="Y95" i="1"/>
  <c r="AL18" i="1"/>
  <c r="AJ18" i="1"/>
  <c r="AK18" i="1" s="1"/>
  <c r="AF18" i="1"/>
  <c r="AE18" i="1"/>
  <c r="Y18" i="1"/>
  <c r="I158" i="9"/>
  <c r="F158" i="9"/>
  <c r="W414" i="1" s="1"/>
  <c r="AL414" i="1"/>
  <c r="AJ414" i="1"/>
  <c r="AE414" i="1"/>
  <c r="AF252" i="1"/>
  <c r="AE252" i="1"/>
  <c r="AL252" i="1"/>
  <c r="AJ252" i="1"/>
  <c r="AK252" i="1" s="1"/>
  <c r="Y252" i="1"/>
  <c r="AG252" i="1" l="1"/>
  <c r="AG18" i="1"/>
  <c r="AG95" i="1"/>
  <c r="AE554" i="1"/>
  <c r="F318" i="9" l="1"/>
  <c r="AE559" i="1" l="1"/>
  <c r="AL559" i="1"/>
  <c r="AJ559" i="1"/>
  <c r="AK559" i="1" s="1"/>
  <c r="AF559" i="1"/>
  <c r="Y559" i="1"/>
  <c r="AL557" i="1"/>
  <c r="AJ557" i="1"/>
  <c r="AK557" i="1" s="1"/>
  <c r="AF557" i="1"/>
  <c r="AE557" i="1"/>
  <c r="Y557" i="1"/>
  <c r="AG557" i="1" l="1"/>
  <c r="AG559" i="1"/>
  <c r="AL398" i="1"/>
  <c r="AJ398" i="1"/>
  <c r="W398" i="1"/>
  <c r="AF398" i="1" s="1"/>
  <c r="AE398" i="1"/>
  <c r="I150" i="9"/>
  <c r="F150" i="9"/>
  <c r="AK398" i="1" l="1"/>
  <c r="K150" i="9" s="1"/>
  <c r="L150" i="9" s="1"/>
  <c r="Y398" i="1"/>
  <c r="AG398" i="1" s="1"/>
  <c r="AE591" i="1"/>
  <c r="AL417" i="1" l="1"/>
  <c r="AJ417" i="1"/>
  <c r="AK417" i="1" s="1"/>
  <c r="AF417" i="1"/>
  <c r="AE417" i="1"/>
  <c r="Y417" i="1"/>
  <c r="AG417" i="1" l="1"/>
  <c r="AE583" i="1" l="1"/>
  <c r="AL224" i="1"/>
  <c r="AJ224" i="1"/>
  <c r="AK224" i="1" s="1"/>
  <c r="AF224" i="1"/>
  <c r="AE224" i="1"/>
  <c r="Y224" i="1"/>
  <c r="AL269" i="1"/>
  <c r="AJ269" i="1"/>
  <c r="AK269" i="1" s="1"/>
  <c r="AF269" i="1"/>
  <c r="AE269" i="1"/>
  <c r="Y269" i="1"/>
  <c r="AL299" i="1"/>
  <c r="AJ299" i="1"/>
  <c r="AE299" i="1"/>
  <c r="I133" i="9"/>
  <c r="F133" i="9"/>
  <c r="W299" i="1" s="1"/>
  <c r="AF299" i="1" s="1"/>
  <c r="I100" i="9"/>
  <c r="F100" i="9"/>
  <c r="W216" i="1" s="1"/>
  <c r="AL216" i="1"/>
  <c r="AJ216" i="1"/>
  <c r="AE216" i="1"/>
  <c r="AL308" i="1"/>
  <c r="AJ308" i="1"/>
  <c r="AK308" i="1" s="1"/>
  <c r="AF308" i="1"/>
  <c r="AE308" i="1"/>
  <c r="Y308" i="1"/>
  <c r="AG224" i="1" l="1"/>
  <c r="AG269" i="1"/>
  <c r="AK299" i="1"/>
  <c r="K133" i="9" s="1"/>
  <c r="L133" i="9" s="1"/>
  <c r="Y299" i="1"/>
  <c r="AG299" i="1" s="1"/>
  <c r="AG308" i="1"/>
  <c r="AE178" i="1"/>
  <c r="AE259" i="1" l="1"/>
  <c r="AE332" i="1" l="1"/>
  <c r="AL332" i="1"/>
  <c r="AJ332" i="1"/>
  <c r="AK332" i="1" s="1"/>
  <c r="AF332" i="1"/>
  <c r="Y332" i="1"/>
  <c r="AE366" i="1"/>
  <c r="AL366" i="1"/>
  <c r="AJ366" i="1"/>
  <c r="AK366" i="1" s="1"/>
  <c r="AF366" i="1"/>
  <c r="Y366" i="1"/>
  <c r="AG366" i="1" l="1"/>
  <c r="AG332" i="1"/>
  <c r="AE531" i="1"/>
  <c r="AE355" i="1" l="1"/>
  <c r="AL355" i="1"/>
  <c r="AJ355" i="1"/>
  <c r="AK355" i="1" s="1"/>
  <c r="AF355" i="1"/>
  <c r="Y355" i="1"/>
  <c r="AG355" i="1" l="1"/>
  <c r="AL197" i="1"/>
  <c r="AJ197" i="1"/>
  <c r="AK197" i="1" s="1"/>
  <c r="AF197" i="1"/>
  <c r="AE197" i="1"/>
  <c r="Y197" i="1"/>
  <c r="AG197" i="1" l="1"/>
  <c r="AE533" i="1" l="1"/>
  <c r="AL533" i="1"/>
  <c r="AJ533" i="1"/>
  <c r="AK533" i="1" s="1"/>
  <c r="AF533" i="1"/>
  <c r="Y533" i="1"/>
  <c r="AG533" i="1" l="1"/>
  <c r="AL192" i="1"/>
  <c r="AJ192" i="1"/>
  <c r="AK192" i="1" s="1"/>
  <c r="AF192" i="1"/>
  <c r="AE192" i="1"/>
  <c r="Y192" i="1"/>
  <c r="AG192" i="1" l="1"/>
  <c r="I162" i="9"/>
  <c r="F162" i="9"/>
  <c r="W425" i="1" s="1"/>
  <c r="AL425" i="1"/>
  <c r="AJ425" i="1"/>
  <c r="AE425" i="1"/>
  <c r="AL426" i="1"/>
  <c r="AJ426" i="1"/>
  <c r="AK426" i="1" s="1"/>
  <c r="AF426" i="1"/>
  <c r="AE426" i="1"/>
  <c r="Y426" i="1"/>
  <c r="AG426" i="1" l="1"/>
  <c r="AE523" i="1" l="1"/>
  <c r="AE536" i="1" l="1"/>
  <c r="I226" i="9"/>
  <c r="F226" i="9"/>
  <c r="W536" i="1" s="1"/>
  <c r="AL536" i="1"/>
  <c r="AJ536" i="1"/>
  <c r="AE569" i="1"/>
  <c r="AE512" i="1"/>
  <c r="AE340" i="1" l="1"/>
  <c r="AE341" i="1"/>
  <c r="AE316" i="1"/>
  <c r="AL221" i="1" l="1"/>
  <c r="AJ221" i="1"/>
  <c r="AK221" i="1" s="1"/>
  <c r="AF221" i="1"/>
  <c r="AE221" i="1"/>
  <c r="Y221" i="1"/>
  <c r="AL222" i="1"/>
  <c r="AJ222" i="1"/>
  <c r="AK222" i="1" s="1"/>
  <c r="AF222" i="1"/>
  <c r="AE222" i="1"/>
  <c r="Y222" i="1"/>
  <c r="AG221" i="1" l="1"/>
  <c r="AG222" i="1"/>
  <c r="AE323" i="1"/>
  <c r="AE331" i="1"/>
  <c r="AE322" i="1"/>
  <c r="AE601" i="1" l="1"/>
  <c r="AL601" i="1"/>
  <c r="AJ601" i="1"/>
  <c r="AK601" i="1" s="1"/>
  <c r="AF601" i="1"/>
  <c r="Y601" i="1"/>
  <c r="AG601" i="1" s="1"/>
  <c r="AE540" i="1" l="1"/>
  <c r="AE621" i="1"/>
  <c r="AE622" i="1"/>
  <c r="AE342" i="1" l="1"/>
  <c r="AE142" i="1" l="1"/>
  <c r="AL142" i="1"/>
  <c r="AJ142" i="1"/>
  <c r="AK142" i="1" s="1"/>
  <c r="AF142" i="1"/>
  <c r="Y142" i="1"/>
  <c r="AG142" i="1" l="1"/>
  <c r="AL671" i="1"/>
  <c r="AJ671" i="1"/>
  <c r="AK671" i="1" s="1"/>
  <c r="AF671" i="1"/>
  <c r="AE671" i="1"/>
  <c r="Y671" i="1"/>
  <c r="AG671" i="1" l="1"/>
  <c r="AL669" i="1"/>
  <c r="AJ669" i="1"/>
  <c r="AK669" i="1" s="1"/>
  <c r="AF669" i="1"/>
  <c r="AE669" i="1"/>
  <c r="Y669" i="1"/>
  <c r="AG669" i="1" l="1"/>
  <c r="AE732" i="1" l="1"/>
  <c r="W732" i="1"/>
  <c r="I318" i="9"/>
  <c r="AL732" i="1"/>
  <c r="AJ732" i="1"/>
  <c r="AE560" i="1" l="1"/>
  <c r="AL560" i="1"/>
  <c r="AJ560" i="1"/>
  <c r="AK560" i="1" s="1"/>
  <c r="AF560" i="1"/>
  <c r="Y560" i="1"/>
  <c r="AG560" i="1" s="1"/>
  <c r="AE562" i="1"/>
  <c r="W562" i="1"/>
  <c r="AF562" i="1" s="1"/>
  <c r="AL562" i="1"/>
  <c r="AJ562" i="1"/>
  <c r="AK562" i="1" l="1"/>
  <c r="K231" i="9" s="1"/>
  <c r="Y562" i="1"/>
  <c r="AG562" i="1" s="1"/>
  <c r="I231" i="9" l="1"/>
  <c r="L231" i="9" s="1"/>
  <c r="I167" i="9" l="1"/>
  <c r="F167" i="9"/>
  <c r="W431" i="1" s="1"/>
  <c r="AL432" i="1"/>
  <c r="AJ432" i="1"/>
  <c r="Y431" i="1" l="1"/>
  <c r="AG431" i="1" s="1"/>
  <c r="AF431" i="1"/>
  <c r="AK431" i="1" s="1"/>
  <c r="AE318" i="1"/>
  <c r="AL318" i="1"/>
  <c r="AJ318" i="1"/>
  <c r="AK318" i="1" s="1"/>
  <c r="AF318" i="1"/>
  <c r="Y318" i="1"/>
  <c r="AE317" i="1"/>
  <c r="AL317" i="1"/>
  <c r="AJ317" i="1"/>
  <c r="AK317" i="1" s="1"/>
  <c r="AF317" i="1"/>
  <c r="Y317" i="1"/>
  <c r="AL359" i="1"/>
  <c r="AJ359" i="1"/>
  <c r="AK359" i="1" s="1"/>
  <c r="AF359" i="1"/>
  <c r="Y359" i="1"/>
  <c r="AG359" i="1" l="1"/>
  <c r="AG318" i="1"/>
  <c r="AG317" i="1"/>
  <c r="AE324" i="1"/>
  <c r="AE309" i="1"/>
  <c r="AE319" i="1" l="1"/>
  <c r="AE314" i="1" l="1"/>
  <c r="AE135" i="1" l="1"/>
  <c r="AL135" i="1"/>
  <c r="AJ135" i="1"/>
  <c r="AK135" i="1" s="1"/>
  <c r="AF135" i="1"/>
  <c r="Y135" i="1"/>
  <c r="AG135" i="1" s="1"/>
  <c r="AL678" i="1" l="1"/>
  <c r="AJ678" i="1"/>
  <c r="AK678" i="1" s="1"/>
  <c r="AF678" i="1"/>
  <c r="AE678" i="1"/>
  <c r="Y678" i="1"/>
  <c r="AG678" i="1" l="1"/>
  <c r="AE203" i="1"/>
  <c r="AE376" i="1"/>
  <c r="AL376" i="1"/>
  <c r="AJ376" i="1"/>
  <c r="AK376" i="1" s="1"/>
  <c r="AF376" i="1"/>
  <c r="Y376" i="1"/>
  <c r="AL307" i="1"/>
  <c r="AJ307" i="1"/>
  <c r="AK307" i="1" s="1"/>
  <c r="AF307" i="1"/>
  <c r="AE307" i="1"/>
  <c r="Y307" i="1"/>
  <c r="I170" i="9"/>
  <c r="F170" i="9"/>
  <c r="W437" i="1" s="1"/>
  <c r="AL437" i="1"/>
  <c r="AJ437" i="1"/>
  <c r="AE437" i="1"/>
  <c r="AE413" i="1"/>
  <c r="I157" i="9"/>
  <c r="F157" i="9"/>
  <c r="W413" i="1" s="1"/>
  <c r="AL413" i="1"/>
  <c r="AJ413" i="1"/>
  <c r="AE392" i="1"/>
  <c r="AL392" i="1"/>
  <c r="AJ392" i="1"/>
  <c r="AK392" i="1" s="1"/>
  <c r="AF392" i="1"/>
  <c r="Y392" i="1"/>
  <c r="AE477" i="1"/>
  <c r="AL477" i="1"/>
  <c r="AJ477" i="1"/>
  <c r="AK477" i="1" s="1"/>
  <c r="AF477" i="1"/>
  <c r="Y477" i="1"/>
  <c r="AE321" i="1"/>
  <c r="AL321" i="1"/>
  <c r="AJ321" i="1"/>
  <c r="AK321" i="1" s="1"/>
  <c r="AF321" i="1"/>
  <c r="Y321" i="1"/>
  <c r="AE379" i="1"/>
  <c r="AL379" i="1"/>
  <c r="AJ379" i="1"/>
  <c r="AK379" i="1" s="1"/>
  <c r="AF379" i="1"/>
  <c r="Y379" i="1"/>
  <c r="AL554" i="1"/>
  <c r="AJ554" i="1"/>
  <c r="AK554" i="1" s="1"/>
  <c r="AF554" i="1"/>
  <c r="Y554" i="1"/>
  <c r="AG554" i="1" s="1"/>
  <c r="AE614" i="1"/>
  <c r="AL614" i="1"/>
  <c r="AJ614" i="1"/>
  <c r="AK614" i="1" s="1"/>
  <c r="AF614" i="1"/>
  <c r="Y614" i="1"/>
  <c r="AL312" i="1"/>
  <c r="AJ312" i="1"/>
  <c r="AK312" i="1" s="1"/>
  <c r="AF312" i="1"/>
  <c r="Y312" i="1"/>
  <c r="AE328" i="1"/>
  <c r="AL328" i="1"/>
  <c r="AJ328" i="1"/>
  <c r="AK328" i="1" s="1"/>
  <c r="AF328" i="1"/>
  <c r="Y328" i="1"/>
  <c r="AG392" i="1" l="1"/>
  <c r="AG477" i="1"/>
  <c r="AG376" i="1"/>
  <c r="AG614" i="1"/>
  <c r="AG321" i="1"/>
  <c r="AG307" i="1"/>
  <c r="AG312" i="1"/>
  <c r="AG379" i="1"/>
  <c r="AG328" i="1"/>
  <c r="AL306" i="1"/>
  <c r="AJ306" i="1"/>
  <c r="AK306" i="1" s="1"/>
  <c r="AF306" i="1"/>
  <c r="AE306" i="1"/>
  <c r="Y306" i="1"/>
  <c r="Y532" i="1"/>
  <c r="AF532" i="1"/>
  <c r="AE532" i="1"/>
  <c r="AL532" i="1"/>
  <c r="AJ532" i="1"/>
  <c r="AK532" i="1" s="1"/>
  <c r="AG532" i="1" l="1"/>
  <c r="AG306" i="1"/>
  <c r="AL4" i="1"/>
  <c r="AJ4" i="1"/>
  <c r="AK4" i="1" s="1"/>
  <c r="AF4" i="1"/>
  <c r="AE4" i="1"/>
  <c r="Y4" i="1"/>
  <c r="AG4" i="1" l="1"/>
  <c r="AE549" i="1"/>
  <c r="AL549" i="1"/>
  <c r="AJ549" i="1"/>
  <c r="AK549" i="1" s="1"/>
  <c r="AF549" i="1"/>
  <c r="Y549" i="1"/>
  <c r="AL259" i="1"/>
  <c r="AJ259" i="1"/>
  <c r="AK259" i="1" s="1"/>
  <c r="AF259" i="1"/>
  <c r="Y259" i="1"/>
  <c r="AE361" i="1"/>
  <c r="AG549" i="1" l="1"/>
  <c r="AG259" i="1"/>
  <c r="AE362" i="1"/>
  <c r="AE571" i="1" l="1"/>
  <c r="AL479" i="1" l="1"/>
  <c r="AJ479" i="1"/>
  <c r="AE479" i="1"/>
  <c r="I132" i="9" l="1"/>
  <c r="F132" i="9"/>
  <c r="W296" i="1" s="1"/>
  <c r="AL296" i="1"/>
  <c r="AJ296" i="1"/>
  <c r="AE296" i="1"/>
  <c r="I121" i="9"/>
  <c r="F121" i="9"/>
  <c r="W276" i="1" s="1"/>
  <c r="AL276" i="1"/>
  <c r="AJ276" i="1"/>
  <c r="AE276" i="1"/>
  <c r="AF276" i="1" l="1"/>
  <c r="AK276" i="1" s="1"/>
  <c r="K121" i="9" s="1"/>
  <c r="L121" i="9" s="1"/>
  <c r="Y276" i="1"/>
  <c r="AG276" i="1" s="1"/>
  <c r="AE315" i="1"/>
  <c r="AL410" i="1" l="1"/>
  <c r="AJ410" i="1"/>
  <c r="AK410" i="1" s="1"/>
  <c r="AF410" i="1"/>
  <c r="AE410" i="1"/>
  <c r="Y410" i="1"/>
  <c r="AG410" i="1" l="1"/>
  <c r="AL424" i="1"/>
  <c r="AJ424" i="1"/>
  <c r="AF424" i="1"/>
  <c r="AK424" i="1" s="1"/>
  <c r="AE424" i="1"/>
  <c r="Y424" i="1"/>
  <c r="AG424" i="1" l="1"/>
  <c r="AL362" i="1"/>
  <c r="AJ362" i="1"/>
  <c r="AK362" i="1" s="1"/>
  <c r="AF362" i="1"/>
  <c r="Y362" i="1"/>
  <c r="AL277" i="1"/>
  <c r="AJ277" i="1"/>
  <c r="AK277" i="1" s="1"/>
  <c r="AF277" i="1"/>
  <c r="AE277" i="1"/>
  <c r="Y277" i="1"/>
  <c r="AG362" i="1" l="1"/>
  <c r="AG277" i="1"/>
  <c r="AE570" i="1"/>
  <c r="AE363" i="1" l="1"/>
  <c r="AL137" i="1" l="1"/>
  <c r="AJ137" i="1"/>
  <c r="AK137" i="1" s="1"/>
  <c r="AF137" i="1"/>
  <c r="AE137" i="1"/>
  <c r="Y137" i="1"/>
  <c r="AG137" i="1" l="1"/>
  <c r="AL363" i="1"/>
  <c r="AJ363" i="1"/>
  <c r="AK363" i="1" s="1"/>
  <c r="AF363" i="1"/>
  <c r="Y363" i="1"/>
  <c r="AG363" i="1" l="1"/>
  <c r="AE527" i="1"/>
  <c r="AL70" i="1"/>
  <c r="AJ70" i="1"/>
  <c r="AK70" i="1" s="1"/>
  <c r="AF70" i="1"/>
  <c r="AE70" i="1"/>
  <c r="Y70" i="1"/>
  <c r="AG70" i="1" l="1"/>
  <c r="AE553" i="1"/>
  <c r="AL553" i="1"/>
  <c r="AJ553" i="1"/>
  <c r="AK553" i="1" s="1"/>
  <c r="AF553" i="1"/>
  <c r="Y553" i="1"/>
  <c r="AG553" i="1" s="1"/>
  <c r="AL125" i="1"/>
  <c r="AJ125" i="1"/>
  <c r="AK125" i="1" s="1"/>
  <c r="AF125" i="1"/>
  <c r="Y125" i="1"/>
  <c r="AE42" i="1"/>
  <c r="AL42" i="1"/>
  <c r="AJ42" i="1"/>
  <c r="AK42" i="1" s="1"/>
  <c r="AF42" i="1"/>
  <c r="Y42" i="1"/>
  <c r="AE260" i="1"/>
  <c r="AL260" i="1"/>
  <c r="AJ260" i="1"/>
  <c r="AK260" i="1" s="1"/>
  <c r="AF260" i="1"/>
  <c r="Y260" i="1"/>
  <c r="AE297" i="1"/>
  <c r="AL297" i="1"/>
  <c r="AJ297" i="1"/>
  <c r="AK297" i="1" s="1"/>
  <c r="AF297" i="1"/>
  <c r="Y297" i="1"/>
  <c r="AE218" i="1"/>
  <c r="AL218" i="1"/>
  <c r="AJ218" i="1"/>
  <c r="AK218" i="1" s="1"/>
  <c r="AF218" i="1"/>
  <c r="Y218" i="1"/>
  <c r="AE278" i="1"/>
  <c r="AL278" i="1"/>
  <c r="AJ278" i="1"/>
  <c r="AK278" i="1" s="1"/>
  <c r="AF278" i="1"/>
  <c r="Y278" i="1"/>
  <c r="AE196" i="1"/>
  <c r="AL196" i="1"/>
  <c r="AJ196" i="1"/>
  <c r="AK196" i="1" s="1"/>
  <c r="AF196" i="1"/>
  <c r="Y196" i="1"/>
  <c r="AE202" i="1"/>
  <c r="AL202" i="1"/>
  <c r="AJ202" i="1"/>
  <c r="AK202" i="1" s="1"/>
  <c r="AF202" i="1"/>
  <c r="Y202" i="1"/>
  <c r="AE241" i="1"/>
  <c r="AL241" i="1"/>
  <c r="AJ241" i="1"/>
  <c r="AK241" i="1" s="1"/>
  <c r="AF241" i="1"/>
  <c r="Y241" i="1"/>
  <c r="AE240" i="1"/>
  <c r="AL240" i="1"/>
  <c r="AJ240" i="1"/>
  <c r="AK240" i="1" s="1"/>
  <c r="AF240" i="1"/>
  <c r="Y240" i="1"/>
  <c r="AL624" i="1"/>
  <c r="AJ624" i="1"/>
  <c r="AK624" i="1" s="1"/>
  <c r="AF624" i="1"/>
  <c r="AE624" i="1"/>
  <c r="Y624" i="1"/>
  <c r="AG125" i="1" l="1"/>
  <c r="AG196" i="1"/>
  <c r="AG624" i="1"/>
  <c r="AG241" i="1"/>
  <c r="AG240" i="1"/>
  <c r="AG202" i="1"/>
  <c r="AG278" i="1"/>
  <c r="AG218" i="1"/>
  <c r="AG297" i="1"/>
  <c r="AG42" i="1"/>
  <c r="AG260" i="1"/>
  <c r="AL336" i="1" l="1"/>
  <c r="AJ336" i="1"/>
  <c r="AK336" i="1" s="1"/>
  <c r="AF336" i="1"/>
  <c r="AE336" i="1"/>
  <c r="Y336" i="1"/>
  <c r="AG336" i="1" l="1"/>
  <c r="AE474" i="1"/>
  <c r="AL474" i="1"/>
  <c r="AJ474" i="1"/>
  <c r="AK474" i="1" s="1"/>
  <c r="AF474" i="1"/>
  <c r="Y474" i="1"/>
  <c r="AG474" i="1" s="1"/>
  <c r="AL446" i="1"/>
  <c r="AJ446" i="1"/>
  <c r="AK446" i="1" s="1"/>
  <c r="AF446" i="1"/>
  <c r="AE446" i="1"/>
  <c r="Y446" i="1"/>
  <c r="AL483" i="1"/>
  <c r="AJ483" i="1"/>
  <c r="AK483" i="1" s="1"/>
  <c r="AF483" i="1"/>
  <c r="AE483" i="1"/>
  <c r="Y483" i="1"/>
  <c r="AE481" i="1"/>
  <c r="AL481" i="1"/>
  <c r="AJ481" i="1"/>
  <c r="AK481" i="1" s="1"/>
  <c r="AF481" i="1"/>
  <c r="Y481" i="1"/>
  <c r="AG483" i="1" l="1"/>
  <c r="AG446" i="1"/>
  <c r="AG481" i="1"/>
  <c r="AE311" i="1"/>
  <c r="AL311" i="1"/>
  <c r="AJ311" i="1"/>
  <c r="AK311" i="1" s="1"/>
  <c r="AF311" i="1"/>
  <c r="Y311" i="1"/>
  <c r="AG311" i="1" s="1"/>
  <c r="AE327" i="1"/>
  <c r="AL327" i="1"/>
  <c r="AJ327" i="1"/>
  <c r="AK327" i="1" s="1"/>
  <c r="AF327" i="1"/>
  <c r="Y327" i="1"/>
  <c r="AE320" i="1"/>
  <c r="AL320" i="1"/>
  <c r="AJ320" i="1"/>
  <c r="AK320" i="1" s="1"/>
  <c r="AF320" i="1"/>
  <c r="Y320" i="1"/>
  <c r="AG320" i="1" s="1"/>
  <c r="AE378" i="1"/>
  <c r="AL378" i="1"/>
  <c r="AJ378" i="1"/>
  <c r="AK378" i="1" s="1"/>
  <c r="AF378" i="1"/>
  <c r="Y378" i="1"/>
  <c r="AE375" i="1"/>
  <c r="AL375" i="1"/>
  <c r="AJ375" i="1"/>
  <c r="AK375" i="1" s="1"/>
  <c r="AF375" i="1"/>
  <c r="Y375" i="1"/>
  <c r="AE364" i="1"/>
  <c r="AL364" i="1"/>
  <c r="AJ364" i="1"/>
  <c r="AK364" i="1" s="1"/>
  <c r="AF364" i="1"/>
  <c r="Y364" i="1"/>
  <c r="AE337" i="1"/>
  <c r="AL337" i="1"/>
  <c r="AJ337" i="1"/>
  <c r="AK337" i="1" s="1"/>
  <c r="AF337" i="1"/>
  <c r="Y337" i="1"/>
  <c r="AL773" i="1"/>
  <c r="AJ773" i="1"/>
  <c r="AK773" i="1" s="1"/>
  <c r="AF773" i="1"/>
  <c r="AE773" i="1"/>
  <c r="Y773" i="1"/>
  <c r="AG375" i="1" l="1"/>
  <c r="AG327" i="1"/>
  <c r="AG337" i="1"/>
  <c r="AG364" i="1"/>
  <c r="AG378" i="1"/>
  <c r="AG773" i="1"/>
  <c r="AE339" i="1"/>
  <c r="AE345" i="1"/>
  <c r="AL784" i="1" l="1"/>
  <c r="AJ784" i="1"/>
  <c r="AK784" i="1" s="1"/>
  <c r="AF784" i="1"/>
  <c r="AE784" i="1"/>
  <c r="Y784" i="1"/>
  <c r="AL783" i="1"/>
  <c r="AJ783" i="1"/>
  <c r="AK783" i="1" s="1"/>
  <c r="AF783" i="1"/>
  <c r="AE783" i="1"/>
  <c r="Y783" i="1"/>
  <c r="AE471" i="1"/>
  <c r="AL471" i="1"/>
  <c r="AJ471" i="1"/>
  <c r="AK471" i="1" s="1"/>
  <c r="AF471" i="1"/>
  <c r="Y471" i="1"/>
  <c r="AL782" i="1"/>
  <c r="AJ782" i="1"/>
  <c r="AK782" i="1" s="1"/>
  <c r="AF782" i="1"/>
  <c r="AE782" i="1"/>
  <c r="Y782" i="1"/>
  <c r="AL473" i="1"/>
  <c r="AJ473" i="1"/>
  <c r="AK473" i="1" s="1"/>
  <c r="AF473" i="1"/>
  <c r="AE473" i="1"/>
  <c r="Y473" i="1"/>
  <c r="AG471" i="1" l="1"/>
  <c r="AG784" i="1"/>
  <c r="AG783" i="1"/>
  <c r="AG782" i="1"/>
  <c r="AG473" i="1"/>
  <c r="AE126" i="1"/>
  <c r="Y781" i="1" l="1"/>
  <c r="AL781" i="1"/>
  <c r="AJ781" i="1"/>
  <c r="AK781" i="1" s="1"/>
  <c r="AF781" i="1"/>
  <c r="AE781" i="1"/>
  <c r="AL419" i="1"/>
  <c r="AJ419" i="1"/>
  <c r="AK419" i="1" s="1"/>
  <c r="AF419" i="1"/>
  <c r="AE419" i="1"/>
  <c r="Y419" i="1"/>
  <c r="AG781" i="1" l="1"/>
  <c r="AG419" i="1"/>
  <c r="AE787" i="1" l="1"/>
  <c r="AL326" i="1" l="1"/>
  <c r="AJ326" i="1"/>
  <c r="AK326" i="1" s="1"/>
  <c r="AF326" i="1"/>
  <c r="AE326" i="1"/>
  <c r="Y326" i="1"/>
  <c r="AG326" i="1" l="1"/>
  <c r="I25" i="9"/>
  <c r="F25" i="9"/>
  <c r="W46" i="1" s="1"/>
  <c r="AL46" i="1"/>
  <c r="AJ46" i="1"/>
  <c r="AE46" i="1"/>
  <c r="AL24" i="1" l="1"/>
  <c r="AJ24" i="1"/>
  <c r="AK24" i="1" s="1"/>
  <c r="AF24" i="1"/>
  <c r="AE24" i="1"/>
  <c r="Y24" i="1"/>
  <c r="AE124" i="1"/>
  <c r="AL124" i="1"/>
  <c r="AJ124" i="1"/>
  <c r="AK124" i="1" s="1"/>
  <c r="AF124" i="1"/>
  <c r="Y124" i="1"/>
  <c r="AG24" i="1" l="1"/>
  <c r="AG124" i="1"/>
  <c r="AE377" i="1"/>
  <c r="AE374" i="1"/>
  <c r="AE334" i="1"/>
  <c r="AL399" i="1" l="1"/>
  <c r="AJ399" i="1"/>
  <c r="AE399" i="1"/>
  <c r="AF399" i="1"/>
  <c r="AK399" i="1" l="1"/>
  <c r="Y399" i="1"/>
  <c r="AG399" i="1" s="1"/>
  <c r="AE175" i="1"/>
  <c r="AL175" i="1"/>
  <c r="AJ175" i="1"/>
  <c r="AK175" i="1" s="1"/>
  <c r="AF175" i="1"/>
  <c r="Y175" i="1"/>
  <c r="AL177" i="1"/>
  <c r="AJ177" i="1"/>
  <c r="AK177" i="1" s="1"/>
  <c r="AF177" i="1"/>
  <c r="AE177" i="1"/>
  <c r="Y177" i="1"/>
  <c r="AG177" i="1" l="1"/>
  <c r="AG175" i="1"/>
  <c r="AL102" i="1"/>
  <c r="AJ102" i="1"/>
  <c r="AK102" i="1" s="1"/>
  <c r="AF102" i="1"/>
  <c r="AE102" i="1"/>
  <c r="Y102" i="1"/>
  <c r="AE114" i="1"/>
  <c r="AL114" i="1"/>
  <c r="AJ114" i="1"/>
  <c r="AK114" i="1" s="1"/>
  <c r="AF114" i="1"/>
  <c r="Y114" i="1"/>
  <c r="AL390" i="1"/>
  <c r="AJ390" i="1"/>
  <c r="AK390" i="1" s="1"/>
  <c r="AF390" i="1"/>
  <c r="AE390" i="1"/>
  <c r="Y390" i="1"/>
  <c r="AL92" i="1"/>
  <c r="AJ92" i="1"/>
  <c r="AK92" i="1" s="1"/>
  <c r="AF92" i="1"/>
  <c r="AE92" i="1"/>
  <c r="Y92" i="1"/>
  <c r="AG102" i="1" l="1"/>
  <c r="AG92" i="1"/>
  <c r="AG390" i="1"/>
  <c r="AG114" i="1"/>
  <c r="I200" i="9" l="1"/>
  <c r="F200" i="9"/>
  <c r="W497" i="1" s="1"/>
  <c r="AF497" i="1" s="1"/>
  <c r="AL497" i="1"/>
  <c r="AJ497" i="1"/>
  <c r="AE497" i="1"/>
  <c r="AL314" i="1"/>
  <c r="AJ314" i="1"/>
  <c r="AK314" i="1" s="1"/>
  <c r="AF314" i="1"/>
  <c r="Y314" i="1"/>
  <c r="Y497" i="1" l="1"/>
  <c r="AG497" i="1" s="1"/>
  <c r="AK497" i="1"/>
  <c r="K200" i="9" s="1"/>
  <c r="L200" i="9" s="1"/>
  <c r="AG314" i="1"/>
  <c r="AE347" i="1"/>
  <c r="AL243" i="1" l="1"/>
  <c r="AJ243" i="1"/>
  <c r="AK243" i="1" s="1"/>
  <c r="AF243" i="1"/>
  <c r="AE243" i="1"/>
  <c r="Y243" i="1"/>
  <c r="AL303" i="1"/>
  <c r="AJ303" i="1"/>
  <c r="AK303" i="1" s="1"/>
  <c r="AF303" i="1"/>
  <c r="AE303" i="1"/>
  <c r="Y303" i="1"/>
  <c r="AL301" i="1"/>
  <c r="AJ301" i="1"/>
  <c r="AK301" i="1" s="1"/>
  <c r="AF301" i="1"/>
  <c r="AE301" i="1"/>
  <c r="Y301" i="1"/>
  <c r="AL302" i="1"/>
  <c r="AJ302" i="1"/>
  <c r="AK302" i="1" s="1"/>
  <c r="AF302" i="1"/>
  <c r="AE302" i="1"/>
  <c r="Y302" i="1"/>
  <c r="AL201" i="1"/>
  <c r="AJ201" i="1"/>
  <c r="AK201" i="1" s="1"/>
  <c r="AF201" i="1"/>
  <c r="AE201" i="1"/>
  <c r="Y201" i="1"/>
  <c r="AL203" i="1"/>
  <c r="AJ203" i="1"/>
  <c r="AK203" i="1" s="1"/>
  <c r="AF203" i="1"/>
  <c r="Y203" i="1"/>
  <c r="AG243" i="1" l="1"/>
  <c r="AG201" i="1"/>
  <c r="AG301" i="1"/>
  <c r="AG302" i="1"/>
  <c r="AG203" i="1"/>
  <c r="AG303" i="1"/>
  <c r="AL586" i="1"/>
  <c r="AJ586" i="1"/>
  <c r="AK586" i="1" s="1"/>
  <c r="AF586" i="1"/>
  <c r="AE586" i="1"/>
  <c r="Y586" i="1"/>
  <c r="AL334" i="1"/>
  <c r="AJ334" i="1"/>
  <c r="AK334" i="1" s="1"/>
  <c r="AF334" i="1"/>
  <c r="Y334" i="1"/>
  <c r="AG586" i="1" l="1"/>
  <c r="AG334" i="1"/>
  <c r="AL268" i="1"/>
  <c r="AJ268" i="1"/>
  <c r="AK268" i="1" s="1"/>
  <c r="AF268" i="1"/>
  <c r="AE268" i="1"/>
  <c r="Y268" i="1"/>
  <c r="AL263" i="1"/>
  <c r="AJ263" i="1"/>
  <c r="AE263" i="1"/>
  <c r="I116" i="9"/>
  <c r="F116" i="9"/>
  <c r="W263" i="1" s="1"/>
  <c r="AF263" i="1" s="1"/>
  <c r="I117" i="9"/>
  <c r="F117" i="9"/>
  <c r="W266" i="1" s="1"/>
  <c r="AL266" i="1"/>
  <c r="AJ266" i="1"/>
  <c r="AE266" i="1"/>
  <c r="AL262" i="1"/>
  <c r="AJ262" i="1"/>
  <c r="AK262" i="1" s="1"/>
  <c r="AF262" i="1"/>
  <c r="AE262" i="1"/>
  <c r="Y262" i="1"/>
  <c r="AL279" i="1"/>
  <c r="AJ279" i="1"/>
  <c r="AK279" i="1" s="1"/>
  <c r="AF279" i="1"/>
  <c r="AE279" i="1"/>
  <c r="Y279" i="1"/>
  <c r="AL264" i="1"/>
  <c r="AJ264" i="1"/>
  <c r="AK264" i="1" s="1"/>
  <c r="AF264" i="1"/>
  <c r="AE264" i="1"/>
  <c r="Y264" i="1"/>
  <c r="AL225" i="1"/>
  <c r="AJ225" i="1"/>
  <c r="AK225" i="1" s="1"/>
  <c r="AF225" i="1"/>
  <c r="AE225" i="1"/>
  <c r="Y225" i="1"/>
  <c r="AL223" i="1"/>
  <c r="AJ223" i="1"/>
  <c r="AK223" i="1" s="1"/>
  <c r="AF223" i="1"/>
  <c r="AE223" i="1"/>
  <c r="Y223" i="1"/>
  <c r="I111" i="9"/>
  <c r="F111" i="9"/>
  <c r="W249" i="1" s="1"/>
  <c r="AL249" i="1"/>
  <c r="AJ249" i="1"/>
  <c r="AE249" i="1"/>
  <c r="AL242" i="1"/>
  <c r="AJ242" i="1"/>
  <c r="AK242" i="1" s="1"/>
  <c r="AF242" i="1"/>
  <c r="AE242" i="1"/>
  <c r="Y242" i="1"/>
  <c r="I107" i="9"/>
  <c r="F107" i="9"/>
  <c r="W235" i="1" s="1"/>
  <c r="AL235" i="1"/>
  <c r="AJ235" i="1"/>
  <c r="AE235" i="1"/>
  <c r="AL238" i="1"/>
  <c r="AJ238" i="1"/>
  <c r="AK238" i="1" s="1"/>
  <c r="AF238" i="1"/>
  <c r="AE238" i="1"/>
  <c r="Y238" i="1"/>
  <c r="AL237" i="1"/>
  <c r="AJ237" i="1"/>
  <c r="AK237" i="1" s="1"/>
  <c r="AF237" i="1"/>
  <c r="AE237" i="1"/>
  <c r="Y237" i="1"/>
  <c r="AL245" i="1"/>
  <c r="AJ245" i="1"/>
  <c r="AK245" i="1" s="1"/>
  <c r="AF245" i="1"/>
  <c r="AE245" i="1"/>
  <c r="Y245" i="1"/>
  <c r="I109" i="9"/>
  <c r="F109" i="9"/>
  <c r="W247" i="1" s="1"/>
  <c r="AL247" i="1"/>
  <c r="AJ247" i="1"/>
  <c r="AE247" i="1"/>
  <c r="AL226" i="1"/>
  <c r="AJ226" i="1"/>
  <c r="AK226" i="1" s="1"/>
  <c r="AF226" i="1"/>
  <c r="AE226" i="1"/>
  <c r="Y226" i="1"/>
  <c r="AG223" i="1" l="1"/>
  <c r="AG262" i="1"/>
  <c r="AG245" i="1"/>
  <c r="AG242" i="1"/>
  <c r="AG225" i="1"/>
  <c r="AK263" i="1"/>
  <c r="K116" i="9" s="1"/>
  <c r="L116" i="9" s="1"/>
  <c r="AG268" i="1"/>
  <c r="AG238" i="1"/>
  <c r="AG279" i="1"/>
  <c r="AG226" i="1"/>
  <c r="AG237" i="1"/>
  <c r="AG264" i="1"/>
  <c r="Y263" i="1"/>
  <c r="AG263" i="1" s="1"/>
  <c r="AL199" i="1"/>
  <c r="AJ199" i="1"/>
  <c r="AK199" i="1" s="1"/>
  <c r="AF199" i="1"/>
  <c r="AE199" i="1"/>
  <c r="Y199" i="1"/>
  <c r="AL622" i="1"/>
  <c r="AJ622" i="1"/>
  <c r="AK622" i="1" s="1"/>
  <c r="AF622" i="1"/>
  <c r="Y622" i="1"/>
  <c r="I130" i="9"/>
  <c r="F130" i="9"/>
  <c r="W292" i="1" s="1"/>
  <c r="AL292" i="1"/>
  <c r="AJ292" i="1"/>
  <c r="AE292" i="1"/>
  <c r="AG199" i="1" l="1"/>
  <c r="AG622" i="1"/>
  <c r="Y292" i="1"/>
  <c r="AG292" i="1" s="1"/>
  <c r="AF292" i="1"/>
  <c r="AK292" i="1" s="1"/>
  <c r="K130" i="9" s="1"/>
  <c r="L130" i="9" s="1"/>
  <c r="AL449" i="1" l="1"/>
  <c r="AJ449" i="1"/>
  <c r="AK449" i="1" s="1"/>
  <c r="AF449" i="1"/>
  <c r="AE449" i="1"/>
  <c r="Y449" i="1"/>
  <c r="AL447" i="1"/>
  <c r="AJ447" i="1"/>
  <c r="AK447" i="1" s="1"/>
  <c r="AF447" i="1"/>
  <c r="AE447" i="1"/>
  <c r="Y447" i="1"/>
  <c r="AG449" i="1" l="1"/>
  <c r="AG447" i="1"/>
  <c r="I102" i="9"/>
  <c r="F102" i="9"/>
  <c r="W220" i="1" s="1"/>
  <c r="AL220" i="1"/>
  <c r="AJ220" i="1"/>
  <c r="AE220" i="1"/>
  <c r="AL219" i="1"/>
  <c r="AJ219" i="1"/>
  <c r="AK219" i="1" s="1"/>
  <c r="AF219" i="1"/>
  <c r="AE219" i="1"/>
  <c r="Y219" i="1"/>
  <c r="AF391" i="1"/>
  <c r="AE391" i="1"/>
  <c r="Y391" i="1"/>
  <c r="AL391" i="1"/>
  <c r="AJ391" i="1"/>
  <c r="AK391" i="1" s="1"/>
  <c r="AG219" i="1" l="1"/>
  <c r="AG391" i="1"/>
  <c r="I191" i="9"/>
  <c r="F191" i="9"/>
  <c r="AL478" i="1"/>
  <c r="AJ478" i="1"/>
  <c r="AE478" i="1"/>
  <c r="AE476" i="1"/>
  <c r="W479" i="1" l="1"/>
  <c r="Y479" i="1" s="1"/>
  <c r="AG479" i="1" s="1"/>
  <c r="AL475" i="1"/>
  <c r="AJ475" i="1"/>
  <c r="AK475" i="1" s="1"/>
  <c r="AF475" i="1"/>
  <c r="AE475" i="1"/>
  <c r="Y475" i="1"/>
  <c r="I79" i="9"/>
  <c r="F79" i="9"/>
  <c r="W148" i="1" s="1"/>
  <c r="AL148" i="1"/>
  <c r="AJ148" i="1"/>
  <c r="AE148" i="1"/>
  <c r="AL345" i="1"/>
  <c r="AJ345" i="1"/>
  <c r="AK345" i="1" s="1"/>
  <c r="AF345" i="1"/>
  <c r="Y345" i="1"/>
  <c r="AL339" i="1"/>
  <c r="AJ339" i="1"/>
  <c r="AK339" i="1" s="1"/>
  <c r="AF339" i="1"/>
  <c r="Y339" i="1"/>
  <c r="AF479" i="1" l="1"/>
  <c r="AK479" i="1" s="1"/>
  <c r="AF480" i="1"/>
  <c r="AK480" i="1" s="1"/>
  <c r="K192" i="9" s="1"/>
  <c r="L192" i="9" s="1"/>
  <c r="Y480" i="1"/>
  <c r="AG480" i="1" s="1"/>
  <c r="AG339" i="1"/>
  <c r="AG345" i="1"/>
  <c r="AG475" i="1"/>
  <c r="AE612" i="1" l="1"/>
  <c r="AL612" i="1" l="1"/>
  <c r="AJ612" i="1"/>
  <c r="AK612" i="1" s="1"/>
  <c r="AF612" i="1"/>
  <c r="Y612" i="1"/>
  <c r="AG612" i="1" s="1"/>
  <c r="AE709" i="1" l="1"/>
  <c r="F324" i="9"/>
  <c r="AE738" i="1"/>
  <c r="I98" i="9" l="1"/>
  <c r="F98" i="9"/>
  <c r="W209" i="1" s="1"/>
  <c r="AL209" i="1"/>
  <c r="AJ209" i="1"/>
  <c r="AE209" i="1"/>
  <c r="I103" i="9"/>
  <c r="F103" i="9"/>
  <c r="AL230" i="1"/>
  <c r="AJ230" i="1"/>
  <c r="AE230" i="1"/>
  <c r="I97" i="9"/>
  <c r="F97" i="9"/>
  <c r="W195" i="1" s="1"/>
  <c r="AL195" i="1"/>
  <c r="AJ195" i="1"/>
  <c r="AE195" i="1"/>
  <c r="W230" i="1" l="1"/>
  <c r="I33" i="9"/>
  <c r="F33" i="9"/>
  <c r="W54" i="1" s="1"/>
  <c r="AL55" i="1"/>
  <c r="AJ55" i="1"/>
  <c r="AK55" i="1" s="1"/>
  <c r="AF55" i="1"/>
  <c r="AE55" i="1"/>
  <c r="Y55" i="1"/>
  <c r="AL54" i="1"/>
  <c r="AJ54" i="1"/>
  <c r="AE54" i="1"/>
  <c r="AG55" i="1" l="1"/>
  <c r="I338" i="9" l="1"/>
  <c r="F338" i="9"/>
  <c r="W787" i="1" s="1"/>
  <c r="AL787" i="1"/>
  <c r="AJ787" i="1"/>
  <c r="AL531" i="1"/>
  <c r="AJ531" i="1"/>
  <c r="AK531" i="1" s="1"/>
  <c r="AF531" i="1"/>
  <c r="Y531" i="1"/>
  <c r="AL552" i="1"/>
  <c r="AJ552" i="1"/>
  <c r="AK552" i="1" s="1"/>
  <c r="AF552" i="1"/>
  <c r="AE552" i="1"/>
  <c r="Y552" i="1"/>
  <c r="AL752" i="1"/>
  <c r="AJ752" i="1"/>
  <c r="AK752" i="1" s="1"/>
  <c r="AF752" i="1"/>
  <c r="AE752" i="1"/>
  <c r="Y752" i="1"/>
  <c r="AL745" i="1"/>
  <c r="AJ745" i="1"/>
  <c r="AK745" i="1" s="1"/>
  <c r="AF745" i="1"/>
  <c r="AE745" i="1"/>
  <c r="Y745" i="1"/>
  <c r="AL747" i="1"/>
  <c r="AJ747" i="1"/>
  <c r="AK747" i="1" s="1"/>
  <c r="AF747" i="1"/>
  <c r="AE747" i="1"/>
  <c r="Y747" i="1"/>
  <c r="AG531" i="1" l="1"/>
  <c r="AG552" i="1"/>
  <c r="AG747" i="1"/>
  <c r="AG752" i="1"/>
  <c r="AG745" i="1"/>
  <c r="I149" i="9"/>
  <c r="F149" i="9"/>
  <c r="W397" i="1" s="1"/>
  <c r="AL397" i="1"/>
  <c r="AJ397" i="1"/>
  <c r="AE397" i="1"/>
  <c r="AL741" i="1" l="1"/>
  <c r="AJ741" i="1"/>
  <c r="AK741" i="1" s="1"/>
  <c r="AF741" i="1"/>
  <c r="AE741" i="1"/>
  <c r="Y741" i="1"/>
  <c r="AG741" i="1" l="1"/>
  <c r="AE617" i="1"/>
  <c r="AL617" i="1" l="1"/>
  <c r="AJ617" i="1"/>
  <c r="AK617" i="1" s="1"/>
  <c r="AF617" i="1"/>
  <c r="Y617" i="1"/>
  <c r="AG617" i="1" s="1"/>
  <c r="AE550" i="1"/>
  <c r="AL550" i="1" l="1"/>
  <c r="AJ550" i="1"/>
  <c r="AF550" i="1"/>
  <c r="Y550" i="1"/>
  <c r="AG550" i="1" s="1"/>
  <c r="AK550" i="1" l="1"/>
  <c r="AL346" i="1"/>
  <c r="AJ346" i="1"/>
  <c r="AK346" i="1" s="1"/>
  <c r="AF346" i="1"/>
  <c r="AE346" i="1"/>
  <c r="Y346" i="1"/>
  <c r="AL347" i="1"/>
  <c r="AJ347" i="1"/>
  <c r="AK347" i="1" s="1"/>
  <c r="AF347" i="1"/>
  <c r="Y347" i="1"/>
  <c r="AG346" i="1" l="1"/>
  <c r="AG347" i="1"/>
  <c r="AE71" i="1" l="1"/>
  <c r="AL71" i="1" l="1"/>
  <c r="AJ71" i="1"/>
  <c r="AK71" i="1" s="1"/>
  <c r="AF71" i="1"/>
  <c r="Y71" i="1"/>
  <c r="AG71" i="1" s="1"/>
  <c r="F10" i="9" l="1"/>
  <c r="AL331" i="1" l="1"/>
  <c r="AJ331" i="1"/>
  <c r="AK331" i="1" s="1"/>
  <c r="AF331" i="1"/>
  <c r="Y331" i="1"/>
  <c r="AG331" i="1" l="1"/>
  <c r="I52" i="9"/>
  <c r="F52" i="9"/>
  <c r="W89" i="1" s="1"/>
  <c r="AL89" i="1"/>
  <c r="AJ89" i="1"/>
  <c r="AE89" i="1"/>
  <c r="AL372" i="1"/>
  <c r="AJ372" i="1"/>
  <c r="AK372" i="1" s="1"/>
  <c r="AF372" i="1"/>
  <c r="Y372" i="1"/>
  <c r="AL370" i="1"/>
  <c r="AJ370" i="1"/>
  <c r="AK370" i="1" s="1"/>
  <c r="AF370" i="1"/>
  <c r="AE370" i="1"/>
  <c r="Y370" i="1"/>
  <c r="AL369" i="1"/>
  <c r="AJ369" i="1"/>
  <c r="AK369" i="1" s="1"/>
  <c r="AF369" i="1"/>
  <c r="AE369" i="1"/>
  <c r="Y369" i="1"/>
  <c r="AL368" i="1"/>
  <c r="AJ368" i="1"/>
  <c r="AK368" i="1" s="1"/>
  <c r="AF368" i="1"/>
  <c r="AE368" i="1"/>
  <c r="Y368" i="1"/>
  <c r="AL176" i="1"/>
  <c r="AJ176" i="1"/>
  <c r="AK176" i="1" s="1"/>
  <c r="AF176" i="1"/>
  <c r="AE176" i="1"/>
  <c r="Y176" i="1"/>
  <c r="AL187" i="1"/>
  <c r="AJ187" i="1"/>
  <c r="AK187" i="1" s="1"/>
  <c r="AF187" i="1"/>
  <c r="AE187" i="1"/>
  <c r="Y187" i="1"/>
  <c r="AL188" i="1"/>
  <c r="AJ188" i="1"/>
  <c r="AK188" i="1" s="1"/>
  <c r="AF188" i="1"/>
  <c r="AE188" i="1"/>
  <c r="Y188" i="1"/>
  <c r="AL190" i="1"/>
  <c r="AJ190" i="1"/>
  <c r="AK190" i="1" s="1"/>
  <c r="AF190" i="1"/>
  <c r="AE190" i="1"/>
  <c r="Y190" i="1"/>
  <c r="AG372" i="1" l="1"/>
  <c r="AG369" i="1"/>
  <c r="AG370" i="1"/>
  <c r="AG368" i="1"/>
  <c r="AG190" i="1"/>
  <c r="AG188" i="1"/>
  <c r="AG176" i="1"/>
  <c r="AG187" i="1"/>
  <c r="AE367" i="1"/>
  <c r="I138" i="9"/>
  <c r="F138" i="9"/>
  <c r="W367" i="1" s="1"/>
  <c r="AL367" i="1"/>
  <c r="AJ367" i="1"/>
  <c r="I251" i="9"/>
  <c r="F251" i="9"/>
  <c r="W600" i="1" s="1"/>
  <c r="AL600" i="1"/>
  <c r="AJ600" i="1"/>
  <c r="AE600" i="1"/>
  <c r="Y367" i="1" l="1"/>
  <c r="AG367" i="1" s="1"/>
  <c r="AF367" i="1"/>
  <c r="AK367" i="1" s="1"/>
  <c r="K138" i="9" s="1"/>
  <c r="L138" i="9" s="1"/>
  <c r="I137" i="9"/>
  <c r="F137" i="9"/>
  <c r="W350" i="1" s="1"/>
  <c r="AF350" i="1" s="1"/>
  <c r="AE350" i="1"/>
  <c r="AL350" i="1"/>
  <c r="AJ350" i="1"/>
  <c r="AL512" i="1"/>
  <c r="AJ512" i="1"/>
  <c r="AF512" i="1"/>
  <c r="Y512" i="1"/>
  <c r="AL603" i="1"/>
  <c r="AJ603" i="1"/>
  <c r="AK603" i="1" s="1"/>
  <c r="AF603" i="1"/>
  <c r="AE603" i="1"/>
  <c r="Y603" i="1"/>
  <c r="AL613" i="1"/>
  <c r="AJ613" i="1"/>
  <c r="AK613" i="1" s="1"/>
  <c r="AF613" i="1"/>
  <c r="AE613" i="1"/>
  <c r="Y613" i="1"/>
  <c r="AL620" i="1"/>
  <c r="AJ620" i="1"/>
  <c r="AK620" i="1" s="1"/>
  <c r="AF620" i="1"/>
  <c r="AE620" i="1"/>
  <c r="Y620" i="1"/>
  <c r="AL619" i="1"/>
  <c r="AJ619" i="1"/>
  <c r="AK619" i="1" s="1"/>
  <c r="AF619" i="1"/>
  <c r="AE619" i="1"/>
  <c r="Y619" i="1"/>
  <c r="AL540" i="1"/>
  <c r="AJ540" i="1"/>
  <c r="AK540" i="1" s="1"/>
  <c r="AF540" i="1"/>
  <c r="Y540" i="1"/>
  <c r="AG512" i="1" l="1"/>
  <c r="Y350" i="1"/>
  <c r="AG350" i="1" s="1"/>
  <c r="AG619" i="1"/>
  <c r="AG613" i="1"/>
  <c r="AK350" i="1"/>
  <c r="K137" i="9" s="1"/>
  <c r="L137" i="9" s="1"/>
  <c r="AG620" i="1"/>
  <c r="AG603" i="1"/>
  <c r="AK512" i="1"/>
  <c r="AG540" i="1"/>
  <c r="I248" i="9"/>
  <c r="F248" i="9"/>
  <c r="W597" i="1" s="1"/>
  <c r="AL597" i="1"/>
  <c r="AJ597" i="1"/>
  <c r="AE597" i="1"/>
  <c r="I247" i="9"/>
  <c r="F247" i="9"/>
  <c r="W596" i="1" s="1"/>
  <c r="AL596" i="1"/>
  <c r="AJ596" i="1"/>
  <c r="AE596" i="1"/>
  <c r="I246" i="9"/>
  <c r="F246" i="9"/>
  <c r="W595" i="1" s="1"/>
  <c r="AL595" i="1"/>
  <c r="AJ595" i="1"/>
  <c r="AE595" i="1"/>
  <c r="I249" i="9"/>
  <c r="F249" i="9"/>
  <c r="W598" i="1" s="1"/>
  <c r="Y598" i="1" s="1"/>
  <c r="AL598" i="1"/>
  <c r="AJ598" i="1"/>
  <c r="AE598" i="1"/>
  <c r="I235" i="9"/>
  <c r="F235" i="9"/>
  <c r="W567" i="1" s="1"/>
  <c r="AL567" i="1"/>
  <c r="AJ567" i="1"/>
  <c r="AE567" i="1"/>
  <c r="AL615" i="1"/>
  <c r="AJ615" i="1"/>
  <c r="AK615" i="1" s="1"/>
  <c r="AF615" i="1"/>
  <c r="AE615" i="1"/>
  <c r="Y615" i="1"/>
  <c r="I234" i="9"/>
  <c r="F234" i="9"/>
  <c r="W566" i="1" s="1"/>
  <c r="AL566" i="1"/>
  <c r="AJ566" i="1"/>
  <c r="AE566" i="1"/>
  <c r="I233" i="9"/>
  <c r="F233" i="9"/>
  <c r="AL565" i="1"/>
  <c r="AJ565" i="1"/>
  <c r="AE565" i="1"/>
  <c r="AL538" i="1"/>
  <c r="AJ538" i="1"/>
  <c r="AK538" i="1" s="1"/>
  <c r="AF538" i="1"/>
  <c r="AE538" i="1"/>
  <c r="Y538" i="1"/>
  <c r="AL618" i="1"/>
  <c r="AJ618" i="1"/>
  <c r="AK618" i="1" s="1"/>
  <c r="AF618" i="1"/>
  <c r="AE618" i="1"/>
  <c r="Y618" i="1"/>
  <c r="I253" i="9"/>
  <c r="F253" i="9"/>
  <c r="AL606" i="1"/>
  <c r="AJ606" i="1"/>
  <c r="AE606" i="1"/>
  <c r="I254" i="9"/>
  <c r="F254" i="9"/>
  <c r="W607" i="1" s="1"/>
  <c r="AL607" i="1"/>
  <c r="AJ607" i="1"/>
  <c r="AE607" i="1"/>
  <c r="I255" i="9"/>
  <c r="F255" i="9"/>
  <c r="W608" i="1" s="1"/>
  <c r="AL608" i="1"/>
  <c r="AJ608" i="1"/>
  <c r="AE608" i="1"/>
  <c r="AL610" i="1"/>
  <c r="AJ610" i="1"/>
  <c r="AK610" i="1" s="1"/>
  <c r="AF610" i="1"/>
  <c r="AE610" i="1"/>
  <c r="Y610" i="1"/>
  <c r="W565" i="1" l="1"/>
  <c r="W606" i="1"/>
  <c r="AG618" i="1"/>
  <c r="AG615" i="1"/>
  <c r="AG598" i="1"/>
  <c r="AF598" i="1"/>
  <c r="AK598" i="1" s="1"/>
  <c r="K249" i="9" s="1"/>
  <c r="L249" i="9" s="1"/>
  <c r="AG610" i="1"/>
  <c r="AG538" i="1"/>
  <c r="AL584" i="1"/>
  <c r="AJ584" i="1"/>
  <c r="AK584" i="1" s="1"/>
  <c r="AF584" i="1"/>
  <c r="Y584" i="1"/>
  <c r="AF564" i="1" l="1"/>
  <c r="AK564" i="1" s="1"/>
  <c r="K232" i="9" s="1"/>
  <c r="L232" i="9" s="1"/>
  <c r="Y564" i="1"/>
  <c r="AG564" i="1" s="1"/>
  <c r="AF605" i="1"/>
  <c r="AK605" i="1" s="1"/>
  <c r="K252" i="9" s="1"/>
  <c r="L252" i="9" s="1"/>
  <c r="Y605" i="1"/>
  <c r="AG605" i="1" s="1"/>
  <c r="AG584" i="1"/>
  <c r="AL775" i="1" l="1"/>
  <c r="AJ775" i="1"/>
  <c r="AK775" i="1" s="1"/>
  <c r="AF775" i="1"/>
  <c r="AE775" i="1"/>
  <c r="Y775" i="1"/>
  <c r="AG775" i="1" l="1"/>
  <c r="I224" i="9"/>
  <c r="F224" i="9"/>
  <c r="W530" i="1" s="1"/>
  <c r="AE530" i="1"/>
  <c r="AL530" i="1"/>
  <c r="AJ530" i="1"/>
  <c r="AE585" i="1"/>
  <c r="AL585" i="1" l="1"/>
  <c r="AJ585" i="1"/>
  <c r="AK585" i="1" s="1"/>
  <c r="AF585" i="1"/>
  <c r="Y585" i="1"/>
  <c r="AG585" i="1" s="1"/>
  <c r="AL529" i="1"/>
  <c r="AJ529" i="1"/>
  <c r="AK529" i="1" s="1"/>
  <c r="AF529" i="1"/>
  <c r="AE529" i="1"/>
  <c r="Y529" i="1"/>
  <c r="I222" i="9"/>
  <c r="F222" i="9"/>
  <c r="W522" i="1" s="1"/>
  <c r="AL523" i="1"/>
  <c r="AJ523" i="1"/>
  <c r="AK523" i="1" s="1"/>
  <c r="AF523" i="1"/>
  <c r="Y523" i="1"/>
  <c r="AL522" i="1"/>
  <c r="AJ522" i="1"/>
  <c r="AE522" i="1"/>
  <c r="I221" i="9"/>
  <c r="F221" i="9"/>
  <c r="W520" i="1" s="1"/>
  <c r="AL521" i="1"/>
  <c r="AJ521" i="1"/>
  <c r="AK521" i="1" s="1"/>
  <c r="AF521" i="1"/>
  <c r="AE521" i="1"/>
  <c r="Y521" i="1"/>
  <c r="AL520" i="1"/>
  <c r="AJ520" i="1"/>
  <c r="AE520" i="1"/>
  <c r="AL517" i="1"/>
  <c r="AJ517" i="1"/>
  <c r="AK517" i="1" s="1"/>
  <c r="AF517" i="1"/>
  <c r="AE517" i="1"/>
  <c r="Y517" i="1"/>
  <c r="AG521" i="1" l="1"/>
  <c r="AG517" i="1"/>
  <c r="AG523" i="1"/>
  <c r="AG529" i="1"/>
  <c r="AE365" i="1"/>
  <c r="AL365" i="1"/>
  <c r="AJ365" i="1"/>
  <c r="AK365" i="1" s="1"/>
  <c r="AF365" i="1"/>
  <c r="Y365" i="1"/>
  <c r="AE325" i="1"/>
  <c r="AL325" i="1"/>
  <c r="AJ325" i="1"/>
  <c r="AK325" i="1" s="1"/>
  <c r="AF325" i="1"/>
  <c r="Y325" i="1"/>
  <c r="AE590" i="1"/>
  <c r="AG325" i="1" l="1"/>
  <c r="AG365" i="1"/>
  <c r="AL590" i="1"/>
  <c r="AJ590" i="1"/>
  <c r="AK590" i="1" s="1"/>
  <c r="AF590" i="1"/>
  <c r="Y590" i="1"/>
  <c r="AG590" i="1" s="1"/>
  <c r="AE526" i="1" l="1"/>
  <c r="I340" i="9" l="1"/>
  <c r="F340" i="9"/>
  <c r="W789" i="1" s="1"/>
  <c r="I339" i="9"/>
  <c r="F339" i="9"/>
  <c r="W788" i="1" s="1"/>
  <c r="I337" i="9"/>
  <c r="F337" i="9"/>
  <c r="W769" i="1" s="1"/>
  <c r="AF769" i="1" s="1"/>
  <c r="I336" i="9"/>
  <c r="F336" i="9"/>
  <c r="W768" i="1" s="1"/>
  <c r="Y768" i="1" s="1"/>
  <c r="I335" i="9"/>
  <c r="F335" i="9"/>
  <c r="W765" i="1" s="1"/>
  <c r="I334" i="9"/>
  <c r="F334" i="9"/>
  <c r="W764" i="1" s="1"/>
  <c r="I333" i="9"/>
  <c r="F333" i="9"/>
  <c r="W763" i="1" s="1"/>
  <c r="AF763" i="1" s="1"/>
  <c r="I332" i="9"/>
  <c r="F332" i="9"/>
  <c r="W762" i="1" s="1"/>
  <c r="AF762" i="1" s="1"/>
  <c r="I331" i="9"/>
  <c r="F331" i="9"/>
  <c r="W761" i="1" s="1"/>
  <c r="I330" i="9"/>
  <c r="F330" i="9"/>
  <c r="W760" i="1" s="1"/>
  <c r="Y760" i="1" s="1"/>
  <c r="I329" i="9"/>
  <c r="F329" i="9"/>
  <c r="W759" i="1" s="1"/>
  <c r="Y759" i="1" s="1"/>
  <c r="I328" i="9"/>
  <c r="F328" i="9"/>
  <c r="W758" i="1" s="1"/>
  <c r="I327" i="9"/>
  <c r="F327" i="9"/>
  <c r="W757" i="1" s="1"/>
  <c r="AF757" i="1" s="1"/>
  <c r="I326" i="9"/>
  <c r="F326" i="9"/>
  <c r="W756" i="1" s="1"/>
  <c r="I325" i="9"/>
  <c r="F325" i="9"/>
  <c r="W739" i="1" s="1"/>
  <c r="I324" i="9"/>
  <c r="W738" i="1"/>
  <c r="I323" i="9"/>
  <c r="F323" i="9"/>
  <c r="W737" i="1" s="1"/>
  <c r="I322" i="9"/>
  <c r="F322" i="9"/>
  <c r="W736" i="1" s="1"/>
  <c r="I321" i="9"/>
  <c r="F321" i="9"/>
  <c r="W735" i="1" s="1"/>
  <c r="Y735" i="1" s="1"/>
  <c r="I320" i="9"/>
  <c r="F320" i="9"/>
  <c r="W734" i="1" s="1"/>
  <c r="I319" i="9"/>
  <c r="F319" i="9"/>
  <c r="W733" i="1" s="1"/>
  <c r="Y733" i="1" s="1"/>
  <c r="I317" i="9"/>
  <c r="F317" i="9"/>
  <c r="I316" i="9"/>
  <c r="F316" i="9"/>
  <c r="W730" i="1" s="1"/>
  <c r="AF730" i="1" s="1"/>
  <c r="I315" i="9"/>
  <c r="F315" i="9"/>
  <c r="W729" i="1" s="1"/>
  <c r="I314" i="9"/>
  <c r="F314" i="9"/>
  <c r="W728" i="1" s="1"/>
  <c r="Y728" i="1" s="1"/>
  <c r="I313" i="9"/>
  <c r="F313" i="9"/>
  <c r="W727" i="1" s="1"/>
  <c r="I312" i="9"/>
  <c r="F312" i="9"/>
  <c r="W726" i="1" s="1"/>
  <c r="Y726" i="1" s="1"/>
  <c r="I311" i="9"/>
  <c r="F311" i="9"/>
  <c r="W725" i="1" s="1"/>
  <c r="Y725" i="1" s="1"/>
  <c r="I310" i="9"/>
  <c r="F310" i="9"/>
  <c r="W724" i="1" s="1"/>
  <c r="I309" i="9"/>
  <c r="F309" i="9"/>
  <c r="W723" i="1" s="1"/>
  <c r="I308" i="9"/>
  <c r="F308" i="9"/>
  <c r="W722" i="1" s="1"/>
  <c r="I307" i="9"/>
  <c r="F307" i="9"/>
  <c r="W721" i="1" s="1"/>
  <c r="I306" i="9"/>
  <c r="F306" i="9"/>
  <c r="W720" i="1" s="1"/>
  <c r="I305" i="9"/>
  <c r="F305" i="9"/>
  <c r="W719" i="1" s="1"/>
  <c r="AF719" i="1" s="1"/>
  <c r="I304" i="9"/>
  <c r="F304" i="9"/>
  <c r="W718" i="1" s="1"/>
  <c r="I303" i="9"/>
  <c r="F303" i="9"/>
  <c r="W717" i="1" s="1"/>
  <c r="I302" i="9"/>
  <c r="F302" i="9"/>
  <c r="W716" i="1" s="1"/>
  <c r="I301" i="9"/>
  <c r="F301" i="9"/>
  <c r="W715" i="1" s="1"/>
  <c r="I300" i="9"/>
  <c r="F300" i="9"/>
  <c r="W714" i="1" s="1"/>
  <c r="I299" i="9"/>
  <c r="F299" i="9"/>
  <c r="W713" i="1" s="1"/>
  <c r="I298" i="9"/>
  <c r="F298" i="9"/>
  <c r="W712" i="1" s="1"/>
  <c r="Y712" i="1" s="1"/>
  <c r="I297" i="9"/>
  <c r="F297" i="9"/>
  <c r="W711" i="1" s="1"/>
  <c r="I296" i="9"/>
  <c r="F296" i="9"/>
  <c r="W710" i="1" s="1"/>
  <c r="Y710" i="1" s="1"/>
  <c r="I295" i="9"/>
  <c r="F295" i="9"/>
  <c r="W709" i="1" s="1"/>
  <c r="Y709" i="1" s="1"/>
  <c r="I294" i="9"/>
  <c r="F294" i="9"/>
  <c r="W708" i="1" s="1"/>
  <c r="I293" i="9"/>
  <c r="F293" i="9"/>
  <c r="W707" i="1" s="1"/>
  <c r="I292" i="9"/>
  <c r="F292" i="9"/>
  <c r="W706" i="1" s="1"/>
  <c r="I291" i="9"/>
  <c r="F291" i="9"/>
  <c r="W705" i="1" s="1"/>
  <c r="AF705" i="1" s="1"/>
  <c r="I290" i="9"/>
  <c r="F290" i="9"/>
  <c r="W704" i="1" s="1"/>
  <c r="Y704" i="1" s="1"/>
  <c r="I289" i="9"/>
  <c r="F289" i="9"/>
  <c r="W703" i="1" s="1"/>
  <c r="I288" i="9"/>
  <c r="F288" i="9"/>
  <c r="W702" i="1" s="1"/>
  <c r="AF702" i="1" s="1"/>
  <c r="I287" i="9"/>
  <c r="F287" i="9"/>
  <c r="W701" i="1" s="1"/>
  <c r="Y701" i="1" s="1"/>
  <c r="I286" i="9"/>
  <c r="F286" i="9"/>
  <c r="W700" i="1" s="1"/>
  <c r="I285" i="9"/>
  <c r="F285" i="9"/>
  <c r="W699" i="1" s="1"/>
  <c r="I284" i="9"/>
  <c r="F284" i="9"/>
  <c r="W698" i="1" s="1"/>
  <c r="I283" i="9"/>
  <c r="F283" i="9"/>
  <c r="W697" i="1" s="1"/>
  <c r="I282" i="9"/>
  <c r="F282" i="9"/>
  <c r="W696" i="1" s="1"/>
  <c r="AF696" i="1" s="1"/>
  <c r="I281" i="9"/>
  <c r="F281" i="9"/>
  <c r="W695" i="1" s="1"/>
  <c r="AF695" i="1" s="1"/>
  <c r="I280" i="9"/>
  <c r="F280" i="9"/>
  <c r="W694" i="1" s="1"/>
  <c r="I279" i="9"/>
  <c r="F279" i="9"/>
  <c r="W693" i="1" s="1"/>
  <c r="Y693" i="1" s="1"/>
  <c r="I278" i="9"/>
  <c r="F278" i="9"/>
  <c r="W692" i="1" s="1"/>
  <c r="Y692" i="1" s="1"/>
  <c r="I277" i="9"/>
  <c r="F277" i="9"/>
  <c r="W691" i="1" s="1"/>
  <c r="I276" i="9"/>
  <c r="F276" i="9"/>
  <c r="W690" i="1" s="1"/>
  <c r="I275" i="9"/>
  <c r="F275" i="9"/>
  <c r="W689" i="1" s="1"/>
  <c r="I274" i="9"/>
  <c r="F274" i="9"/>
  <c r="W688" i="1" s="1"/>
  <c r="AF688" i="1" s="1"/>
  <c r="I273" i="9"/>
  <c r="F273" i="9"/>
  <c r="W687" i="1" s="1"/>
  <c r="I272" i="9"/>
  <c r="F272" i="9"/>
  <c r="W686" i="1" s="1"/>
  <c r="I271" i="9"/>
  <c r="F271" i="9"/>
  <c r="W685" i="1" s="1"/>
  <c r="I270" i="9"/>
  <c r="F270" i="9"/>
  <c r="W657" i="1" s="1"/>
  <c r="I269" i="9"/>
  <c r="F269" i="9"/>
  <c r="W656" i="1" s="1"/>
  <c r="I268" i="9"/>
  <c r="F268" i="9"/>
  <c r="W655" i="1" s="1"/>
  <c r="Y655" i="1" s="1"/>
  <c r="I267" i="9"/>
  <c r="F267" i="9"/>
  <c r="W654" i="1" s="1"/>
  <c r="I266" i="9"/>
  <c r="F266" i="9"/>
  <c r="W653" i="1" s="1"/>
  <c r="Y653" i="1" s="1"/>
  <c r="I265" i="9"/>
  <c r="F265" i="9"/>
  <c r="W652" i="1" s="1"/>
  <c r="I264" i="9"/>
  <c r="F264" i="9"/>
  <c r="W651" i="1" s="1"/>
  <c r="I263" i="9"/>
  <c r="F263" i="9"/>
  <c r="W650" i="1" s="1"/>
  <c r="I262" i="9"/>
  <c r="F262" i="9"/>
  <c r="W649" i="1" s="1"/>
  <c r="I261" i="9"/>
  <c r="F261" i="9"/>
  <c r="W648" i="1" s="1"/>
  <c r="I260" i="9"/>
  <c r="F260" i="9"/>
  <c r="W647" i="1" s="1"/>
  <c r="I259" i="9"/>
  <c r="F259" i="9"/>
  <c r="W646" i="1" s="1"/>
  <c r="Y646" i="1" s="1"/>
  <c r="I258" i="9"/>
  <c r="F258" i="9"/>
  <c r="W645" i="1" s="1"/>
  <c r="Y645" i="1" s="1"/>
  <c r="I257" i="9"/>
  <c r="F257" i="9"/>
  <c r="W644" i="1" s="1"/>
  <c r="Y644" i="1" s="1"/>
  <c r="I256" i="9"/>
  <c r="F256" i="9"/>
  <c r="W641" i="1" s="1"/>
  <c r="I250" i="9"/>
  <c r="F250" i="9"/>
  <c r="I245" i="9"/>
  <c r="F245" i="9"/>
  <c r="W592" i="1" s="1"/>
  <c r="I244" i="9"/>
  <c r="F244" i="9"/>
  <c r="W591" i="1" s="1"/>
  <c r="I243" i="9"/>
  <c r="F243" i="9"/>
  <c r="W589" i="1" s="1"/>
  <c r="I242" i="9"/>
  <c r="F242" i="9"/>
  <c r="W588" i="1" s="1"/>
  <c r="Y588" i="1" s="1"/>
  <c r="I241" i="9"/>
  <c r="F241" i="9"/>
  <c r="W587" i="1" s="1"/>
  <c r="I240" i="9"/>
  <c r="F240" i="9"/>
  <c r="W582" i="1" s="1"/>
  <c r="Y582" i="1" s="1"/>
  <c r="I239" i="9"/>
  <c r="F239" i="9"/>
  <c r="W579" i="1" s="1"/>
  <c r="AF579" i="1" s="1"/>
  <c r="I238" i="9"/>
  <c r="F238" i="9"/>
  <c r="W572" i="1" s="1"/>
  <c r="I237" i="9"/>
  <c r="F237" i="9"/>
  <c r="W571" i="1" s="1"/>
  <c r="I236" i="9"/>
  <c r="F236" i="9"/>
  <c r="W568" i="1" s="1"/>
  <c r="I230" i="9"/>
  <c r="F230" i="9"/>
  <c r="W544" i="1" s="1"/>
  <c r="I229" i="9"/>
  <c r="F229" i="9"/>
  <c r="W543" i="1" s="1"/>
  <c r="I228" i="9"/>
  <c r="F228" i="9"/>
  <c r="W542" i="1" s="1"/>
  <c r="Y542" i="1" s="1"/>
  <c r="I227" i="9"/>
  <c r="F227" i="9"/>
  <c r="I223" i="9"/>
  <c r="F223" i="9"/>
  <c r="W525" i="1" s="1"/>
  <c r="Y525" i="1" s="1"/>
  <c r="I220" i="9"/>
  <c r="F220" i="9"/>
  <c r="W519" i="1" s="1"/>
  <c r="I219" i="9"/>
  <c r="F219" i="9"/>
  <c r="W518" i="1" s="1"/>
  <c r="Y518" i="1" s="1"/>
  <c r="I218" i="9"/>
  <c r="F218" i="9"/>
  <c r="W516" i="1" s="1"/>
  <c r="AF516" i="1" s="1"/>
  <c r="I217" i="9"/>
  <c r="F217" i="9"/>
  <c r="W515" i="1" s="1"/>
  <c r="I216" i="9"/>
  <c r="F216" i="9"/>
  <c r="W514" i="1" s="1"/>
  <c r="AF514" i="1" s="1"/>
  <c r="I215" i="9"/>
  <c r="F215" i="9"/>
  <c r="W513" i="1" s="1"/>
  <c r="AF513" i="1" s="1"/>
  <c r="I214" i="9"/>
  <c r="F214" i="9"/>
  <c r="W511" i="1" s="1"/>
  <c r="I213" i="9"/>
  <c r="F213" i="9"/>
  <c r="W510" i="1" s="1"/>
  <c r="I212" i="9"/>
  <c r="F212" i="9"/>
  <c r="W509" i="1" s="1"/>
  <c r="AF509" i="1" s="1"/>
  <c r="I211" i="9"/>
  <c r="F211" i="9"/>
  <c r="W508" i="1" s="1"/>
  <c r="I210" i="9"/>
  <c r="F210" i="9"/>
  <c r="W507" i="1" s="1"/>
  <c r="I209" i="9"/>
  <c r="F209" i="9"/>
  <c r="I208" i="9"/>
  <c r="F208" i="9"/>
  <c r="W505" i="1" s="1"/>
  <c r="I207" i="9"/>
  <c r="F207" i="9"/>
  <c r="W504" i="1" s="1"/>
  <c r="AF504" i="1" s="1"/>
  <c r="I206" i="9"/>
  <c r="F206" i="9"/>
  <c r="W503" i="1" s="1"/>
  <c r="I205" i="9"/>
  <c r="F205" i="9"/>
  <c r="W502" i="1" s="1"/>
  <c r="Y502" i="1" s="1"/>
  <c r="I204" i="9"/>
  <c r="F204" i="9"/>
  <c r="W501" i="1" s="1"/>
  <c r="I203" i="9"/>
  <c r="F203" i="9"/>
  <c r="I202" i="9"/>
  <c r="F202" i="9"/>
  <c r="W499" i="1" s="1"/>
  <c r="I201" i="9"/>
  <c r="F201" i="9"/>
  <c r="W498" i="1" s="1"/>
  <c r="Y498" i="1" s="1"/>
  <c r="I199" i="9"/>
  <c r="F199" i="9"/>
  <c r="W495" i="1" s="1"/>
  <c r="Y495" i="1" s="1"/>
  <c r="I198" i="9"/>
  <c r="F198" i="9"/>
  <c r="W494" i="1" s="1"/>
  <c r="AF494" i="1" s="1"/>
  <c r="I197" i="9"/>
  <c r="F197" i="9"/>
  <c r="W493" i="1" s="1"/>
  <c r="Y493" i="1" s="1"/>
  <c r="I196" i="9"/>
  <c r="F196" i="9"/>
  <c r="W492" i="1" s="1"/>
  <c r="AF492" i="1" s="1"/>
  <c r="I195" i="9"/>
  <c r="F195" i="9"/>
  <c r="W487" i="1" s="1"/>
  <c r="AF487" i="1" s="1"/>
  <c r="I194" i="9"/>
  <c r="F194" i="9"/>
  <c r="W486" i="1" s="1"/>
  <c r="AF486" i="1" s="1"/>
  <c r="I193" i="9"/>
  <c r="F193" i="9"/>
  <c r="W485" i="1" s="1"/>
  <c r="AF485" i="1" s="1"/>
  <c r="I190" i="9"/>
  <c r="F190" i="9"/>
  <c r="W470" i="1" s="1"/>
  <c r="Y470" i="1" s="1"/>
  <c r="I189" i="9"/>
  <c r="F189" i="9"/>
  <c r="W469" i="1" s="1"/>
  <c r="I188" i="9"/>
  <c r="F188" i="9"/>
  <c r="W467" i="1" s="1"/>
  <c r="Y467" i="1" s="1"/>
  <c r="I186" i="9"/>
  <c r="F186" i="9"/>
  <c r="I185" i="9"/>
  <c r="F185" i="9"/>
  <c r="W464" i="1" s="1"/>
  <c r="I184" i="9"/>
  <c r="F184" i="9"/>
  <c r="W463" i="1" s="1"/>
  <c r="Y463" i="1" s="1"/>
  <c r="I183" i="9"/>
  <c r="F183" i="9"/>
  <c r="W462" i="1" s="1"/>
  <c r="Y462" i="1" s="1"/>
  <c r="I182" i="9"/>
  <c r="F182" i="9"/>
  <c r="W461" i="1" s="1"/>
  <c r="I181" i="9"/>
  <c r="F181" i="9"/>
  <c r="W460" i="1" s="1"/>
  <c r="Y460" i="1" s="1"/>
  <c r="I180" i="9"/>
  <c r="F180" i="9"/>
  <c r="W459" i="1" s="1"/>
  <c r="AF459" i="1" s="1"/>
  <c r="I179" i="9"/>
  <c r="F179" i="9"/>
  <c r="W458" i="1" s="1"/>
  <c r="AF458" i="1" s="1"/>
  <c r="I178" i="9"/>
  <c r="F178" i="9"/>
  <c r="W457" i="1" s="1"/>
  <c r="I177" i="9"/>
  <c r="F177" i="9"/>
  <c r="I175" i="9"/>
  <c r="F175" i="9"/>
  <c r="W443" i="1" s="1"/>
  <c r="I174" i="9"/>
  <c r="F174" i="9"/>
  <c r="W442" i="1" s="1"/>
  <c r="I173" i="9"/>
  <c r="F173" i="9"/>
  <c r="W441" i="1" s="1"/>
  <c r="Y441" i="1" s="1"/>
  <c r="I172" i="9"/>
  <c r="F172" i="9"/>
  <c r="W440" i="1" s="1"/>
  <c r="AF440" i="1" s="1"/>
  <c r="I171" i="9"/>
  <c r="F171" i="9"/>
  <c r="W439" i="1" s="1"/>
  <c r="Y439" i="1" s="1"/>
  <c r="I169" i="9"/>
  <c r="F169" i="9"/>
  <c r="I168" i="9"/>
  <c r="F168" i="9"/>
  <c r="I166" i="9"/>
  <c r="F166" i="9"/>
  <c r="W430" i="1" s="1"/>
  <c r="I164" i="9"/>
  <c r="F164" i="9"/>
  <c r="I163" i="9"/>
  <c r="F163" i="9"/>
  <c r="I161" i="9"/>
  <c r="F161" i="9"/>
  <c r="W423" i="1" s="1"/>
  <c r="I160" i="9"/>
  <c r="F160" i="9"/>
  <c r="W422" i="1" s="1"/>
  <c r="AF422" i="1" s="1"/>
  <c r="I159" i="9"/>
  <c r="F159" i="9"/>
  <c r="W421" i="1" s="1"/>
  <c r="AF421" i="1" s="1"/>
  <c r="I156" i="9"/>
  <c r="F156" i="9"/>
  <c r="I155" i="9"/>
  <c r="F155" i="9"/>
  <c r="W409" i="1" s="1"/>
  <c r="AF409" i="1" s="1"/>
  <c r="I154" i="9"/>
  <c r="F154" i="9"/>
  <c r="W406" i="1" s="1"/>
  <c r="I153" i="9"/>
  <c r="F153" i="9"/>
  <c r="W405" i="1" s="1"/>
  <c r="I152" i="9"/>
  <c r="F152" i="9"/>
  <c r="W404" i="1" s="1"/>
  <c r="I151" i="9"/>
  <c r="F151" i="9"/>
  <c r="W403" i="1" s="1"/>
  <c r="Y403" i="1" s="1"/>
  <c r="I148" i="9"/>
  <c r="F148" i="9"/>
  <c r="W396" i="1" s="1"/>
  <c r="I147" i="9"/>
  <c r="F147" i="9"/>
  <c r="W395" i="1" s="1"/>
  <c r="Y395" i="1" s="1"/>
  <c r="I146" i="9"/>
  <c r="F146" i="9"/>
  <c r="W394" i="1" s="1"/>
  <c r="I145" i="9"/>
  <c r="F145" i="9"/>
  <c r="W393" i="1" s="1"/>
  <c r="AF393" i="1" s="1"/>
  <c r="I143" i="9"/>
  <c r="F143" i="9"/>
  <c r="W387" i="1" s="1"/>
  <c r="Y387" i="1" s="1"/>
  <c r="I142" i="9"/>
  <c r="F142" i="9"/>
  <c r="I141" i="9"/>
  <c r="F141" i="9"/>
  <c r="W385" i="1" s="1"/>
  <c r="I140" i="9"/>
  <c r="F140" i="9"/>
  <c r="W384" i="1" s="1"/>
  <c r="I139" i="9"/>
  <c r="F139" i="9"/>
  <c r="W382" i="1" s="1"/>
  <c r="I136" i="9"/>
  <c r="F136" i="9"/>
  <c r="W305" i="1" s="1"/>
  <c r="I135" i="9"/>
  <c r="F135" i="9"/>
  <c r="W304" i="1" s="1"/>
  <c r="I134" i="9"/>
  <c r="F134" i="9"/>
  <c r="W300" i="1" s="1"/>
  <c r="Y300" i="1" s="1"/>
  <c r="I131" i="9"/>
  <c r="F131" i="9"/>
  <c r="W294" i="1" s="1"/>
  <c r="I129" i="9"/>
  <c r="F129" i="9"/>
  <c r="I128" i="9"/>
  <c r="F128" i="9"/>
  <c r="W289" i="1" s="1"/>
  <c r="I127" i="9"/>
  <c r="F127" i="9"/>
  <c r="W288" i="1" s="1"/>
  <c r="AF288" i="1" s="1"/>
  <c r="I126" i="9"/>
  <c r="F126" i="9"/>
  <c r="W287" i="1" s="1"/>
  <c r="I125" i="9"/>
  <c r="F125" i="9"/>
  <c r="W286" i="1" s="1"/>
  <c r="AF286" i="1" s="1"/>
  <c r="I124" i="9"/>
  <c r="F124" i="9"/>
  <c r="W285" i="1" s="1"/>
  <c r="I123" i="9"/>
  <c r="F123" i="9"/>
  <c r="W284" i="1" s="1"/>
  <c r="I122" i="9"/>
  <c r="F122" i="9"/>
  <c r="W283" i="1" s="1"/>
  <c r="I120" i="9"/>
  <c r="F120" i="9"/>
  <c r="W274" i="1" s="1"/>
  <c r="I119" i="9"/>
  <c r="F119" i="9"/>
  <c r="W273" i="1" s="1"/>
  <c r="AF273" i="1" s="1"/>
  <c r="I118" i="9"/>
  <c r="F118" i="9"/>
  <c r="W272" i="1" s="1"/>
  <c r="I115" i="9"/>
  <c r="F115" i="9"/>
  <c r="W261" i="1" s="1"/>
  <c r="I114" i="9"/>
  <c r="F114" i="9"/>
  <c r="W257" i="1" s="1"/>
  <c r="Y257" i="1" s="1"/>
  <c r="I113" i="9"/>
  <c r="F113" i="9"/>
  <c r="I112" i="9"/>
  <c r="F112" i="9"/>
  <c r="W253" i="1" s="1"/>
  <c r="AF253" i="1" s="1"/>
  <c r="I110" i="9"/>
  <c r="F110" i="9"/>
  <c r="W248" i="1" s="1"/>
  <c r="I108" i="9"/>
  <c r="F108" i="9"/>
  <c r="W236" i="1" s="1"/>
  <c r="I106" i="9"/>
  <c r="F106" i="9"/>
  <c r="W234" i="1" s="1"/>
  <c r="AF234" i="1" s="1"/>
  <c r="I105" i="9"/>
  <c r="F105" i="9"/>
  <c r="W233" i="1" s="1"/>
  <c r="AF233" i="1" s="1"/>
  <c r="I104" i="9"/>
  <c r="F104" i="9"/>
  <c r="W231" i="1" s="1"/>
  <c r="Y231" i="1" s="1"/>
  <c r="I101" i="9"/>
  <c r="F101" i="9"/>
  <c r="W217" i="1" s="1"/>
  <c r="AF217" i="1" s="1"/>
  <c r="I99" i="9"/>
  <c r="F99" i="9"/>
  <c r="W208" i="1" s="1"/>
  <c r="AF208" i="1" s="1"/>
  <c r="I96" i="9"/>
  <c r="F96" i="9"/>
  <c r="W174" i="1" s="1"/>
  <c r="I95" i="9"/>
  <c r="F95" i="9"/>
  <c r="W173" i="1" s="1"/>
  <c r="I94" i="9"/>
  <c r="F94" i="9"/>
  <c r="W172" i="1" s="1"/>
  <c r="I93" i="9"/>
  <c r="F93" i="9"/>
  <c r="W171" i="1" s="1"/>
  <c r="I92" i="9"/>
  <c r="F92" i="9"/>
  <c r="W170" i="1" s="1"/>
  <c r="AF170" i="1" s="1"/>
  <c r="I91" i="9"/>
  <c r="F91" i="9"/>
  <c r="W169" i="1" s="1"/>
  <c r="I90" i="9"/>
  <c r="F90" i="9"/>
  <c r="W168" i="1" s="1"/>
  <c r="AF168" i="1" s="1"/>
  <c r="I89" i="9"/>
  <c r="F89" i="9"/>
  <c r="W167" i="1" s="1"/>
  <c r="I88" i="9"/>
  <c r="F88" i="9"/>
  <c r="W166" i="1" s="1"/>
  <c r="AF166" i="1" s="1"/>
  <c r="I87" i="9"/>
  <c r="F87" i="9"/>
  <c r="W165" i="1" s="1"/>
  <c r="I86" i="9"/>
  <c r="F86" i="9"/>
  <c r="W164" i="1" s="1"/>
  <c r="AF164" i="1" s="1"/>
  <c r="I85" i="9"/>
  <c r="F85" i="9"/>
  <c r="W163" i="1" s="1"/>
  <c r="AF163" i="1" s="1"/>
  <c r="I84" i="9"/>
  <c r="F84" i="9"/>
  <c r="W162" i="1" s="1"/>
  <c r="AF162" i="1" s="1"/>
  <c r="I83" i="9"/>
  <c r="F83" i="9"/>
  <c r="W161" i="1" s="1"/>
  <c r="I82" i="9"/>
  <c r="F82" i="9"/>
  <c r="W160" i="1" s="1"/>
  <c r="AF160" i="1" s="1"/>
  <c r="I81" i="9"/>
  <c r="F81" i="9"/>
  <c r="W159" i="1" s="1"/>
  <c r="I80" i="9"/>
  <c r="F80" i="9"/>
  <c r="W149" i="1" s="1"/>
  <c r="AF149" i="1" s="1"/>
  <c r="I78" i="9"/>
  <c r="F78" i="9"/>
  <c r="I77" i="9"/>
  <c r="F77" i="9"/>
  <c r="W146" i="1" s="1"/>
  <c r="Y146" i="1" s="1"/>
  <c r="I76" i="9"/>
  <c r="F76" i="9"/>
  <c r="W145" i="1" s="1"/>
  <c r="AF145" i="1" s="1"/>
  <c r="I75" i="9"/>
  <c r="F75" i="9"/>
  <c r="W144" i="1" s="1"/>
  <c r="Y144" i="1" s="1"/>
  <c r="I74" i="9"/>
  <c r="F74" i="9"/>
  <c r="W143" i="1" s="1"/>
  <c r="I73" i="9"/>
  <c r="F73" i="9"/>
  <c r="I72" i="9"/>
  <c r="F72" i="9"/>
  <c r="W139" i="1" s="1"/>
  <c r="AF139" i="1" s="1"/>
  <c r="I71" i="9"/>
  <c r="F71" i="9"/>
  <c r="W138" i="1" s="1"/>
  <c r="I70" i="9"/>
  <c r="F70" i="9"/>
  <c r="W134" i="1" s="1"/>
  <c r="I69" i="9"/>
  <c r="F69" i="9"/>
  <c r="W133" i="1" s="1"/>
  <c r="AF133" i="1" s="1"/>
  <c r="I68" i="9"/>
  <c r="F68" i="9"/>
  <c r="W132" i="1" s="1"/>
  <c r="Y132" i="1" s="1"/>
  <c r="I67" i="9"/>
  <c r="F67" i="9"/>
  <c r="W123" i="1" s="1"/>
  <c r="Y123" i="1" s="1"/>
  <c r="I66" i="9"/>
  <c r="F66" i="9"/>
  <c r="W122" i="1" s="1"/>
  <c r="AF122" i="1" s="1"/>
  <c r="I65" i="9"/>
  <c r="F65" i="9"/>
  <c r="W117" i="1" s="1"/>
  <c r="AF117" i="1" s="1"/>
  <c r="I64" i="9"/>
  <c r="F64" i="9"/>
  <c r="W113" i="1" s="1"/>
  <c r="Y113" i="1" s="1"/>
  <c r="I63" i="9"/>
  <c r="F63" i="9"/>
  <c r="W112" i="1" s="1"/>
  <c r="I62" i="9"/>
  <c r="F62" i="9"/>
  <c r="W111" i="1" s="1"/>
  <c r="I61" i="9"/>
  <c r="F61" i="9"/>
  <c r="W110" i="1" s="1"/>
  <c r="Y110" i="1" s="1"/>
  <c r="I60" i="9"/>
  <c r="F60" i="9"/>
  <c r="W109" i="1" s="1"/>
  <c r="I59" i="9"/>
  <c r="F59" i="9"/>
  <c r="W104" i="1" s="1"/>
  <c r="Y104" i="1" s="1"/>
  <c r="I58" i="9"/>
  <c r="F58" i="9"/>
  <c r="W103" i="1" s="1"/>
  <c r="I57" i="9"/>
  <c r="F57" i="9"/>
  <c r="W101" i="1" s="1"/>
  <c r="I55" i="9"/>
  <c r="F55" i="9"/>
  <c r="W93" i="1" s="1"/>
  <c r="AF93" i="1" s="1"/>
  <c r="I51" i="9"/>
  <c r="F51" i="9"/>
  <c r="I50" i="9"/>
  <c r="F50" i="9"/>
  <c r="W87" i="1" s="1"/>
  <c r="I49" i="9"/>
  <c r="F49" i="9"/>
  <c r="W85" i="1" s="1"/>
  <c r="AF85" i="1" s="1"/>
  <c r="I48" i="9"/>
  <c r="F48" i="9"/>
  <c r="W84" i="1" s="1"/>
  <c r="Y84" i="1" s="1"/>
  <c r="I47" i="9"/>
  <c r="F47" i="9"/>
  <c r="I46" i="9"/>
  <c r="F46" i="9"/>
  <c r="W80" i="1" s="1"/>
  <c r="AF80" i="1" s="1"/>
  <c r="I45" i="9"/>
  <c r="F45" i="9"/>
  <c r="W78" i="1" s="1"/>
  <c r="AF78" i="1" s="1"/>
  <c r="I44" i="9"/>
  <c r="F44" i="9"/>
  <c r="W77" i="1" s="1"/>
  <c r="AF77" i="1" s="1"/>
  <c r="I43" i="9"/>
  <c r="F43" i="9"/>
  <c r="W76" i="1" s="1"/>
  <c r="AF76" i="1" s="1"/>
  <c r="I42" i="9"/>
  <c r="F42" i="9"/>
  <c r="W75" i="1" s="1"/>
  <c r="AF75" i="1" s="1"/>
  <c r="I41" i="9"/>
  <c r="F41" i="9"/>
  <c r="W74" i="1" s="1"/>
  <c r="AF74" i="1" s="1"/>
  <c r="I40" i="9"/>
  <c r="F40" i="9"/>
  <c r="W73" i="1" s="1"/>
  <c r="AF73" i="1" s="1"/>
  <c r="I39" i="9"/>
  <c r="F39" i="9"/>
  <c r="I38" i="9"/>
  <c r="F38" i="9"/>
  <c r="W61" i="1" s="1"/>
  <c r="AF61" i="1" s="1"/>
  <c r="I37" i="9"/>
  <c r="F37" i="9"/>
  <c r="W60" i="1" s="1"/>
  <c r="AF60" i="1" s="1"/>
  <c r="I36" i="9"/>
  <c r="F36" i="9"/>
  <c r="W59" i="1" s="1"/>
  <c r="AF59" i="1" s="1"/>
  <c r="I35" i="9"/>
  <c r="F35" i="9"/>
  <c r="W58" i="1" s="1"/>
  <c r="AF58" i="1" s="1"/>
  <c r="I34" i="9"/>
  <c r="F34" i="9"/>
  <c r="W57" i="1" s="1"/>
  <c r="AF57" i="1" s="1"/>
  <c r="I32" i="9"/>
  <c r="F32" i="9"/>
  <c r="W53" i="1" s="1"/>
  <c r="Y53" i="1" s="1"/>
  <c r="I31" i="9"/>
  <c r="F31" i="9"/>
  <c r="W52" i="1" s="1"/>
  <c r="Y52" i="1" s="1"/>
  <c r="I30" i="9"/>
  <c r="F30" i="9"/>
  <c r="W51" i="1" s="1"/>
  <c r="Y51" i="1" s="1"/>
  <c r="I29" i="9"/>
  <c r="F29" i="9"/>
  <c r="W50" i="1" s="1"/>
  <c r="Y50" i="1" s="1"/>
  <c r="I28" i="9"/>
  <c r="F28" i="9"/>
  <c r="W49" i="1" s="1"/>
  <c r="Y49" i="1" s="1"/>
  <c r="I26" i="9"/>
  <c r="F26" i="9"/>
  <c r="I24" i="9"/>
  <c r="F24" i="9"/>
  <c r="I23" i="9"/>
  <c r="F23" i="9"/>
  <c r="W41" i="1" s="1"/>
  <c r="AF41" i="1" s="1"/>
  <c r="I22" i="9"/>
  <c r="F22" i="9"/>
  <c r="W40" i="1" s="1"/>
  <c r="AF40" i="1" s="1"/>
  <c r="I21" i="9"/>
  <c r="F21" i="9"/>
  <c r="W37" i="1" s="1"/>
  <c r="Y37" i="1" s="1"/>
  <c r="I20" i="9"/>
  <c r="F20" i="9"/>
  <c r="W35" i="1" s="1"/>
  <c r="AF35" i="1" s="1"/>
  <c r="I19" i="9"/>
  <c r="F19" i="9"/>
  <c r="W33" i="1" s="1"/>
  <c r="AF33" i="1" s="1"/>
  <c r="I17" i="9"/>
  <c r="F17" i="9"/>
  <c r="W31" i="1" s="1"/>
  <c r="AF31" i="1" s="1"/>
  <c r="I16" i="9"/>
  <c r="F16" i="9"/>
  <c r="W29" i="1" s="1"/>
  <c r="Y29" i="1" s="1"/>
  <c r="I15" i="9"/>
  <c r="F15" i="9"/>
  <c r="I14" i="9"/>
  <c r="F14" i="9"/>
  <c r="W27" i="1" s="1"/>
  <c r="Y27" i="1" s="1"/>
  <c r="I13" i="9"/>
  <c r="F13" i="9"/>
  <c r="W26" i="1" s="1"/>
  <c r="Y26" i="1" s="1"/>
  <c r="I12" i="9"/>
  <c r="F12" i="9"/>
  <c r="W25" i="1" s="1"/>
  <c r="Y25" i="1" s="1"/>
  <c r="I11" i="9"/>
  <c r="F11" i="9"/>
  <c r="W22" i="1" s="1"/>
  <c r="I10" i="9"/>
  <c r="W21" i="1"/>
  <c r="I9" i="9"/>
  <c r="F9" i="9"/>
  <c r="W19" i="1" s="1"/>
  <c r="Y19" i="1" s="1"/>
  <c r="I8" i="9"/>
  <c r="F8" i="9"/>
  <c r="I6" i="9"/>
  <c r="F6" i="9"/>
  <c r="W10" i="1" s="1"/>
  <c r="Y10" i="1" s="1"/>
  <c r="I5" i="9"/>
  <c r="F5" i="9"/>
  <c r="W7" i="1" s="1"/>
  <c r="Y7" i="1" s="1"/>
  <c r="I4" i="9"/>
  <c r="F4" i="9"/>
  <c r="W6" i="1" s="1"/>
  <c r="Y6" i="1" s="1"/>
  <c r="I3" i="9"/>
  <c r="F3" i="9"/>
  <c r="W5" i="1" s="1"/>
  <c r="Y5" i="1" s="1"/>
  <c r="I2" i="9"/>
  <c r="F2" i="9"/>
  <c r="W3" i="1" s="1"/>
  <c r="Y3" i="1" s="1"/>
  <c r="U2" i="2"/>
  <c r="V2" i="2" s="1"/>
  <c r="W2" i="2" s="1"/>
  <c r="AL789" i="1"/>
  <c r="AJ789" i="1"/>
  <c r="AE789" i="1"/>
  <c r="AL788" i="1"/>
  <c r="AJ788" i="1"/>
  <c r="AE788" i="1"/>
  <c r="AL786" i="1"/>
  <c r="AJ786" i="1"/>
  <c r="AK786" i="1" s="1"/>
  <c r="AF786" i="1"/>
  <c r="AE786" i="1"/>
  <c r="Y786" i="1"/>
  <c r="AL785" i="1"/>
  <c r="AJ785" i="1"/>
  <c r="AK785" i="1" s="1"/>
  <c r="AF785" i="1"/>
  <c r="AE785" i="1"/>
  <c r="Y785" i="1"/>
  <c r="AL780" i="1"/>
  <c r="AJ780" i="1"/>
  <c r="AK780" i="1" s="1"/>
  <c r="AF780" i="1"/>
  <c r="AE780" i="1"/>
  <c r="Y780" i="1"/>
  <c r="AL779" i="1"/>
  <c r="AJ779" i="1"/>
  <c r="AK779" i="1" s="1"/>
  <c r="AF779" i="1"/>
  <c r="AE779" i="1"/>
  <c r="Y779" i="1"/>
  <c r="AL778" i="1"/>
  <c r="AJ778" i="1"/>
  <c r="AK778" i="1" s="1"/>
  <c r="AF778" i="1"/>
  <c r="AE778" i="1"/>
  <c r="Y778" i="1"/>
  <c r="AL777" i="1"/>
  <c r="AJ777" i="1"/>
  <c r="AK777" i="1" s="1"/>
  <c r="AF777" i="1"/>
  <c r="AE777" i="1"/>
  <c r="Y777" i="1"/>
  <c r="AL776" i="1"/>
  <c r="AJ776" i="1"/>
  <c r="AK776" i="1" s="1"/>
  <c r="AF776" i="1"/>
  <c r="AE776" i="1"/>
  <c r="Y776" i="1"/>
  <c r="AL774" i="1"/>
  <c r="AJ774" i="1"/>
  <c r="AK774" i="1" s="1"/>
  <c r="AF774" i="1"/>
  <c r="AE774" i="1"/>
  <c r="Y774" i="1"/>
  <c r="AL772" i="1"/>
  <c r="AJ772" i="1"/>
  <c r="AK772" i="1" s="1"/>
  <c r="AF772" i="1"/>
  <c r="AE772" i="1"/>
  <c r="Y772" i="1"/>
  <c r="AL771" i="1"/>
  <c r="AJ771" i="1"/>
  <c r="AK771" i="1" s="1"/>
  <c r="AF771" i="1"/>
  <c r="AE771" i="1"/>
  <c r="Y771" i="1"/>
  <c r="AL770" i="1"/>
  <c r="AJ770" i="1"/>
  <c r="AK770" i="1" s="1"/>
  <c r="AF770" i="1"/>
  <c r="AE770" i="1"/>
  <c r="Y770" i="1"/>
  <c r="AL769" i="1"/>
  <c r="AJ769" i="1"/>
  <c r="AE769" i="1"/>
  <c r="AL768" i="1"/>
  <c r="AJ768" i="1"/>
  <c r="AE768" i="1"/>
  <c r="AL767" i="1"/>
  <c r="AJ767" i="1"/>
  <c r="AK767" i="1" s="1"/>
  <c r="AF767" i="1"/>
  <c r="AE767" i="1"/>
  <c r="Y767" i="1"/>
  <c r="AL766" i="1"/>
  <c r="AJ766" i="1"/>
  <c r="AK766" i="1" s="1"/>
  <c r="AF766" i="1"/>
  <c r="AE766" i="1"/>
  <c r="Y766" i="1"/>
  <c r="AL765" i="1"/>
  <c r="AJ765" i="1"/>
  <c r="AE765" i="1"/>
  <c r="AL764" i="1"/>
  <c r="AJ764" i="1"/>
  <c r="AE764" i="1"/>
  <c r="AL763" i="1"/>
  <c r="AJ763" i="1"/>
  <c r="AE763" i="1"/>
  <c r="AL762" i="1"/>
  <c r="AJ762" i="1"/>
  <c r="AE762" i="1"/>
  <c r="AL761" i="1"/>
  <c r="AJ761" i="1"/>
  <c r="AE761" i="1"/>
  <c r="AL760" i="1"/>
  <c r="AJ760" i="1"/>
  <c r="AE760" i="1"/>
  <c r="AL759" i="1"/>
  <c r="AJ759" i="1"/>
  <c r="AE759" i="1"/>
  <c r="AL758" i="1"/>
  <c r="AJ758" i="1"/>
  <c r="AE758" i="1"/>
  <c r="AL757" i="1"/>
  <c r="AJ757" i="1"/>
  <c r="AE757" i="1"/>
  <c r="AL756" i="1"/>
  <c r="AJ756" i="1"/>
  <c r="AE756" i="1"/>
  <c r="AL755" i="1"/>
  <c r="AJ755" i="1"/>
  <c r="AK755" i="1" s="1"/>
  <c r="AF755" i="1"/>
  <c r="AE755" i="1"/>
  <c r="Y755" i="1"/>
  <c r="AL754" i="1"/>
  <c r="AJ754" i="1"/>
  <c r="AK754" i="1" s="1"/>
  <c r="AF754" i="1"/>
  <c r="AE754" i="1"/>
  <c r="Y754" i="1"/>
  <c r="AL753" i="1"/>
  <c r="AJ753" i="1"/>
  <c r="AK753" i="1" s="1"/>
  <c r="AF753" i="1"/>
  <c r="AE753" i="1"/>
  <c r="Y753" i="1"/>
  <c r="AL751" i="1"/>
  <c r="AJ751" i="1"/>
  <c r="AK751" i="1" s="1"/>
  <c r="AF751" i="1"/>
  <c r="AE751" i="1"/>
  <c r="Y751" i="1"/>
  <c r="AL750" i="1"/>
  <c r="AJ750" i="1"/>
  <c r="AK750" i="1" s="1"/>
  <c r="AF750" i="1"/>
  <c r="AE750" i="1"/>
  <c r="Y750" i="1"/>
  <c r="AL749" i="1"/>
  <c r="AJ749" i="1"/>
  <c r="AK749" i="1" s="1"/>
  <c r="AF749" i="1"/>
  <c r="AE749" i="1"/>
  <c r="Y749" i="1"/>
  <c r="AL748" i="1"/>
  <c r="AJ748" i="1"/>
  <c r="AK748" i="1" s="1"/>
  <c r="AF748" i="1"/>
  <c r="AE748" i="1"/>
  <c r="Y748" i="1"/>
  <c r="AL746" i="1"/>
  <c r="AJ746" i="1"/>
  <c r="AK746" i="1" s="1"/>
  <c r="AF746" i="1"/>
  <c r="AE746" i="1"/>
  <c r="Y746" i="1"/>
  <c r="AL744" i="1"/>
  <c r="AJ744" i="1"/>
  <c r="AK744" i="1" s="1"/>
  <c r="AF744" i="1"/>
  <c r="AE744" i="1"/>
  <c r="Y744" i="1"/>
  <c r="AL743" i="1"/>
  <c r="AJ743" i="1"/>
  <c r="AK743" i="1" s="1"/>
  <c r="AF743" i="1"/>
  <c r="AE743" i="1"/>
  <c r="Y743" i="1"/>
  <c r="AL742" i="1"/>
  <c r="AJ742" i="1"/>
  <c r="AK742" i="1" s="1"/>
  <c r="AF742" i="1"/>
  <c r="AE742" i="1"/>
  <c r="Y742" i="1"/>
  <c r="AL740" i="1"/>
  <c r="AJ740" i="1"/>
  <c r="AK740" i="1" s="1"/>
  <c r="AF740" i="1"/>
  <c r="AE740" i="1"/>
  <c r="Y740" i="1"/>
  <c r="AL739" i="1"/>
  <c r="AJ739" i="1"/>
  <c r="AE739" i="1"/>
  <c r="AL738" i="1"/>
  <c r="AJ738" i="1"/>
  <c r="AL737" i="1"/>
  <c r="AJ737" i="1"/>
  <c r="AE737" i="1"/>
  <c r="AL736" i="1"/>
  <c r="AJ736" i="1"/>
  <c r="AE736" i="1"/>
  <c r="AL735" i="1"/>
  <c r="AJ735" i="1"/>
  <c r="AE735" i="1"/>
  <c r="AL734" i="1"/>
  <c r="AJ734" i="1"/>
  <c r="AE734" i="1"/>
  <c r="AL733" i="1"/>
  <c r="AJ733" i="1"/>
  <c r="AE733" i="1"/>
  <c r="AL731" i="1"/>
  <c r="AJ731" i="1"/>
  <c r="AE731" i="1"/>
  <c r="AL730" i="1"/>
  <c r="AJ730" i="1"/>
  <c r="AE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E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L708" i="1"/>
  <c r="AJ708" i="1"/>
  <c r="AE708" i="1"/>
  <c r="AL707" i="1"/>
  <c r="AJ707" i="1"/>
  <c r="AE707" i="1"/>
  <c r="AL706" i="1"/>
  <c r="AJ706" i="1"/>
  <c r="AE706" i="1"/>
  <c r="AL705" i="1"/>
  <c r="AJ705" i="1"/>
  <c r="AE705" i="1"/>
  <c r="AL704" i="1"/>
  <c r="AJ704" i="1"/>
  <c r="AE704" i="1"/>
  <c r="AL703" i="1"/>
  <c r="AJ703" i="1"/>
  <c r="AE703" i="1"/>
  <c r="AL702" i="1"/>
  <c r="AJ702" i="1"/>
  <c r="AE702" i="1"/>
  <c r="AL701" i="1"/>
  <c r="AJ701" i="1"/>
  <c r="AE701" i="1"/>
  <c r="AL700" i="1"/>
  <c r="AJ700" i="1"/>
  <c r="AE700" i="1"/>
  <c r="AL699" i="1"/>
  <c r="AJ699" i="1"/>
  <c r="AE699" i="1"/>
  <c r="AL698" i="1"/>
  <c r="AJ698" i="1"/>
  <c r="AE698" i="1"/>
  <c r="AL697" i="1"/>
  <c r="AJ697" i="1"/>
  <c r="AE697" i="1"/>
  <c r="AL696" i="1"/>
  <c r="AJ696" i="1"/>
  <c r="AE696" i="1"/>
  <c r="AL695" i="1"/>
  <c r="AJ695" i="1"/>
  <c r="AE695" i="1"/>
  <c r="AL694" i="1"/>
  <c r="AJ694" i="1"/>
  <c r="AE694" i="1"/>
  <c r="AL693" i="1"/>
  <c r="AJ693" i="1"/>
  <c r="AE693" i="1"/>
  <c r="AL692" i="1"/>
  <c r="AJ692" i="1"/>
  <c r="AE692" i="1"/>
  <c r="AL691" i="1"/>
  <c r="AJ691" i="1"/>
  <c r="AE691" i="1"/>
  <c r="AL690" i="1"/>
  <c r="AJ690" i="1"/>
  <c r="AE690" i="1"/>
  <c r="AL689" i="1"/>
  <c r="AJ689" i="1"/>
  <c r="AE689" i="1"/>
  <c r="AL688" i="1"/>
  <c r="AJ688" i="1"/>
  <c r="AE688" i="1"/>
  <c r="AL687" i="1"/>
  <c r="AJ687" i="1"/>
  <c r="AE687" i="1"/>
  <c r="AL686" i="1"/>
  <c r="AJ686" i="1"/>
  <c r="AE686" i="1"/>
  <c r="AL685" i="1"/>
  <c r="AJ685" i="1"/>
  <c r="AE685" i="1"/>
  <c r="AL684" i="1"/>
  <c r="AJ684" i="1"/>
  <c r="AK684" i="1" s="1"/>
  <c r="AF684" i="1"/>
  <c r="AE684" i="1"/>
  <c r="Y684" i="1"/>
  <c r="AL683" i="1"/>
  <c r="AJ683" i="1"/>
  <c r="AK683" i="1" s="1"/>
  <c r="AF683" i="1"/>
  <c r="AE683" i="1"/>
  <c r="Y683" i="1"/>
  <c r="AL682" i="1"/>
  <c r="AJ682" i="1"/>
  <c r="AK682" i="1" s="1"/>
  <c r="AF682" i="1"/>
  <c r="AE682" i="1"/>
  <c r="Y682" i="1"/>
  <c r="AL681" i="1"/>
  <c r="AJ681" i="1"/>
  <c r="AK681" i="1" s="1"/>
  <c r="AF681" i="1"/>
  <c r="AE681" i="1"/>
  <c r="Y681" i="1"/>
  <c r="AL680" i="1"/>
  <c r="AJ680" i="1"/>
  <c r="AK680" i="1" s="1"/>
  <c r="AF680" i="1"/>
  <c r="AE680" i="1"/>
  <c r="Y680" i="1"/>
  <c r="AL679" i="1"/>
  <c r="AJ679" i="1"/>
  <c r="AK679" i="1" s="1"/>
  <c r="AF679" i="1"/>
  <c r="AE679" i="1"/>
  <c r="Y679" i="1"/>
  <c r="AL677" i="1"/>
  <c r="AJ677" i="1"/>
  <c r="AK677" i="1" s="1"/>
  <c r="AF677" i="1"/>
  <c r="AE677" i="1"/>
  <c r="Y677" i="1"/>
  <c r="AL676" i="1"/>
  <c r="AJ676" i="1"/>
  <c r="AK676" i="1" s="1"/>
  <c r="AF676" i="1"/>
  <c r="AE676" i="1"/>
  <c r="Y676" i="1"/>
  <c r="AL675" i="1"/>
  <c r="AJ675" i="1"/>
  <c r="AK675" i="1" s="1"/>
  <c r="AF675" i="1"/>
  <c r="AE675" i="1"/>
  <c r="Y675" i="1"/>
  <c r="AL674" i="1"/>
  <c r="AJ674" i="1"/>
  <c r="AK674" i="1" s="1"/>
  <c r="AF674" i="1"/>
  <c r="AE674" i="1"/>
  <c r="Y674" i="1"/>
  <c r="AL673" i="1"/>
  <c r="AJ673" i="1"/>
  <c r="AK673" i="1" s="1"/>
  <c r="AF673" i="1"/>
  <c r="AE673" i="1"/>
  <c r="Y673" i="1"/>
  <c r="AL672" i="1"/>
  <c r="AJ672" i="1"/>
  <c r="AK672" i="1" s="1"/>
  <c r="AF672" i="1"/>
  <c r="AE672" i="1"/>
  <c r="Y672" i="1"/>
  <c r="AL670" i="1"/>
  <c r="AJ670" i="1"/>
  <c r="AK670" i="1" s="1"/>
  <c r="AF670" i="1"/>
  <c r="AE670" i="1"/>
  <c r="Y670" i="1"/>
  <c r="AL668" i="1"/>
  <c r="AJ668" i="1"/>
  <c r="AK668" i="1" s="1"/>
  <c r="AF668" i="1"/>
  <c r="AE668" i="1"/>
  <c r="Y668" i="1"/>
  <c r="AL667" i="1"/>
  <c r="AJ667" i="1"/>
  <c r="AK667" i="1" s="1"/>
  <c r="AF667" i="1"/>
  <c r="AE667" i="1"/>
  <c r="Y667" i="1"/>
  <c r="AL666" i="1"/>
  <c r="AJ666" i="1"/>
  <c r="AK666" i="1" s="1"/>
  <c r="AF666" i="1"/>
  <c r="AE666" i="1"/>
  <c r="Y666" i="1"/>
  <c r="AL665" i="1"/>
  <c r="AJ665" i="1"/>
  <c r="AK665" i="1" s="1"/>
  <c r="AF665" i="1"/>
  <c r="AE665" i="1"/>
  <c r="Y665" i="1"/>
  <c r="AL664" i="1"/>
  <c r="AJ664" i="1"/>
  <c r="AK664" i="1" s="1"/>
  <c r="AF664" i="1"/>
  <c r="AE664" i="1"/>
  <c r="Y664" i="1"/>
  <c r="AL662" i="1"/>
  <c r="AJ662" i="1"/>
  <c r="AK662" i="1" s="1"/>
  <c r="AF662" i="1"/>
  <c r="AE662" i="1"/>
  <c r="Y662" i="1"/>
  <c r="AL661" i="1"/>
  <c r="AJ661" i="1"/>
  <c r="AK661" i="1" s="1"/>
  <c r="AF661" i="1"/>
  <c r="AE661" i="1"/>
  <c r="Y661" i="1"/>
  <c r="AL660" i="1"/>
  <c r="AJ660" i="1"/>
  <c r="AK660" i="1" s="1"/>
  <c r="AF660" i="1"/>
  <c r="AE660" i="1"/>
  <c r="Y660" i="1"/>
  <c r="AL659" i="1"/>
  <c r="AJ659" i="1"/>
  <c r="AK659" i="1" s="1"/>
  <c r="AF659" i="1"/>
  <c r="AE659" i="1"/>
  <c r="Y659" i="1"/>
  <c r="AL658" i="1"/>
  <c r="AJ658" i="1"/>
  <c r="AK658" i="1" s="1"/>
  <c r="AF658" i="1"/>
  <c r="AE658" i="1"/>
  <c r="Y658" i="1"/>
  <c r="AL657" i="1"/>
  <c r="AJ657" i="1"/>
  <c r="AE657" i="1"/>
  <c r="AL656" i="1"/>
  <c r="AJ656" i="1"/>
  <c r="AE656" i="1"/>
  <c r="AL655" i="1"/>
  <c r="AJ655" i="1"/>
  <c r="AE655" i="1"/>
  <c r="AL654" i="1"/>
  <c r="AJ654" i="1"/>
  <c r="AE654" i="1"/>
  <c r="AL653" i="1"/>
  <c r="AJ653" i="1"/>
  <c r="AE653" i="1"/>
  <c r="AL652" i="1"/>
  <c r="AJ652" i="1"/>
  <c r="AE652" i="1"/>
  <c r="AL651" i="1"/>
  <c r="AJ651" i="1"/>
  <c r="AE651" i="1"/>
  <c r="AL650" i="1"/>
  <c r="AJ650" i="1"/>
  <c r="AE650" i="1"/>
  <c r="AL649" i="1"/>
  <c r="AJ649" i="1"/>
  <c r="AE649" i="1"/>
  <c r="AL648" i="1"/>
  <c r="AJ648" i="1"/>
  <c r="AE648" i="1"/>
  <c r="AL647" i="1"/>
  <c r="AJ647" i="1"/>
  <c r="AE647" i="1"/>
  <c r="AL646" i="1"/>
  <c r="AJ646" i="1"/>
  <c r="AE646" i="1"/>
  <c r="AL645" i="1"/>
  <c r="AJ645" i="1"/>
  <c r="AE645" i="1"/>
  <c r="AL644" i="1"/>
  <c r="AJ644" i="1"/>
  <c r="AE644" i="1"/>
  <c r="AL643" i="1"/>
  <c r="AJ643" i="1"/>
  <c r="AK643" i="1" s="1"/>
  <c r="AF643" i="1"/>
  <c r="AE643" i="1"/>
  <c r="Y643" i="1"/>
  <c r="AL642" i="1"/>
  <c r="AJ642" i="1"/>
  <c r="AK642" i="1" s="1"/>
  <c r="AF642" i="1"/>
  <c r="AE642" i="1"/>
  <c r="Y642" i="1"/>
  <c r="AL641" i="1"/>
  <c r="AJ641" i="1"/>
  <c r="AE641" i="1"/>
  <c r="AL640" i="1"/>
  <c r="AJ640" i="1"/>
  <c r="AK640" i="1" s="1"/>
  <c r="AF640" i="1"/>
  <c r="AE640" i="1"/>
  <c r="Y640" i="1"/>
  <c r="AL639" i="1"/>
  <c r="AJ639" i="1"/>
  <c r="AK639" i="1" s="1"/>
  <c r="AF639" i="1"/>
  <c r="AE639" i="1"/>
  <c r="Y639" i="1"/>
  <c r="AL638" i="1"/>
  <c r="AJ638" i="1"/>
  <c r="AK638" i="1" s="1"/>
  <c r="AF638" i="1"/>
  <c r="AE638" i="1"/>
  <c r="Y638" i="1"/>
  <c r="AL635" i="1"/>
  <c r="AJ635" i="1"/>
  <c r="AK635" i="1" s="1"/>
  <c r="AF635" i="1"/>
  <c r="AE635" i="1"/>
  <c r="Y635" i="1"/>
  <c r="AL634" i="1"/>
  <c r="AJ634" i="1"/>
  <c r="AK634" i="1" s="1"/>
  <c r="AF634" i="1"/>
  <c r="AE634" i="1"/>
  <c r="Y634" i="1"/>
  <c r="AL633" i="1"/>
  <c r="AJ633" i="1"/>
  <c r="AK633" i="1" s="1"/>
  <c r="AF633" i="1"/>
  <c r="AE633" i="1"/>
  <c r="Y633" i="1"/>
  <c r="AL631" i="1"/>
  <c r="AJ631" i="1"/>
  <c r="AK631" i="1" s="1"/>
  <c r="AF631" i="1"/>
  <c r="AE631" i="1"/>
  <c r="Y631" i="1"/>
  <c r="AL628" i="1"/>
  <c r="AJ628" i="1"/>
  <c r="AK628" i="1" s="1"/>
  <c r="AF628" i="1"/>
  <c r="AE628" i="1"/>
  <c r="Y628" i="1"/>
  <c r="AL627" i="1"/>
  <c r="AJ627" i="1"/>
  <c r="AK627" i="1" s="1"/>
  <c r="AF627" i="1"/>
  <c r="AE627" i="1"/>
  <c r="Y627" i="1"/>
  <c r="AL626" i="1"/>
  <c r="AJ626" i="1"/>
  <c r="AK626" i="1" s="1"/>
  <c r="AF626" i="1"/>
  <c r="AE626" i="1"/>
  <c r="Y626" i="1"/>
  <c r="AL625" i="1"/>
  <c r="AJ625" i="1"/>
  <c r="AK625" i="1" s="1"/>
  <c r="AF625" i="1"/>
  <c r="AE625" i="1"/>
  <c r="Y625" i="1"/>
  <c r="AL623" i="1"/>
  <c r="AJ623" i="1"/>
  <c r="AK623" i="1" s="1"/>
  <c r="AF623" i="1"/>
  <c r="AE623" i="1"/>
  <c r="Y623" i="1"/>
  <c r="AL621" i="1"/>
  <c r="AJ621" i="1"/>
  <c r="AK621" i="1" s="1"/>
  <c r="AF621" i="1"/>
  <c r="Y621" i="1"/>
  <c r="AL616" i="1"/>
  <c r="AJ616" i="1"/>
  <c r="AK616" i="1" s="1"/>
  <c r="AF616" i="1"/>
  <c r="AE616" i="1"/>
  <c r="Y616" i="1"/>
  <c r="AL611" i="1"/>
  <c r="AJ611" i="1"/>
  <c r="AK611" i="1" s="1"/>
  <c r="AF611" i="1"/>
  <c r="AE611" i="1"/>
  <c r="Y611" i="1"/>
  <c r="AL609" i="1"/>
  <c r="AJ609" i="1"/>
  <c r="AK609" i="1" s="1"/>
  <c r="AF609" i="1"/>
  <c r="AE609" i="1"/>
  <c r="Y609" i="1"/>
  <c r="AL604" i="1"/>
  <c r="AJ604" i="1"/>
  <c r="AK604" i="1" s="1"/>
  <c r="AF604" i="1"/>
  <c r="AE604" i="1"/>
  <c r="Y604" i="1"/>
  <c r="AL602" i="1"/>
  <c r="AJ602" i="1"/>
  <c r="AK602" i="1" s="1"/>
  <c r="AF602" i="1"/>
  <c r="AE602" i="1"/>
  <c r="Y602" i="1"/>
  <c r="AL599" i="1"/>
  <c r="AJ599" i="1"/>
  <c r="AE599" i="1"/>
  <c r="AL594" i="1"/>
  <c r="AJ594" i="1"/>
  <c r="AK594" i="1" s="1"/>
  <c r="AF594" i="1"/>
  <c r="AE594" i="1"/>
  <c r="Y594" i="1"/>
  <c r="AL592" i="1"/>
  <c r="AJ592" i="1"/>
  <c r="AE592" i="1"/>
  <c r="AL591" i="1"/>
  <c r="AJ591" i="1"/>
  <c r="AL589" i="1"/>
  <c r="AJ589" i="1"/>
  <c r="AE589" i="1"/>
  <c r="AL588" i="1"/>
  <c r="AJ588" i="1"/>
  <c r="AE588" i="1"/>
  <c r="AL587" i="1"/>
  <c r="AJ587" i="1"/>
  <c r="AE587" i="1"/>
  <c r="AL583" i="1"/>
  <c r="AJ583" i="1"/>
  <c r="AK583" i="1" s="1"/>
  <c r="AF583" i="1"/>
  <c r="Y583" i="1"/>
  <c r="AL582" i="1"/>
  <c r="AJ582" i="1"/>
  <c r="AE582" i="1"/>
  <c r="AL581" i="1"/>
  <c r="AJ581" i="1"/>
  <c r="AK581" i="1" s="1"/>
  <c r="AF581" i="1"/>
  <c r="AE581" i="1"/>
  <c r="Y581" i="1"/>
  <c r="AL580" i="1"/>
  <c r="AJ580" i="1"/>
  <c r="AK580" i="1" s="1"/>
  <c r="AF580" i="1"/>
  <c r="AE580" i="1"/>
  <c r="Y580" i="1"/>
  <c r="AL579" i="1"/>
  <c r="AJ579" i="1"/>
  <c r="AE579" i="1"/>
  <c r="AL578" i="1"/>
  <c r="AJ578" i="1"/>
  <c r="AK578" i="1" s="1"/>
  <c r="AF578" i="1"/>
  <c r="AE578" i="1"/>
  <c r="Y578" i="1"/>
  <c r="AL577" i="1"/>
  <c r="AJ577" i="1"/>
  <c r="AK577" i="1" s="1"/>
  <c r="AF577" i="1"/>
  <c r="AE577" i="1"/>
  <c r="Y577" i="1"/>
  <c r="AL576" i="1"/>
  <c r="AJ576" i="1"/>
  <c r="AK576" i="1" s="1"/>
  <c r="AF576" i="1"/>
  <c r="AE576" i="1"/>
  <c r="Y576" i="1"/>
  <c r="AL575" i="1"/>
  <c r="AJ575" i="1"/>
  <c r="AK575" i="1" s="1"/>
  <c r="AF575" i="1"/>
  <c r="Y575" i="1"/>
  <c r="AL574" i="1"/>
  <c r="AJ574" i="1"/>
  <c r="AK574" i="1" s="1"/>
  <c r="AF574" i="1"/>
  <c r="Y574" i="1"/>
  <c r="AL573" i="1"/>
  <c r="AJ573" i="1"/>
  <c r="AK573" i="1" s="1"/>
  <c r="AF573" i="1"/>
  <c r="Y573" i="1"/>
  <c r="AL572" i="1"/>
  <c r="AJ572" i="1"/>
  <c r="AE572" i="1"/>
  <c r="AL571" i="1"/>
  <c r="AJ571" i="1"/>
  <c r="AL570" i="1"/>
  <c r="AJ570" i="1"/>
  <c r="AK570" i="1" s="1"/>
  <c r="AF570" i="1"/>
  <c r="Y570" i="1"/>
  <c r="AL569" i="1"/>
  <c r="AJ569" i="1"/>
  <c r="AK569" i="1" s="1"/>
  <c r="AF569" i="1"/>
  <c r="Y569" i="1"/>
  <c r="AL568" i="1"/>
  <c r="AJ568" i="1"/>
  <c r="AE568" i="1"/>
  <c r="AL563" i="1"/>
  <c r="AJ563" i="1"/>
  <c r="AK563" i="1" s="1"/>
  <c r="AF563" i="1"/>
  <c r="AE563" i="1"/>
  <c r="Y563" i="1"/>
  <c r="AL558" i="1"/>
  <c r="AJ558" i="1"/>
  <c r="AK558" i="1" s="1"/>
  <c r="AF558" i="1"/>
  <c r="AE558" i="1"/>
  <c r="Y558" i="1"/>
  <c r="AL556" i="1"/>
  <c r="AJ556" i="1"/>
  <c r="AK556" i="1" s="1"/>
  <c r="AF556" i="1"/>
  <c r="AE556" i="1"/>
  <c r="Y556" i="1"/>
  <c r="AL555" i="1"/>
  <c r="AJ555" i="1"/>
  <c r="AK555" i="1" s="1"/>
  <c r="AF555" i="1"/>
  <c r="AE555" i="1"/>
  <c r="Y555" i="1"/>
  <c r="AL551" i="1"/>
  <c r="AJ551" i="1"/>
  <c r="AK551" i="1" s="1"/>
  <c r="AF551" i="1"/>
  <c r="AE551" i="1"/>
  <c r="Y551" i="1"/>
  <c r="AL548" i="1"/>
  <c r="AJ548" i="1"/>
  <c r="AK548" i="1" s="1"/>
  <c r="AF548" i="1"/>
  <c r="AE548" i="1"/>
  <c r="Y548" i="1"/>
  <c r="AL546" i="1"/>
  <c r="AJ546" i="1"/>
  <c r="AK546" i="1" s="1"/>
  <c r="AF546" i="1"/>
  <c r="AE546" i="1"/>
  <c r="Y546" i="1"/>
  <c r="AL544" i="1"/>
  <c r="AJ544" i="1"/>
  <c r="AE544" i="1"/>
  <c r="AL543" i="1"/>
  <c r="AJ543" i="1"/>
  <c r="AE543" i="1"/>
  <c r="AL542" i="1"/>
  <c r="AJ542" i="1"/>
  <c r="AE542" i="1"/>
  <c r="AL541" i="1"/>
  <c r="AJ541" i="1"/>
  <c r="AK541" i="1" s="1"/>
  <c r="AF541" i="1"/>
  <c r="AE541" i="1"/>
  <c r="Y541" i="1"/>
  <c r="AL539" i="1"/>
  <c r="AJ539" i="1"/>
  <c r="AE539" i="1"/>
  <c r="AL535" i="1"/>
  <c r="AJ535" i="1"/>
  <c r="AK535" i="1" s="1"/>
  <c r="AF535" i="1"/>
  <c r="AE535" i="1"/>
  <c r="Y535" i="1"/>
  <c r="AL528" i="1"/>
  <c r="AJ528" i="1"/>
  <c r="AK528" i="1" s="1"/>
  <c r="AF528" i="1"/>
  <c r="AE528" i="1"/>
  <c r="Y528" i="1"/>
  <c r="AL527" i="1"/>
  <c r="AJ527" i="1"/>
  <c r="AK527" i="1" s="1"/>
  <c r="AF527" i="1"/>
  <c r="Y527" i="1"/>
  <c r="AL526" i="1"/>
  <c r="AJ526" i="1"/>
  <c r="AK526" i="1" s="1"/>
  <c r="AF526" i="1"/>
  <c r="Y526" i="1"/>
  <c r="AG526" i="1" s="1"/>
  <c r="AL525" i="1"/>
  <c r="AJ525" i="1"/>
  <c r="AE525" i="1"/>
  <c r="AL524" i="1"/>
  <c r="AJ524" i="1"/>
  <c r="AK524" i="1" s="1"/>
  <c r="AF524" i="1"/>
  <c r="AE524" i="1"/>
  <c r="Y524" i="1"/>
  <c r="AL519" i="1"/>
  <c r="AJ519" i="1"/>
  <c r="AE519" i="1"/>
  <c r="AL518" i="1"/>
  <c r="AJ518" i="1"/>
  <c r="AE518" i="1"/>
  <c r="AL516" i="1"/>
  <c r="AJ516" i="1"/>
  <c r="AE516" i="1"/>
  <c r="AL515" i="1"/>
  <c r="AJ515" i="1"/>
  <c r="AE515" i="1"/>
  <c r="AL514" i="1"/>
  <c r="AJ514" i="1"/>
  <c r="AE514" i="1"/>
  <c r="AL513" i="1"/>
  <c r="AJ513" i="1"/>
  <c r="AE513" i="1"/>
  <c r="AL511" i="1"/>
  <c r="AJ511" i="1"/>
  <c r="AE511" i="1"/>
  <c r="AL510" i="1"/>
  <c r="AJ510" i="1"/>
  <c r="AE510" i="1"/>
  <c r="AL509" i="1"/>
  <c r="AJ509" i="1"/>
  <c r="AE509" i="1"/>
  <c r="AL508" i="1"/>
  <c r="AJ508" i="1"/>
  <c r="AE508" i="1"/>
  <c r="AL507" i="1"/>
  <c r="AJ507" i="1"/>
  <c r="AE507" i="1"/>
  <c r="AL506" i="1"/>
  <c r="AJ506" i="1"/>
  <c r="AE506" i="1"/>
  <c r="AL505" i="1"/>
  <c r="AJ505" i="1"/>
  <c r="AE505" i="1"/>
  <c r="AL504" i="1"/>
  <c r="AJ504" i="1"/>
  <c r="AE504" i="1"/>
  <c r="AL503" i="1"/>
  <c r="AJ503" i="1"/>
  <c r="AE503" i="1"/>
  <c r="AL502" i="1"/>
  <c r="AJ502" i="1"/>
  <c r="AE502" i="1"/>
  <c r="AL501" i="1"/>
  <c r="AJ501" i="1"/>
  <c r="AE501" i="1"/>
  <c r="AL500" i="1"/>
  <c r="AJ500" i="1"/>
  <c r="AF500" i="1"/>
  <c r="AE500" i="1"/>
  <c r="Y500" i="1"/>
  <c r="AL499" i="1"/>
  <c r="AJ499" i="1"/>
  <c r="AE499" i="1"/>
  <c r="AL498" i="1"/>
  <c r="AJ498" i="1"/>
  <c r="AE498" i="1"/>
  <c r="AL496" i="1"/>
  <c r="AJ496" i="1"/>
  <c r="AK496" i="1" s="1"/>
  <c r="AF496" i="1"/>
  <c r="AE496" i="1"/>
  <c r="Y496" i="1"/>
  <c r="AL495" i="1"/>
  <c r="AJ495" i="1"/>
  <c r="AE495" i="1"/>
  <c r="AL494" i="1"/>
  <c r="AJ494" i="1"/>
  <c r="AE494" i="1"/>
  <c r="AL493" i="1"/>
  <c r="AJ493" i="1"/>
  <c r="AE493" i="1"/>
  <c r="AL492" i="1"/>
  <c r="AJ492" i="1"/>
  <c r="AE492" i="1"/>
  <c r="AL491" i="1"/>
  <c r="AJ491" i="1"/>
  <c r="AK491" i="1" s="1"/>
  <c r="AF491" i="1"/>
  <c r="AE491" i="1"/>
  <c r="Y491" i="1"/>
  <c r="AL490" i="1"/>
  <c r="AJ490" i="1"/>
  <c r="AK490" i="1" s="1"/>
  <c r="AF490" i="1"/>
  <c r="AE490" i="1"/>
  <c r="Y490" i="1"/>
  <c r="AL489" i="1"/>
  <c r="AJ489" i="1"/>
  <c r="AK489" i="1" s="1"/>
  <c r="AF489" i="1"/>
  <c r="AE489" i="1"/>
  <c r="Y489" i="1"/>
  <c r="AL488" i="1"/>
  <c r="AJ488" i="1"/>
  <c r="AK488" i="1" s="1"/>
  <c r="AF488" i="1"/>
  <c r="AE488" i="1"/>
  <c r="Y488" i="1"/>
  <c r="AL487" i="1"/>
  <c r="AJ487" i="1"/>
  <c r="AE487" i="1"/>
  <c r="AL486" i="1"/>
  <c r="AJ486" i="1"/>
  <c r="AE486" i="1"/>
  <c r="AL485" i="1"/>
  <c r="AJ485" i="1"/>
  <c r="AE485" i="1"/>
  <c r="AL484" i="1"/>
  <c r="AJ484" i="1"/>
  <c r="AK484" i="1" s="1"/>
  <c r="AF484" i="1"/>
  <c r="AE484" i="1"/>
  <c r="Y484" i="1"/>
  <c r="AL482" i="1"/>
  <c r="AJ482" i="1"/>
  <c r="AK482" i="1" s="1"/>
  <c r="AF482" i="1"/>
  <c r="AE482" i="1"/>
  <c r="Y482" i="1"/>
  <c r="AL476" i="1"/>
  <c r="AJ476" i="1"/>
  <c r="AK476" i="1" s="1"/>
  <c r="AF476" i="1"/>
  <c r="Y476" i="1"/>
  <c r="AL472" i="1"/>
  <c r="AJ472" i="1"/>
  <c r="AK472" i="1" s="1"/>
  <c r="AF472" i="1"/>
  <c r="AE472" i="1"/>
  <c r="Y472" i="1"/>
  <c r="AL470" i="1"/>
  <c r="AJ470" i="1"/>
  <c r="AE470" i="1"/>
  <c r="AL469" i="1"/>
  <c r="AJ469" i="1"/>
  <c r="AE469" i="1"/>
  <c r="AL468" i="1"/>
  <c r="AJ468" i="1"/>
  <c r="AK468" i="1" s="1"/>
  <c r="AE468" i="1"/>
  <c r="AL467" i="1"/>
  <c r="AJ467" i="1"/>
  <c r="AE467" i="1"/>
  <c r="AL465" i="1"/>
  <c r="AJ465" i="1"/>
  <c r="AE465" i="1"/>
  <c r="AL464" i="1"/>
  <c r="AJ464" i="1"/>
  <c r="AE464" i="1"/>
  <c r="AL463" i="1"/>
  <c r="AJ463" i="1"/>
  <c r="AE463" i="1"/>
  <c r="AL462" i="1"/>
  <c r="AJ462" i="1"/>
  <c r="AE462" i="1"/>
  <c r="AL461" i="1"/>
  <c r="AJ461" i="1"/>
  <c r="AE461" i="1"/>
  <c r="AL460" i="1"/>
  <c r="AJ460" i="1"/>
  <c r="AE460" i="1"/>
  <c r="AL459" i="1"/>
  <c r="AJ459" i="1"/>
  <c r="AE459" i="1"/>
  <c r="AL458" i="1"/>
  <c r="AJ458" i="1"/>
  <c r="AE458" i="1"/>
  <c r="AL457" i="1"/>
  <c r="AJ457" i="1"/>
  <c r="AE457" i="1"/>
  <c r="AL456" i="1"/>
  <c r="AJ456" i="1"/>
  <c r="AK456" i="1" s="1"/>
  <c r="AF456" i="1"/>
  <c r="AE456" i="1"/>
  <c r="Y456" i="1"/>
  <c r="AL455" i="1"/>
  <c r="AJ455" i="1"/>
  <c r="AK455" i="1" s="1"/>
  <c r="AF455" i="1"/>
  <c r="AE455" i="1"/>
  <c r="Y455" i="1"/>
  <c r="AL454" i="1"/>
  <c r="AJ454" i="1"/>
  <c r="AK454" i="1" s="1"/>
  <c r="AF454" i="1"/>
  <c r="AE454" i="1"/>
  <c r="Y454" i="1"/>
  <c r="AL453" i="1"/>
  <c r="AJ453" i="1"/>
  <c r="AK453" i="1" s="1"/>
  <c r="AF453" i="1"/>
  <c r="AE453" i="1"/>
  <c r="Y453" i="1"/>
  <c r="AL452" i="1"/>
  <c r="AJ452" i="1"/>
  <c r="AE452" i="1"/>
  <c r="AL448" i="1"/>
  <c r="AJ448" i="1"/>
  <c r="AK448" i="1" s="1"/>
  <c r="AF448" i="1"/>
  <c r="AE448" i="1"/>
  <c r="Y448" i="1"/>
  <c r="AL445" i="1"/>
  <c r="AJ445" i="1"/>
  <c r="AK445" i="1" s="1"/>
  <c r="AF445" i="1"/>
  <c r="AE445" i="1"/>
  <c r="Y445" i="1"/>
  <c r="AL443" i="1"/>
  <c r="AJ443" i="1"/>
  <c r="AL442" i="1"/>
  <c r="AJ442" i="1"/>
  <c r="AL441" i="1"/>
  <c r="AJ441" i="1"/>
  <c r="AL440" i="1"/>
  <c r="AJ440" i="1"/>
  <c r="AL439" i="1"/>
  <c r="AJ439" i="1"/>
  <c r="AE439" i="1"/>
  <c r="AL438" i="1"/>
  <c r="AJ438" i="1"/>
  <c r="AK438" i="1" s="1"/>
  <c r="AF438" i="1"/>
  <c r="AE438" i="1"/>
  <c r="Y438" i="1"/>
  <c r="AL436" i="1"/>
  <c r="AJ436" i="1"/>
  <c r="AE436" i="1"/>
  <c r="AL435" i="1"/>
  <c r="AJ435" i="1"/>
  <c r="AK435" i="1" s="1"/>
  <c r="AF435" i="1"/>
  <c r="AE435" i="1"/>
  <c r="Y435" i="1"/>
  <c r="AL434" i="1"/>
  <c r="AJ434" i="1"/>
  <c r="AE434" i="1"/>
  <c r="AL430" i="1"/>
  <c r="AJ430" i="1"/>
  <c r="AL428" i="1"/>
  <c r="AJ428" i="1"/>
  <c r="AL427" i="1"/>
  <c r="AJ427" i="1"/>
  <c r="AE427" i="1"/>
  <c r="AL423" i="1"/>
  <c r="AJ423" i="1"/>
  <c r="AE423" i="1"/>
  <c r="AL422" i="1"/>
  <c r="AJ422" i="1"/>
  <c r="AE422" i="1"/>
  <c r="AL421" i="1"/>
  <c r="AJ421" i="1"/>
  <c r="AE421" i="1"/>
  <c r="AL420" i="1"/>
  <c r="AJ420" i="1"/>
  <c r="AK420" i="1" s="1"/>
  <c r="AF420" i="1"/>
  <c r="AE420" i="1"/>
  <c r="Y420" i="1"/>
  <c r="AL418" i="1"/>
  <c r="AJ418" i="1"/>
  <c r="AK418" i="1" s="1"/>
  <c r="AF418" i="1"/>
  <c r="AE418" i="1"/>
  <c r="Y418" i="1"/>
  <c r="AL416" i="1"/>
  <c r="AJ416" i="1"/>
  <c r="AK416" i="1" s="1"/>
  <c r="AF416" i="1"/>
  <c r="AE416" i="1"/>
  <c r="Y416" i="1"/>
  <c r="AL415" i="1"/>
  <c r="AJ415" i="1"/>
  <c r="AK415" i="1" s="1"/>
  <c r="AF415" i="1"/>
  <c r="AE415" i="1"/>
  <c r="Y415" i="1"/>
  <c r="AL412" i="1"/>
  <c r="AJ412" i="1"/>
  <c r="AE412" i="1"/>
  <c r="AL409" i="1"/>
  <c r="AJ409" i="1"/>
  <c r="AE409" i="1"/>
  <c r="AL407" i="1"/>
  <c r="AJ407" i="1"/>
  <c r="AK407" i="1" s="1"/>
  <c r="AF407" i="1"/>
  <c r="AE407" i="1"/>
  <c r="Y407" i="1"/>
  <c r="AL406" i="1"/>
  <c r="AJ406" i="1"/>
  <c r="AE406" i="1"/>
  <c r="AL405" i="1"/>
  <c r="AJ405" i="1"/>
  <c r="AE405" i="1"/>
  <c r="AL404" i="1"/>
  <c r="AJ404" i="1"/>
  <c r="AE404" i="1"/>
  <c r="AL403" i="1"/>
  <c r="AJ403" i="1"/>
  <c r="AE403" i="1"/>
  <c r="AL402" i="1"/>
  <c r="AJ402" i="1"/>
  <c r="AK402" i="1" s="1"/>
  <c r="AF402" i="1"/>
  <c r="AE402" i="1"/>
  <c r="Y402" i="1"/>
  <c r="AL401" i="1"/>
  <c r="AJ401" i="1"/>
  <c r="AK401" i="1" s="1"/>
  <c r="AF401" i="1"/>
  <c r="AE401" i="1"/>
  <c r="Y401" i="1"/>
  <c r="AL400" i="1"/>
  <c r="AJ400" i="1"/>
  <c r="AK400" i="1" s="1"/>
  <c r="AF400" i="1"/>
  <c r="AE400" i="1"/>
  <c r="Y400" i="1"/>
  <c r="AL396" i="1"/>
  <c r="AJ396" i="1"/>
  <c r="AE396" i="1"/>
  <c r="AL395" i="1"/>
  <c r="AJ395" i="1"/>
  <c r="AE395" i="1"/>
  <c r="AL394" i="1"/>
  <c r="AJ394" i="1"/>
  <c r="AE394" i="1"/>
  <c r="AL393" i="1"/>
  <c r="AJ393" i="1"/>
  <c r="AE393" i="1"/>
  <c r="AL389" i="1"/>
  <c r="AJ389" i="1"/>
  <c r="AK389" i="1" s="1"/>
  <c r="AF389" i="1"/>
  <c r="AE389" i="1"/>
  <c r="Y389" i="1"/>
  <c r="AL387" i="1"/>
  <c r="AJ387" i="1"/>
  <c r="AE387" i="1"/>
  <c r="AL386" i="1"/>
  <c r="AJ386" i="1"/>
  <c r="AE386" i="1"/>
  <c r="AL385" i="1"/>
  <c r="AJ385" i="1"/>
  <c r="AE385" i="1"/>
  <c r="AL384" i="1"/>
  <c r="AJ384" i="1"/>
  <c r="AE384" i="1"/>
  <c r="AL383" i="1"/>
  <c r="AJ383" i="1"/>
  <c r="AK383" i="1" s="1"/>
  <c r="AF383" i="1"/>
  <c r="AE383" i="1"/>
  <c r="Y383" i="1"/>
  <c r="AL382" i="1"/>
  <c r="AJ382" i="1"/>
  <c r="AE382" i="1"/>
  <c r="AL381" i="1"/>
  <c r="AJ381" i="1"/>
  <c r="AK381" i="1" s="1"/>
  <c r="AF381" i="1"/>
  <c r="AE381" i="1"/>
  <c r="Y381" i="1"/>
  <c r="AL380" i="1"/>
  <c r="AJ380" i="1"/>
  <c r="AK380" i="1" s="1"/>
  <c r="AF380" i="1"/>
  <c r="AE380" i="1"/>
  <c r="Y380" i="1"/>
  <c r="AL377" i="1"/>
  <c r="AJ377" i="1"/>
  <c r="AK377" i="1" s="1"/>
  <c r="AF377" i="1"/>
  <c r="Y377" i="1"/>
  <c r="AL374" i="1"/>
  <c r="AJ374" i="1"/>
  <c r="AK374" i="1" s="1"/>
  <c r="AF374" i="1"/>
  <c r="Y374" i="1"/>
  <c r="AL371" i="1"/>
  <c r="AJ371" i="1"/>
  <c r="AK371" i="1" s="1"/>
  <c r="AF371" i="1"/>
  <c r="Y371" i="1"/>
  <c r="AL361" i="1"/>
  <c r="AJ361" i="1"/>
  <c r="AK361" i="1" s="1"/>
  <c r="AF361" i="1"/>
  <c r="Y361" i="1"/>
  <c r="AL360" i="1"/>
  <c r="AJ360" i="1"/>
  <c r="AK360" i="1" s="1"/>
  <c r="AF360" i="1"/>
  <c r="AE360" i="1"/>
  <c r="Y360" i="1"/>
  <c r="AL358" i="1"/>
  <c r="AJ358" i="1"/>
  <c r="AK358" i="1" s="1"/>
  <c r="AF358" i="1"/>
  <c r="AE358" i="1"/>
  <c r="Y358" i="1"/>
  <c r="AL357" i="1"/>
  <c r="AJ357" i="1"/>
  <c r="AK357" i="1" s="1"/>
  <c r="AF357" i="1"/>
  <c r="AE357" i="1"/>
  <c r="Y357" i="1"/>
  <c r="AL356" i="1"/>
  <c r="AJ356" i="1"/>
  <c r="AK356" i="1" s="1"/>
  <c r="AF356" i="1"/>
  <c r="AE356" i="1"/>
  <c r="Y356" i="1"/>
  <c r="AL354" i="1"/>
  <c r="AJ354" i="1"/>
  <c r="AK354" i="1" s="1"/>
  <c r="AF354" i="1"/>
  <c r="AE354" i="1"/>
  <c r="Y354" i="1"/>
  <c r="AL353" i="1"/>
  <c r="AJ353" i="1"/>
  <c r="AK353" i="1" s="1"/>
  <c r="AF353" i="1"/>
  <c r="AE353" i="1"/>
  <c r="Y353" i="1"/>
  <c r="AL352" i="1"/>
  <c r="AJ352" i="1"/>
  <c r="AK352" i="1" s="1"/>
  <c r="AF352" i="1"/>
  <c r="AE352" i="1"/>
  <c r="Y352" i="1"/>
  <c r="AL351" i="1"/>
  <c r="AJ351" i="1"/>
  <c r="AK351" i="1" s="1"/>
  <c r="AF351" i="1"/>
  <c r="AE351" i="1"/>
  <c r="Y351" i="1"/>
  <c r="AL349" i="1"/>
  <c r="AJ349" i="1"/>
  <c r="AK349" i="1" s="1"/>
  <c r="AF349" i="1"/>
  <c r="AE349" i="1"/>
  <c r="Y349" i="1"/>
  <c r="AL348" i="1"/>
  <c r="AJ348" i="1"/>
  <c r="AK348" i="1" s="1"/>
  <c r="AF348" i="1"/>
  <c r="AE348" i="1"/>
  <c r="Y348" i="1"/>
  <c r="AL342" i="1"/>
  <c r="AJ342" i="1"/>
  <c r="AK342" i="1" s="1"/>
  <c r="AF342" i="1"/>
  <c r="Y342" i="1"/>
  <c r="AL341" i="1"/>
  <c r="AJ341" i="1"/>
  <c r="AK341" i="1" s="1"/>
  <c r="AF341" i="1"/>
  <c r="Y341" i="1"/>
  <c r="AL340" i="1"/>
  <c r="AJ340" i="1"/>
  <c r="AK340" i="1" s="1"/>
  <c r="AF340" i="1"/>
  <c r="Y340" i="1"/>
  <c r="AL338" i="1"/>
  <c r="AJ338" i="1"/>
  <c r="AK338" i="1" s="1"/>
  <c r="AF338" i="1"/>
  <c r="AE338" i="1"/>
  <c r="Y338" i="1"/>
  <c r="AL335" i="1"/>
  <c r="AJ335" i="1"/>
  <c r="AK335" i="1" s="1"/>
  <c r="AF335" i="1"/>
  <c r="AE335" i="1"/>
  <c r="Y335" i="1"/>
  <c r="AL333" i="1"/>
  <c r="AJ333" i="1"/>
  <c r="AK333" i="1" s="1"/>
  <c r="AF333" i="1"/>
  <c r="AE333" i="1"/>
  <c r="Y333" i="1"/>
  <c r="AL330" i="1"/>
  <c r="AJ330" i="1"/>
  <c r="AK330" i="1" s="1"/>
  <c r="AF330" i="1"/>
  <c r="AE330" i="1"/>
  <c r="Y330" i="1"/>
  <c r="AL329" i="1"/>
  <c r="AJ329" i="1"/>
  <c r="AK329" i="1" s="1"/>
  <c r="AF329" i="1"/>
  <c r="AE329" i="1"/>
  <c r="Y329" i="1"/>
  <c r="AL324" i="1"/>
  <c r="AJ324" i="1"/>
  <c r="AK324" i="1" s="1"/>
  <c r="AF324" i="1"/>
  <c r="Y324" i="1"/>
  <c r="AL323" i="1"/>
  <c r="AJ323" i="1"/>
  <c r="AK323" i="1" s="1"/>
  <c r="AF323" i="1"/>
  <c r="Y323" i="1"/>
  <c r="AL322" i="1"/>
  <c r="AJ322" i="1"/>
  <c r="AK322" i="1" s="1"/>
  <c r="AF322" i="1"/>
  <c r="Y322" i="1"/>
  <c r="AL319" i="1"/>
  <c r="AJ319" i="1"/>
  <c r="AK319" i="1" s="1"/>
  <c r="AF319" i="1"/>
  <c r="Y319" i="1"/>
  <c r="AL316" i="1"/>
  <c r="AJ316" i="1"/>
  <c r="AK316" i="1" s="1"/>
  <c r="AF316" i="1"/>
  <c r="Y316" i="1"/>
  <c r="AL315" i="1"/>
  <c r="AJ315" i="1"/>
  <c r="AK315" i="1" s="1"/>
  <c r="AF315" i="1"/>
  <c r="Y315" i="1"/>
  <c r="AL313" i="1"/>
  <c r="AJ313" i="1"/>
  <c r="AK313" i="1" s="1"/>
  <c r="AF313" i="1"/>
  <c r="Y313" i="1"/>
  <c r="AL310" i="1"/>
  <c r="AJ310" i="1"/>
  <c r="AK310" i="1" s="1"/>
  <c r="AF310" i="1"/>
  <c r="Y310" i="1"/>
  <c r="AL309" i="1"/>
  <c r="AJ309" i="1"/>
  <c r="AK309" i="1" s="1"/>
  <c r="AF309" i="1"/>
  <c r="Y309" i="1"/>
  <c r="AL305" i="1"/>
  <c r="AJ305" i="1"/>
  <c r="AE305" i="1"/>
  <c r="AL304" i="1"/>
  <c r="AJ304" i="1"/>
  <c r="AE304" i="1"/>
  <c r="AL300" i="1"/>
  <c r="AJ300" i="1"/>
  <c r="AE300" i="1"/>
  <c r="AL298" i="1"/>
  <c r="AJ298" i="1"/>
  <c r="AK298" i="1" s="1"/>
  <c r="AF298" i="1"/>
  <c r="AE298" i="1"/>
  <c r="Y298" i="1"/>
  <c r="AL295" i="1"/>
  <c r="AJ295" i="1"/>
  <c r="AK295" i="1" s="1"/>
  <c r="AF295" i="1"/>
  <c r="AE295" i="1"/>
  <c r="Y295" i="1"/>
  <c r="AL294" i="1"/>
  <c r="AJ294" i="1"/>
  <c r="AE294" i="1"/>
  <c r="AL293" i="1"/>
  <c r="AJ293" i="1"/>
  <c r="AE293" i="1"/>
  <c r="AL291" i="1"/>
  <c r="AJ291" i="1"/>
  <c r="AK291" i="1" s="1"/>
  <c r="AF291" i="1"/>
  <c r="AE291" i="1"/>
  <c r="Y291" i="1"/>
  <c r="AL290" i="1"/>
  <c r="AJ290" i="1"/>
  <c r="AK290" i="1" s="1"/>
  <c r="AF290" i="1"/>
  <c r="AE290" i="1"/>
  <c r="Y290" i="1"/>
  <c r="AL289" i="1"/>
  <c r="AJ289" i="1"/>
  <c r="AE289" i="1"/>
  <c r="AL288" i="1"/>
  <c r="AJ288" i="1"/>
  <c r="AE288" i="1"/>
  <c r="AL287" i="1"/>
  <c r="AJ287" i="1"/>
  <c r="AE287" i="1"/>
  <c r="AL286" i="1"/>
  <c r="AJ286" i="1"/>
  <c r="AE286" i="1"/>
  <c r="AL285" i="1"/>
  <c r="AJ285" i="1"/>
  <c r="AE285" i="1"/>
  <c r="AL284" i="1"/>
  <c r="AJ284" i="1"/>
  <c r="AE284" i="1"/>
  <c r="AL283" i="1"/>
  <c r="AJ283" i="1"/>
  <c r="AE283" i="1"/>
  <c r="AL282" i="1"/>
  <c r="AJ282" i="1"/>
  <c r="AK282" i="1" s="1"/>
  <c r="AF282" i="1"/>
  <c r="AE282" i="1"/>
  <c r="Y282" i="1"/>
  <c r="AL281" i="1"/>
  <c r="AJ281" i="1"/>
  <c r="AK281" i="1" s="1"/>
  <c r="AF281" i="1"/>
  <c r="AE281" i="1"/>
  <c r="Y281" i="1"/>
  <c r="AL280" i="1"/>
  <c r="AJ280" i="1"/>
  <c r="AK280" i="1" s="1"/>
  <c r="AF280" i="1"/>
  <c r="AE280" i="1"/>
  <c r="Y280" i="1"/>
  <c r="AL275" i="1"/>
  <c r="AJ275" i="1"/>
  <c r="AK275" i="1" s="1"/>
  <c r="AF275" i="1"/>
  <c r="AE275" i="1"/>
  <c r="Y275" i="1"/>
  <c r="AL274" i="1"/>
  <c r="AJ274" i="1"/>
  <c r="AE274" i="1"/>
  <c r="AL273" i="1"/>
  <c r="AJ273" i="1"/>
  <c r="AE273" i="1"/>
  <c r="AL272" i="1"/>
  <c r="AJ272" i="1"/>
  <c r="AE272" i="1"/>
  <c r="AL271" i="1"/>
  <c r="AJ271" i="1"/>
  <c r="AK271" i="1" s="1"/>
  <c r="AF271" i="1"/>
  <c r="AE271" i="1"/>
  <c r="Y271" i="1"/>
  <c r="AL270" i="1"/>
  <c r="AJ270" i="1"/>
  <c r="AK270" i="1" s="1"/>
  <c r="AF270" i="1"/>
  <c r="AE270" i="1"/>
  <c r="Y270" i="1"/>
  <c r="AL261" i="1"/>
  <c r="AJ261" i="1"/>
  <c r="AE261" i="1"/>
  <c r="AL258" i="1"/>
  <c r="AJ258" i="1"/>
  <c r="AK258" i="1" s="1"/>
  <c r="AF258" i="1"/>
  <c r="AE258" i="1"/>
  <c r="Y258" i="1"/>
  <c r="AL257" i="1"/>
  <c r="AJ257" i="1"/>
  <c r="AE257" i="1"/>
  <c r="AL256" i="1"/>
  <c r="AJ256" i="1"/>
  <c r="AK256" i="1" s="1"/>
  <c r="AF256" i="1"/>
  <c r="AE256" i="1"/>
  <c r="Y256" i="1"/>
  <c r="AL255" i="1"/>
  <c r="AJ255" i="1"/>
  <c r="AK255" i="1" s="1"/>
  <c r="AF255" i="1"/>
  <c r="AE255" i="1"/>
  <c r="Y255" i="1"/>
  <c r="AL254" i="1"/>
  <c r="AJ254" i="1"/>
  <c r="AE254" i="1"/>
  <c r="AL253" i="1"/>
  <c r="AJ253" i="1"/>
  <c r="AE253" i="1"/>
  <c r="AL250" i="1"/>
  <c r="AJ250" i="1"/>
  <c r="AK250" i="1" s="1"/>
  <c r="AF250" i="1"/>
  <c r="AE250" i="1"/>
  <c r="Y250" i="1"/>
  <c r="AL248" i="1"/>
  <c r="AJ248" i="1"/>
  <c r="AE248" i="1"/>
  <c r="AL244" i="1"/>
  <c r="AJ244" i="1"/>
  <c r="AK244" i="1" s="1"/>
  <c r="AF244" i="1"/>
  <c r="AE244" i="1"/>
  <c r="Y244" i="1"/>
  <c r="AL239" i="1"/>
  <c r="AJ239" i="1"/>
  <c r="AK239" i="1" s="1"/>
  <c r="AF239" i="1"/>
  <c r="AE239" i="1"/>
  <c r="Y239" i="1"/>
  <c r="AL236" i="1"/>
  <c r="AJ236" i="1"/>
  <c r="AE236" i="1"/>
  <c r="AL234" i="1"/>
  <c r="AJ234" i="1"/>
  <c r="AE234" i="1"/>
  <c r="AL233" i="1"/>
  <c r="AJ233" i="1"/>
  <c r="AE233" i="1"/>
  <c r="AL232" i="1"/>
  <c r="AJ232" i="1"/>
  <c r="AK232" i="1" s="1"/>
  <c r="AF232" i="1"/>
  <c r="AE232" i="1"/>
  <c r="Y232" i="1"/>
  <c r="AL231" i="1"/>
  <c r="AJ231" i="1"/>
  <c r="AE231" i="1"/>
  <c r="AL229" i="1"/>
  <c r="AJ229" i="1"/>
  <c r="AK229" i="1" s="1"/>
  <c r="AF229" i="1"/>
  <c r="AE229" i="1"/>
  <c r="Y229" i="1"/>
  <c r="AL228" i="1"/>
  <c r="AJ228" i="1"/>
  <c r="AK228" i="1" s="1"/>
  <c r="AF228" i="1"/>
  <c r="AE228" i="1"/>
  <c r="Y228" i="1"/>
  <c r="AL227" i="1"/>
  <c r="AJ227" i="1"/>
  <c r="AK227" i="1" s="1"/>
  <c r="AF227" i="1"/>
  <c r="AE227" i="1"/>
  <c r="Y227" i="1"/>
  <c r="AL217" i="1"/>
  <c r="AJ217" i="1"/>
  <c r="AE217" i="1"/>
  <c r="AL215" i="1"/>
  <c r="AJ215" i="1"/>
  <c r="AK215" i="1" s="1"/>
  <c r="AF215" i="1"/>
  <c r="AE215" i="1"/>
  <c r="Y215" i="1"/>
  <c r="AL214" i="1"/>
  <c r="AJ214" i="1"/>
  <c r="AK214" i="1" s="1"/>
  <c r="AF214" i="1"/>
  <c r="AE214" i="1"/>
  <c r="Y214" i="1"/>
  <c r="AL213" i="1"/>
  <c r="AJ213" i="1"/>
  <c r="AK213" i="1" s="1"/>
  <c r="AF213" i="1"/>
  <c r="AE213" i="1"/>
  <c r="AG213" i="1" s="1"/>
  <c r="AL211" i="1"/>
  <c r="AJ211" i="1"/>
  <c r="AK211" i="1" s="1"/>
  <c r="AF211" i="1"/>
  <c r="AE211" i="1"/>
  <c r="Y211" i="1"/>
  <c r="AL210" i="1"/>
  <c r="AJ210" i="1"/>
  <c r="AK210" i="1" s="1"/>
  <c r="AF210" i="1"/>
  <c r="AE210" i="1"/>
  <c r="Y210" i="1"/>
  <c r="AL208" i="1"/>
  <c r="AJ208" i="1"/>
  <c r="AE208" i="1"/>
  <c r="AL207" i="1"/>
  <c r="AJ207" i="1"/>
  <c r="AK207" i="1" s="1"/>
  <c r="AF207" i="1"/>
  <c r="AE207" i="1"/>
  <c r="Y207" i="1"/>
  <c r="AL206" i="1"/>
  <c r="AJ206" i="1"/>
  <c r="AK206" i="1" s="1"/>
  <c r="AF206" i="1"/>
  <c r="AE206" i="1"/>
  <c r="Y206" i="1"/>
  <c r="AL205" i="1"/>
  <c r="AJ205" i="1"/>
  <c r="AK205" i="1" s="1"/>
  <c r="AF205" i="1"/>
  <c r="AE205" i="1"/>
  <c r="Y205" i="1"/>
  <c r="AL200" i="1"/>
  <c r="AJ200" i="1"/>
  <c r="AK200" i="1" s="1"/>
  <c r="AF200" i="1"/>
  <c r="AE200" i="1"/>
  <c r="Y200" i="1"/>
  <c r="AL194" i="1"/>
  <c r="AJ194" i="1"/>
  <c r="AK194" i="1" s="1"/>
  <c r="AF194" i="1"/>
  <c r="AE194" i="1"/>
  <c r="Y194" i="1"/>
  <c r="AL193" i="1"/>
  <c r="AJ193" i="1"/>
  <c r="AK193" i="1" s="1"/>
  <c r="AF193" i="1"/>
  <c r="AE193" i="1"/>
  <c r="Y193" i="1"/>
  <c r="AL189" i="1"/>
  <c r="AJ189" i="1"/>
  <c r="AK189" i="1" s="1"/>
  <c r="AF189" i="1"/>
  <c r="AE189" i="1"/>
  <c r="Y189" i="1"/>
  <c r="AL186" i="1"/>
  <c r="AJ186" i="1"/>
  <c r="AK186" i="1" s="1"/>
  <c r="AF186" i="1"/>
  <c r="AE186" i="1"/>
  <c r="Y186" i="1"/>
  <c r="AL185" i="1"/>
  <c r="AJ185" i="1"/>
  <c r="AK185" i="1" s="1"/>
  <c r="AF185" i="1"/>
  <c r="AE185" i="1"/>
  <c r="Y185" i="1"/>
  <c r="AL184" i="1"/>
  <c r="AJ184" i="1"/>
  <c r="AK184" i="1" s="1"/>
  <c r="AF184" i="1"/>
  <c r="AE184" i="1"/>
  <c r="Y184" i="1"/>
  <c r="AL183" i="1"/>
  <c r="AJ183" i="1"/>
  <c r="AK183" i="1" s="1"/>
  <c r="AF183" i="1"/>
  <c r="AE183" i="1"/>
  <c r="Y183" i="1"/>
  <c r="AL182" i="1"/>
  <c r="AJ182" i="1"/>
  <c r="AK182" i="1" s="1"/>
  <c r="AF182" i="1"/>
  <c r="AE182" i="1"/>
  <c r="Y182" i="1"/>
  <c r="AL181" i="1"/>
  <c r="AJ181" i="1"/>
  <c r="AK181" i="1" s="1"/>
  <c r="AF181" i="1"/>
  <c r="AE181" i="1"/>
  <c r="Y181" i="1"/>
  <c r="AL180" i="1"/>
  <c r="AJ180" i="1"/>
  <c r="AK180" i="1" s="1"/>
  <c r="AF180" i="1"/>
  <c r="AE180" i="1"/>
  <c r="Y180" i="1"/>
  <c r="AL179" i="1"/>
  <c r="AJ179" i="1"/>
  <c r="AK179" i="1" s="1"/>
  <c r="AF179" i="1"/>
  <c r="AE179" i="1"/>
  <c r="Y179" i="1"/>
  <c r="AL178" i="1"/>
  <c r="AJ178" i="1"/>
  <c r="AK178" i="1" s="1"/>
  <c r="AF178" i="1"/>
  <c r="Y178" i="1"/>
  <c r="AL174" i="1"/>
  <c r="AJ174" i="1"/>
  <c r="AE174" i="1"/>
  <c r="AL173" i="1"/>
  <c r="AJ173" i="1"/>
  <c r="AE173" i="1"/>
  <c r="AL172" i="1"/>
  <c r="AJ172" i="1"/>
  <c r="AE172" i="1"/>
  <c r="AL171" i="1"/>
  <c r="AJ171" i="1"/>
  <c r="AE171" i="1"/>
  <c r="AL170" i="1"/>
  <c r="AJ170" i="1"/>
  <c r="AE170" i="1"/>
  <c r="AL169" i="1"/>
  <c r="AJ169" i="1"/>
  <c r="AE169" i="1"/>
  <c r="AL168" i="1"/>
  <c r="AJ168" i="1"/>
  <c r="AE168" i="1"/>
  <c r="AL167" i="1"/>
  <c r="AJ167" i="1"/>
  <c r="AE167" i="1"/>
  <c r="AL166" i="1"/>
  <c r="AJ166" i="1"/>
  <c r="AE166" i="1"/>
  <c r="AL165" i="1"/>
  <c r="AJ165" i="1"/>
  <c r="AE165" i="1"/>
  <c r="AL164" i="1"/>
  <c r="AJ164" i="1"/>
  <c r="AE164" i="1"/>
  <c r="AL163" i="1"/>
  <c r="AJ163" i="1"/>
  <c r="AE163" i="1"/>
  <c r="AL162" i="1"/>
  <c r="AJ162" i="1"/>
  <c r="AE162" i="1"/>
  <c r="AL161" i="1"/>
  <c r="AJ161" i="1"/>
  <c r="AE161" i="1"/>
  <c r="AL160" i="1"/>
  <c r="AJ160" i="1"/>
  <c r="AE160" i="1"/>
  <c r="AL159" i="1"/>
  <c r="AJ159" i="1"/>
  <c r="AE159" i="1"/>
  <c r="AL156" i="1"/>
  <c r="AJ156" i="1"/>
  <c r="AK156" i="1" s="1"/>
  <c r="AF156" i="1"/>
  <c r="AE156" i="1"/>
  <c r="Y156" i="1"/>
  <c r="AL155" i="1"/>
  <c r="AJ155" i="1"/>
  <c r="AK155" i="1" s="1"/>
  <c r="AF155" i="1"/>
  <c r="AE155" i="1"/>
  <c r="Y155" i="1"/>
  <c r="AL151" i="1"/>
  <c r="AJ151" i="1"/>
  <c r="AK151" i="1" s="1"/>
  <c r="AF151" i="1"/>
  <c r="AE151" i="1"/>
  <c r="Y151" i="1"/>
  <c r="AL150" i="1"/>
  <c r="AJ150" i="1"/>
  <c r="AK150" i="1" s="1"/>
  <c r="AF150" i="1"/>
  <c r="AE150" i="1"/>
  <c r="Y150" i="1"/>
  <c r="AL149" i="1"/>
  <c r="AJ149" i="1"/>
  <c r="AE149" i="1"/>
  <c r="AL147" i="1"/>
  <c r="AJ147" i="1"/>
  <c r="AE147" i="1"/>
  <c r="AL146" i="1"/>
  <c r="AJ146" i="1"/>
  <c r="AE146" i="1"/>
  <c r="AL145" i="1"/>
  <c r="AJ145" i="1"/>
  <c r="AE145" i="1"/>
  <c r="AL144" i="1"/>
  <c r="AJ144" i="1"/>
  <c r="AE144" i="1"/>
  <c r="AL143" i="1"/>
  <c r="AJ143" i="1"/>
  <c r="AE143" i="1"/>
  <c r="AL140" i="1"/>
  <c r="AJ140" i="1"/>
  <c r="AE140" i="1"/>
  <c r="AL139" i="1"/>
  <c r="AJ139" i="1"/>
  <c r="AE139" i="1"/>
  <c r="AL138" i="1"/>
  <c r="AJ138" i="1"/>
  <c r="AE138" i="1"/>
  <c r="AL134" i="1"/>
  <c r="AJ134" i="1"/>
  <c r="AE134" i="1"/>
  <c r="AL133" i="1"/>
  <c r="AJ133" i="1"/>
  <c r="AE133" i="1"/>
  <c r="AL132" i="1"/>
  <c r="AJ132" i="1"/>
  <c r="AE132" i="1"/>
  <c r="AL130" i="1"/>
  <c r="AJ130" i="1"/>
  <c r="AK130" i="1" s="1"/>
  <c r="AF130" i="1"/>
  <c r="AE130" i="1"/>
  <c r="Y130" i="1"/>
  <c r="AL129" i="1"/>
  <c r="AJ129" i="1"/>
  <c r="AK129" i="1" s="1"/>
  <c r="AF129" i="1"/>
  <c r="AE129" i="1"/>
  <c r="Y129" i="1"/>
  <c r="AL127" i="1"/>
  <c r="AJ127" i="1"/>
  <c r="AK127" i="1" s="1"/>
  <c r="AF127" i="1"/>
  <c r="AE127" i="1"/>
  <c r="Y127" i="1"/>
  <c r="AL126" i="1"/>
  <c r="AJ126" i="1"/>
  <c r="AK126" i="1" s="1"/>
  <c r="AF126" i="1"/>
  <c r="Y126" i="1"/>
  <c r="AL123" i="1"/>
  <c r="AJ123" i="1"/>
  <c r="AE123" i="1"/>
  <c r="AL122" i="1"/>
  <c r="AJ122" i="1"/>
  <c r="AE122" i="1"/>
  <c r="AL120" i="1"/>
  <c r="AJ120" i="1"/>
  <c r="AK120" i="1" s="1"/>
  <c r="AF120" i="1"/>
  <c r="AE120" i="1"/>
  <c r="Y120" i="1"/>
  <c r="AL119" i="1"/>
  <c r="AJ119" i="1"/>
  <c r="AK119" i="1" s="1"/>
  <c r="AF119" i="1"/>
  <c r="AE119" i="1"/>
  <c r="Y119" i="1"/>
  <c r="AL118" i="1"/>
  <c r="AJ118" i="1"/>
  <c r="AK118" i="1" s="1"/>
  <c r="AF118" i="1"/>
  <c r="AE118" i="1"/>
  <c r="Y118" i="1"/>
  <c r="AL117" i="1"/>
  <c r="AJ117" i="1"/>
  <c r="AE117" i="1"/>
  <c r="AL116" i="1"/>
  <c r="AJ116" i="1"/>
  <c r="AK116" i="1" s="1"/>
  <c r="AF116" i="1"/>
  <c r="AE116" i="1"/>
  <c r="Y116" i="1"/>
  <c r="AL113" i="1"/>
  <c r="AJ113" i="1"/>
  <c r="AE113" i="1"/>
  <c r="AL112" i="1"/>
  <c r="AJ112" i="1"/>
  <c r="AE112" i="1"/>
  <c r="AL111" i="1"/>
  <c r="AJ111" i="1"/>
  <c r="AE111" i="1"/>
  <c r="AL110" i="1"/>
  <c r="AJ110" i="1"/>
  <c r="AE110" i="1"/>
  <c r="AL109" i="1"/>
  <c r="AJ109" i="1"/>
  <c r="AE109" i="1"/>
  <c r="AL108" i="1"/>
  <c r="AJ108" i="1"/>
  <c r="AK108" i="1" s="1"/>
  <c r="AF108" i="1"/>
  <c r="AE108" i="1"/>
  <c r="Y108" i="1"/>
  <c r="AL107" i="1"/>
  <c r="AJ107" i="1"/>
  <c r="AK107" i="1" s="1"/>
  <c r="AF107" i="1"/>
  <c r="AE107" i="1"/>
  <c r="Y107" i="1"/>
  <c r="AL106" i="1"/>
  <c r="AJ106" i="1"/>
  <c r="AK106" i="1" s="1"/>
  <c r="AF106" i="1"/>
  <c r="AE106" i="1"/>
  <c r="Y106" i="1"/>
  <c r="AL105" i="1"/>
  <c r="AJ105" i="1"/>
  <c r="AK105" i="1" s="1"/>
  <c r="AF105" i="1"/>
  <c r="Y105" i="1"/>
  <c r="AL104" i="1"/>
  <c r="AJ104" i="1"/>
  <c r="AE104" i="1"/>
  <c r="AL103" i="1"/>
  <c r="AJ103" i="1"/>
  <c r="AE103" i="1"/>
  <c r="AL101" i="1"/>
  <c r="AJ101" i="1"/>
  <c r="AE101" i="1"/>
  <c r="AL100" i="1"/>
  <c r="AJ100" i="1"/>
  <c r="AK100" i="1" s="1"/>
  <c r="AF100" i="1"/>
  <c r="AE100" i="1"/>
  <c r="Y100" i="1"/>
  <c r="AL98" i="1"/>
  <c r="AJ98" i="1"/>
  <c r="AK98" i="1" s="1"/>
  <c r="AF98" i="1"/>
  <c r="AE98" i="1"/>
  <c r="Y98" i="1"/>
  <c r="AL93" i="1"/>
  <c r="AJ93" i="1"/>
  <c r="AE93" i="1"/>
  <c r="AL88" i="1"/>
  <c r="AJ88" i="1"/>
  <c r="AE88" i="1"/>
  <c r="AL87" i="1"/>
  <c r="AJ87" i="1"/>
  <c r="AE87" i="1"/>
  <c r="AL86" i="1"/>
  <c r="AJ86" i="1"/>
  <c r="AK86" i="1" s="1"/>
  <c r="AF86" i="1"/>
  <c r="AE86" i="1"/>
  <c r="Y86" i="1"/>
  <c r="AL85" i="1"/>
  <c r="AJ85" i="1"/>
  <c r="AE85" i="1"/>
  <c r="AL84" i="1"/>
  <c r="AJ84" i="1"/>
  <c r="AE84" i="1"/>
  <c r="AL83" i="1"/>
  <c r="AJ83" i="1"/>
  <c r="AE83" i="1"/>
  <c r="AL81" i="1"/>
  <c r="AJ81" i="1"/>
  <c r="AK81" i="1" s="1"/>
  <c r="AF81" i="1"/>
  <c r="AE81" i="1"/>
  <c r="Y81" i="1"/>
  <c r="AL80" i="1"/>
  <c r="AJ80" i="1"/>
  <c r="AE80" i="1"/>
  <c r="AL79" i="1"/>
  <c r="AJ79" i="1"/>
  <c r="AK79" i="1" s="1"/>
  <c r="AF79" i="1"/>
  <c r="AE79" i="1"/>
  <c r="Y79" i="1"/>
  <c r="AL78" i="1"/>
  <c r="AJ78" i="1"/>
  <c r="AE78" i="1"/>
  <c r="AL77" i="1"/>
  <c r="AJ77" i="1"/>
  <c r="AE77" i="1"/>
  <c r="AL76" i="1"/>
  <c r="AJ76" i="1"/>
  <c r="AE76" i="1"/>
  <c r="AL75" i="1"/>
  <c r="AJ75" i="1"/>
  <c r="AE75" i="1"/>
  <c r="AL74" i="1"/>
  <c r="AJ74" i="1"/>
  <c r="AE74" i="1"/>
  <c r="AL73" i="1"/>
  <c r="AJ73" i="1"/>
  <c r="AE73" i="1"/>
  <c r="AL72" i="1"/>
  <c r="AJ72" i="1"/>
  <c r="AK72" i="1" s="1"/>
  <c r="AF72" i="1"/>
  <c r="AE72" i="1"/>
  <c r="Y72" i="1"/>
  <c r="AL68" i="1"/>
  <c r="AJ68" i="1"/>
  <c r="AK68" i="1" s="1"/>
  <c r="AF68" i="1"/>
  <c r="AE68" i="1"/>
  <c r="Y68" i="1"/>
  <c r="AL67" i="1"/>
  <c r="AJ67" i="1"/>
  <c r="AK67" i="1" s="1"/>
  <c r="AF67" i="1"/>
  <c r="AE67" i="1"/>
  <c r="Y67" i="1"/>
  <c r="AL66" i="1"/>
  <c r="AJ66" i="1"/>
  <c r="AK66" i="1" s="1"/>
  <c r="AF66" i="1"/>
  <c r="AE66" i="1"/>
  <c r="Y66" i="1"/>
  <c r="AL65" i="1"/>
  <c r="AJ65" i="1"/>
  <c r="AE65" i="1"/>
  <c r="AL63" i="1"/>
  <c r="AJ63" i="1"/>
  <c r="AK63" i="1" s="1"/>
  <c r="AF63" i="1"/>
  <c r="AE63" i="1"/>
  <c r="Y63" i="1"/>
  <c r="AL62" i="1"/>
  <c r="AJ62" i="1"/>
  <c r="AK62" i="1" s="1"/>
  <c r="AF62" i="1"/>
  <c r="AE62" i="1"/>
  <c r="Y62" i="1"/>
  <c r="AL61" i="1"/>
  <c r="AJ61" i="1"/>
  <c r="AE61" i="1"/>
  <c r="AL60" i="1"/>
  <c r="AJ60" i="1"/>
  <c r="AE60" i="1"/>
  <c r="AL59" i="1"/>
  <c r="AJ59" i="1"/>
  <c r="AE59" i="1"/>
  <c r="AL58" i="1"/>
  <c r="AJ58" i="1"/>
  <c r="AE58" i="1"/>
  <c r="AL57" i="1"/>
  <c r="AJ57" i="1"/>
  <c r="AE57" i="1"/>
  <c r="AL56" i="1"/>
  <c r="AJ56" i="1"/>
  <c r="AK56" i="1" s="1"/>
  <c r="AF56" i="1"/>
  <c r="AE56" i="1"/>
  <c r="Y56" i="1"/>
  <c r="AL53" i="1"/>
  <c r="AJ53" i="1"/>
  <c r="AE53" i="1"/>
  <c r="AL52" i="1"/>
  <c r="AJ52" i="1"/>
  <c r="AE52" i="1"/>
  <c r="AL51" i="1"/>
  <c r="AJ51" i="1"/>
  <c r="AE51" i="1"/>
  <c r="AL50" i="1"/>
  <c r="AJ50" i="1"/>
  <c r="AE50" i="1"/>
  <c r="AL49" i="1"/>
  <c r="AJ49" i="1"/>
  <c r="AE49" i="1"/>
  <c r="AL47" i="1"/>
  <c r="AJ47" i="1"/>
  <c r="AE47" i="1"/>
  <c r="AL45" i="1"/>
  <c r="AJ45" i="1"/>
  <c r="AE45" i="1"/>
  <c r="AL44" i="1"/>
  <c r="AJ44" i="1"/>
  <c r="AK44" i="1" s="1"/>
  <c r="AF44" i="1"/>
  <c r="AE44" i="1"/>
  <c r="Y44" i="1"/>
  <c r="AL43" i="1"/>
  <c r="AJ43" i="1"/>
  <c r="AK43" i="1" s="1"/>
  <c r="AF43" i="1"/>
  <c r="AE43" i="1"/>
  <c r="Y43" i="1"/>
  <c r="AL41" i="1"/>
  <c r="AJ41" i="1"/>
  <c r="AE41" i="1"/>
  <c r="AL40" i="1"/>
  <c r="AJ40" i="1"/>
  <c r="AE40" i="1"/>
  <c r="AL38" i="1"/>
  <c r="AJ38" i="1"/>
  <c r="AK38" i="1" s="1"/>
  <c r="AF38" i="1"/>
  <c r="AE38" i="1"/>
  <c r="Y38" i="1"/>
  <c r="AL37" i="1"/>
  <c r="AJ37" i="1"/>
  <c r="AE37" i="1"/>
  <c r="AL36" i="1"/>
  <c r="AJ36" i="1"/>
  <c r="AK36" i="1" s="1"/>
  <c r="AF36" i="1"/>
  <c r="AE36" i="1"/>
  <c r="Y36" i="1"/>
  <c r="AL35" i="1"/>
  <c r="AJ35" i="1"/>
  <c r="AE35" i="1"/>
  <c r="AL34" i="1"/>
  <c r="AJ34" i="1"/>
  <c r="AK34" i="1" s="1"/>
  <c r="AF34" i="1"/>
  <c r="AE34" i="1"/>
  <c r="Y34" i="1"/>
  <c r="AL33" i="1"/>
  <c r="AJ33" i="1"/>
  <c r="AE33" i="1"/>
  <c r="AL31" i="1"/>
  <c r="AJ31" i="1"/>
  <c r="AE31" i="1"/>
  <c r="AL30" i="1"/>
  <c r="AJ30" i="1"/>
  <c r="AK30" i="1" s="1"/>
  <c r="AF30" i="1"/>
  <c r="AE30" i="1"/>
  <c r="Y30" i="1"/>
  <c r="AL29" i="1"/>
  <c r="AJ29" i="1"/>
  <c r="AE29" i="1"/>
  <c r="AL28" i="1"/>
  <c r="AJ28" i="1"/>
  <c r="AE28" i="1"/>
  <c r="AL27" i="1"/>
  <c r="AJ27" i="1"/>
  <c r="AE27" i="1"/>
  <c r="AL26" i="1"/>
  <c r="AJ26" i="1"/>
  <c r="AE26" i="1"/>
  <c r="AL25" i="1"/>
  <c r="AJ25" i="1"/>
  <c r="AE25" i="1"/>
  <c r="AL23" i="1"/>
  <c r="AJ23" i="1"/>
  <c r="AK23" i="1" s="1"/>
  <c r="AF23" i="1"/>
  <c r="AE23" i="1"/>
  <c r="Y23" i="1"/>
  <c r="AL22" i="1"/>
  <c r="AJ22" i="1"/>
  <c r="AE22" i="1"/>
  <c r="AL21" i="1"/>
  <c r="AJ21" i="1"/>
  <c r="AE21" i="1"/>
  <c r="AL20" i="1"/>
  <c r="AJ20" i="1"/>
  <c r="AK20" i="1" s="1"/>
  <c r="AF20" i="1"/>
  <c r="AE20" i="1"/>
  <c r="Y20" i="1"/>
  <c r="AL19" i="1"/>
  <c r="AJ19" i="1"/>
  <c r="AE19" i="1"/>
  <c r="AL17" i="1"/>
  <c r="AJ17" i="1"/>
  <c r="AK17" i="1" s="1"/>
  <c r="AF17" i="1"/>
  <c r="AE17" i="1"/>
  <c r="Y17" i="1"/>
  <c r="AL16" i="1"/>
  <c r="AJ16" i="1"/>
  <c r="AE16" i="1"/>
  <c r="AL14" i="1"/>
  <c r="AJ14" i="1"/>
  <c r="AK14" i="1" s="1"/>
  <c r="AF14" i="1"/>
  <c r="AE14" i="1"/>
  <c r="Y14" i="1"/>
  <c r="AL13" i="1"/>
  <c r="AJ13" i="1"/>
  <c r="AK13" i="1" s="1"/>
  <c r="AF13" i="1"/>
  <c r="AE13" i="1"/>
  <c r="Y13" i="1"/>
  <c r="AL12" i="1"/>
  <c r="AJ12" i="1"/>
  <c r="AK12" i="1" s="1"/>
  <c r="AF12" i="1"/>
  <c r="AE12" i="1"/>
  <c r="Y12" i="1"/>
  <c r="AL11" i="1"/>
  <c r="AJ11" i="1"/>
  <c r="AK11" i="1" s="1"/>
  <c r="AF11" i="1"/>
  <c r="AE11" i="1"/>
  <c r="Y11" i="1"/>
  <c r="AL10" i="1"/>
  <c r="AJ10" i="1"/>
  <c r="AE10" i="1"/>
  <c r="AL9" i="1"/>
  <c r="AJ9" i="1"/>
  <c r="AK9" i="1" s="1"/>
  <c r="AF9" i="1"/>
  <c r="AE9" i="1"/>
  <c r="Y9" i="1"/>
  <c r="AL8" i="1"/>
  <c r="AJ8" i="1"/>
  <c r="AK8" i="1" s="1"/>
  <c r="AF8" i="1"/>
  <c r="AE8" i="1"/>
  <c r="Y8" i="1"/>
  <c r="AL7" i="1"/>
  <c r="AJ7" i="1"/>
  <c r="AE7" i="1"/>
  <c r="AL6" i="1"/>
  <c r="AJ6" i="1"/>
  <c r="AE6" i="1"/>
  <c r="AL5" i="1"/>
  <c r="AJ5" i="1"/>
  <c r="AE5" i="1"/>
  <c r="AL3" i="1"/>
  <c r="AJ3" i="1"/>
  <c r="AE3" i="1"/>
  <c r="W465" i="1" l="1"/>
  <c r="W466" i="1"/>
  <c r="F187" i="9" s="1"/>
  <c r="AF388" i="1"/>
  <c r="AK388" i="1" s="1"/>
  <c r="K144" i="9" s="1"/>
  <c r="L144" i="9" s="1"/>
  <c r="Y388" i="1"/>
  <c r="AG388" i="1" s="1"/>
  <c r="W539" i="1"/>
  <c r="Y539" i="1" s="1"/>
  <c r="AG539" i="1" s="1"/>
  <c r="W428" i="1"/>
  <c r="W47" i="1"/>
  <c r="Y47" i="1" s="1"/>
  <c r="AG47" i="1" s="1"/>
  <c r="W16" i="1"/>
  <c r="Y16" i="1" s="1"/>
  <c r="AG16" i="1" s="1"/>
  <c r="W28" i="1"/>
  <c r="Y28" i="1" s="1"/>
  <c r="AG28" i="1" s="1"/>
  <c r="W88" i="1"/>
  <c r="Y88" i="1" s="1"/>
  <c r="AG88" i="1" s="1"/>
  <c r="W83" i="1"/>
  <c r="Y83" i="1" s="1"/>
  <c r="AG83" i="1" s="1"/>
  <c r="AF414" i="1"/>
  <c r="AK414" i="1" s="1"/>
  <c r="K158" i="9" s="1"/>
  <c r="L158" i="9" s="1"/>
  <c r="Y414" i="1"/>
  <c r="AG414" i="1" s="1"/>
  <c r="W427" i="1"/>
  <c r="Y427" i="1" s="1"/>
  <c r="AG427" i="1" s="1"/>
  <c r="AF536" i="1"/>
  <c r="AK536" i="1" s="1"/>
  <c r="K226" i="9" s="1"/>
  <c r="L226" i="9" s="1"/>
  <c r="Y536" i="1"/>
  <c r="AG536" i="1" s="1"/>
  <c r="W731" i="1"/>
  <c r="Y731" i="1" s="1"/>
  <c r="AG731" i="1" s="1"/>
  <c r="W434" i="1"/>
  <c r="Y434" i="1" s="1"/>
  <c r="AG434" i="1" s="1"/>
  <c r="W436" i="1"/>
  <c r="AF436" i="1" s="1"/>
  <c r="AK436" i="1" s="1"/>
  <c r="K169" i="9" s="1"/>
  <c r="L169" i="9" s="1"/>
  <c r="W412" i="1"/>
  <c r="AF412" i="1" s="1"/>
  <c r="AK412" i="1" s="1"/>
  <c r="K156" i="9" s="1"/>
  <c r="L156" i="9" s="1"/>
  <c r="W293" i="1"/>
  <c r="Y293" i="1" s="1"/>
  <c r="AG293" i="1" s="1"/>
  <c r="W45" i="1"/>
  <c r="Y45" i="1" s="1"/>
  <c r="AG45" i="1" s="1"/>
  <c r="W506" i="1"/>
  <c r="Y506" i="1" s="1"/>
  <c r="AG506" i="1" s="1"/>
  <c r="W65" i="1"/>
  <c r="Y65" i="1" s="1"/>
  <c r="AG65" i="1" s="1"/>
  <c r="W452" i="1"/>
  <c r="Y452" i="1" s="1"/>
  <c r="AG452" i="1" s="1"/>
  <c r="W147" i="1"/>
  <c r="Y147" i="1" s="1"/>
  <c r="AG147" i="1" s="1"/>
  <c r="W254" i="1"/>
  <c r="Y254" i="1" s="1"/>
  <c r="AG254" i="1" s="1"/>
  <c r="W386" i="1"/>
  <c r="Y386" i="1" s="1"/>
  <c r="AG386" i="1" s="1"/>
  <c r="W599" i="1"/>
  <c r="Y599" i="1" s="1"/>
  <c r="AG599" i="1" s="1"/>
  <c r="W140" i="1"/>
  <c r="AF140" i="1" s="1"/>
  <c r="AK140" i="1" s="1"/>
  <c r="K73" i="9" s="1"/>
  <c r="L73" i="9" s="1"/>
  <c r="AG11" i="1"/>
  <c r="AG53" i="1"/>
  <c r="AG106" i="1"/>
  <c r="AG244" i="1"/>
  <c r="AG271" i="1"/>
  <c r="AG348" i="1"/>
  <c r="AG381" i="1"/>
  <c r="AG456" i="1"/>
  <c r="AG748" i="1"/>
  <c r="AG753" i="1"/>
  <c r="AG785" i="1"/>
  <c r="AG186" i="1"/>
  <c r="AG194" i="1"/>
  <c r="AG215" i="1"/>
  <c r="AG395" i="1"/>
  <c r="AG402" i="1"/>
  <c r="AG489" i="1"/>
  <c r="AG500" i="1"/>
  <c r="AG527" i="1"/>
  <c r="AG575" i="1"/>
  <c r="AG604" i="1"/>
  <c r="AG633" i="1"/>
  <c r="AG664" i="1"/>
  <c r="AG668" i="1"/>
  <c r="AG674" i="1"/>
  <c r="AG767" i="1"/>
  <c r="AG771" i="1"/>
  <c r="AG333" i="1"/>
  <c r="AG389" i="1"/>
  <c r="AG588" i="1"/>
  <c r="AG206" i="1"/>
  <c r="AG227" i="1"/>
  <c r="AG602" i="1"/>
  <c r="AG646" i="1"/>
  <c r="AF759" i="1"/>
  <c r="AK759" i="1" s="1"/>
  <c r="K329" i="9" s="1"/>
  <c r="L329" i="9" s="1"/>
  <c r="AG104" i="1"/>
  <c r="AG726" i="1"/>
  <c r="AG10" i="1"/>
  <c r="AG50" i="1"/>
  <c r="AG441" i="1"/>
  <c r="AG460" i="1"/>
  <c r="AG525" i="1"/>
  <c r="AG710" i="1"/>
  <c r="AG23" i="1"/>
  <c r="AG37" i="1"/>
  <c r="AG113" i="1"/>
  <c r="AG123" i="1"/>
  <c r="AG132" i="1"/>
  <c r="AG281" i="1"/>
  <c r="AG49" i="1"/>
  <c r="AG51" i="1"/>
  <c r="AG502" i="1"/>
  <c r="AG733" i="1"/>
  <c r="AG66" i="1"/>
  <c r="AG72" i="1"/>
  <c r="AG100" i="1"/>
  <c r="Y145" i="1"/>
  <c r="AG145" i="1" s="1"/>
  <c r="AG151" i="1"/>
  <c r="AG189" i="1"/>
  <c r="AG354" i="1"/>
  <c r="AG360" i="1"/>
  <c r="AG472" i="1"/>
  <c r="Y487" i="1"/>
  <c r="AG487" i="1" s="1"/>
  <c r="AG541" i="1"/>
  <c r="AG673" i="1"/>
  <c r="Y688" i="1"/>
  <c r="AG688" i="1" s="1"/>
  <c r="AG744" i="1"/>
  <c r="AG749" i="1"/>
  <c r="AG776" i="1"/>
  <c r="AG231" i="1"/>
  <c r="AG183" i="1"/>
  <c r="AG211" i="1"/>
  <c r="AG275" i="1"/>
  <c r="AG313" i="1"/>
  <c r="AG371" i="1"/>
  <c r="AG401" i="1"/>
  <c r="AG416" i="1"/>
  <c r="AG445" i="1"/>
  <c r="AG482" i="1"/>
  <c r="AG490" i="1"/>
  <c r="AG639" i="1"/>
  <c r="AG682" i="1"/>
  <c r="AG755" i="1"/>
  <c r="AG780" i="1"/>
  <c r="AG340" i="1"/>
  <c r="AG578" i="1"/>
  <c r="AG626" i="1"/>
  <c r="AK730" i="1"/>
  <c r="K316" i="9" s="1"/>
  <c r="L316" i="9" s="1"/>
  <c r="AG455" i="1"/>
  <c r="AG660" i="1"/>
  <c r="AK164" i="1"/>
  <c r="K86" i="9" s="1"/>
  <c r="L86" i="9" s="1"/>
  <c r="AG621" i="1"/>
  <c r="Y394" i="1"/>
  <c r="AG394" i="1" s="1"/>
  <c r="AF394" i="1"/>
  <c r="AK394" i="1" s="1"/>
  <c r="K146" i="9" s="1"/>
  <c r="L146" i="9" s="1"/>
  <c r="Y430" i="1"/>
  <c r="AG430" i="1" s="1"/>
  <c r="AF430" i="1"/>
  <c r="AK430" i="1" s="1"/>
  <c r="K166" i="9" s="1"/>
  <c r="L166" i="9" s="1"/>
  <c r="AF27" i="1"/>
  <c r="AK27" i="1" s="1"/>
  <c r="K14" i="9" s="1"/>
  <c r="L14" i="9" s="1"/>
  <c r="AF495" i="1"/>
  <c r="AK495" i="1" s="1"/>
  <c r="K199" i="9" s="1"/>
  <c r="L199" i="9" s="1"/>
  <c r="W468" i="1"/>
  <c r="AF468" i="1" s="1"/>
  <c r="AF712" i="1"/>
  <c r="AK712" i="1" s="1"/>
  <c r="K298" i="9" s="1"/>
  <c r="L298" i="9" s="1"/>
  <c r="Y134" i="1"/>
  <c r="AG134" i="1" s="1"/>
  <c r="AF134" i="1"/>
  <c r="AK134" i="1" s="1"/>
  <c r="K70" i="9" s="1"/>
  <c r="L70" i="9" s="1"/>
  <c r="AG44" i="1"/>
  <c r="AG107" i="1"/>
  <c r="Y112" i="1"/>
  <c r="AG112" i="1" s="1"/>
  <c r="AF112" i="1"/>
  <c r="AK112" i="1" s="1"/>
  <c r="K63" i="9" s="1"/>
  <c r="L63" i="9" s="1"/>
  <c r="Y286" i="1"/>
  <c r="AG286" i="1" s="1"/>
  <c r="AG291" i="1"/>
  <c r="AG496" i="1"/>
  <c r="AG569" i="1"/>
  <c r="AG52" i="1"/>
  <c r="AK117" i="1"/>
  <c r="K65" i="9" s="1"/>
  <c r="L65" i="9" s="1"/>
  <c r="AG146" i="1"/>
  <c r="AG518" i="1"/>
  <c r="AG728" i="1"/>
  <c r="AG67" i="1"/>
  <c r="AG108" i="1"/>
  <c r="Y714" i="1"/>
  <c r="AG714" i="1" s="1"/>
  <c r="AF714" i="1"/>
  <c r="AK714" i="1" s="1"/>
  <c r="K300" i="9" s="1"/>
  <c r="L300" i="9" s="1"/>
  <c r="AG740" i="1"/>
  <c r="AG119" i="1"/>
  <c r="AG580" i="1"/>
  <c r="AG658" i="1"/>
  <c r="AG677" i="1"/>
  <c r="AK217" i="1"/>
  <c r="K101" i="9" s="1"/>
  <c r="L101" i="9" s="1"/>
  <c r="AG282" i="1"/>
  <c r="AG330" i="1"/>
  <c r="AG5" i="1"/>
  <c r="AG6" i="1"/>
  <c r="AG7" i="1"/>
  <c r="AG36" i="1"/>
  <c r="AG43" i="1"/>
  <c r="AG63" i="1"/>
  <c r="AG182" i="1"/>
  <c r="AG210" i="1"/>
  <c r="AG256" i="1"/>
  <c r="AG298" i="1"/>
  <c r="AG353" i="1"/>
  <c r="AG358" i="1"/>
  <c r="AG418" i="1"/>
  <c r="AG493" i="1"/>
  <c r="AG495" i="1"/>
  <c r="AG535" i="1"/>
  <c r="AG563" i="1"/>
  <c r="AG574" i="1"/>
  <c r="AG611" i="1"/>
  <c r="AG644" i="1"/>
  <c r="AG659" i="1"/>
  <c r="AG670" i="1"/>
  <c r="AG676" i="1"/>
  <c r="AG683" i="1"/>
  <c r="AG772" i="1"/>
  <c r="AG760" i="1"/>
  <c r="Y406" i="1"/>
  <c r="AG406" i="1" s="1"/>
  <c r="AF406" i="1"/>
  <c r="AK406" i="1" s="1"/>
  <c r="K154" i="9" s="1"/>
  <c r="L154" i="9" s="1"/>
  <c r="Y261" i="1"/>
  <c r="AG261" i="1" s="1"/>
  <c r="AF261" i="1"/>
  <c r="AK261" i="1" s="1"/>
  <c r="K115" i="9" s="1"/>
  <c r="L115" i="9" s="1"/>
  <c r="AF457" i="1"/>
  <c r="AK457" i="1" s="1"/>
  <c r="K178" i="9" s="1"/>
  <c r="L178" i="9" s="1"/>
  <c r="Y457" i="1"/>
  <c r="AG457" i="1" s="1"/>
  <c r="AG453" i="1"/>
  <c r="AG310" i="1"/>
  <c r="AG556" i="1"/>
  <c r="AG766" i="1"/>
  <c r="Y35" i="1"/>
  <c r="AG35" i="1" s="1"/>
  <c r="AK160" i="1"/>
  <c r="K82" i="9" s="1"/>
  <c r="L82" i="9" s="1"/>
  <c r="AK162" i="1"/>
  <c r="K84" i="9" s="1"/>
  <c r="L84" i="9" s="1"/>
  <c r="AF171" i="1"/>
  <c r="AK171" i="1" s="1"/>
  <c r="K93" i="9" s="1"/>
  <c r="L93" i="9" s="1"/>
  <c r="Y171" i="1"/>
  <c r="AG171" i="1" s="1"/>
  <c r="Y273" i="1"/>
  <c r="AG273" i="1" s="1"/>
  <c r="AG357" i="1"/>
  <c r="AG558" i="1"/>
  <c r="AG627" i="1"/>
  <c r="AG777" i="1"/>
  <c r="AG3" i="1"/>
  <c r="AG12" i="1"/>
  <c r="Y22" i="1"/>
  <c r="AG22" i="1" s="1"/>
  <c r="AF22" i="1"/>
  <c r="AK22" i="1" s="1"/>
  <c r="K11" i="9" s="1"/>
  <c r="L11" i="9" s="1"/>
  <c r="AG81" i="1"/>
  <c r="AG86" i="1"/>
  <c r="AG105" i="1"/>
  <c r="AG126" i="1"/>
  <c r="AG127" i="1"/>
  <c r="AG144" i="1"/>
  <c r="AG179" i="1"/>
  <c r="AG250" i="1"/>
  <c r="AG257" i="1"/>
  <c r="AG258" i="1"/>
  <c r="AG300" i="1"/>
  <c r="AG309" i="1"/>
  <c r="AG319" i="1"/>
  <c r="AG335" i="1"/>
  <c r="AG338" i="1"/>
  <c r="AG342" i="1"/>
  <c r="AF387" i="1"/>
  <c r="AK387" i="1" s="1"/>
  <c r="K143" i="9" s="1"/>
  <c r="L143" i="9" s="1"/>
  <c r="AF463" i="1"/>
  <c r="AK463" i="1" s="1"/>
  <c r="K184" i="9" s="1"/>
  <c r="L184" i="9" s="1"/>
  <c r="AK492" i="1"/>
  <c r="K196" i="9" s="1"/>
  <c r="L196" i="9" s="1"/>
  <c r="AK494" i="1"/>
  <c r="K198" i="9" s="1"/>
  <c r="L198" i="9" s="1"/>
  <c r="Y504" i="1"/>
  <c r="AG504" i="1" s="1"/>
  <c r="AG551" i="1"/>
  <c r="AG577" i="1"/>
  <c r="AF645" i="1"/>
  <c r="AK645" i="1" s="1"/>
  <c r="K258" i="9" s="1"/>
  <c r="L258" i="9" s="1"/>
  <c r="AG655" i="1"/>
  <c r="AG662" i="1"/>
  <c r="AG681" i="1"/>
  <c r="AK719" i="1"/>
  <c r="K305" i="9" s="1"/>
  <c r="L305" i="9" s="1"/>
  <c r="AG542" i="1"/>
  <c r="AG704" i="1"/>
  <c r="AG768" i="1"/>
  <c r="AG25" i="1"/>
  <c r="AG26" i="1"/>
  <c r="AK77" i="1"/>
  <c r="K44" i="9" s="1"/>
  <c r="L44" i="9" s="1"/>
  <c r="AG110" i="1"/>
  <c r="AG120" i="1"/>
  <c r="AG178" i="1"/>
  <c r="AG193" i="1"/>
  <c r="AG207" i="1"/>
  <c r="AG280" i="1"/>
  <c r="AG316" i="1"/>
  <c r="AG377" i="1"/>
  <c r="AG403" i="1"/>
  <c r="AG439" i="1"/>
  <c r="AG448" i="1"/>
  <c r="AG462" i="1"/>
  <c r="AG476" i="1"/>
  <c r="AG484" i="1"/>
  <c r="AG546" i="1"/>
  <c r="AG555" i="1"/>
  <c r="AG594" i="1"/>
  <c r="AG631" i="1"/>
  <c r="AG643" i="1"/>
  <c r="AF692" i="1"/>
  <c r="AK692" i="1" s="1"/>
  <c r="K278" i="9" s="1"/>
  <c r="L278" i="9" s="1"/>
  <c r="AG774" i="1"/>
  <c r="AG17" i="1"/>
  <c r="AG62" i="1"/>
  <c r="AG118" i="1"/>
  <c r="AG129" i="1"/>
  <c r="AG205" i="1"/>
  <c r="AG570" i="1"/>
  <c r="AG666" i="1"/>
  <c r="AG751" i="1"/>
  <c r="AG754" i="1"/>
  <c r="AK757" i="1"/>
  <c r="K327" i="9" s="1"/>
  <c r="L327" i="9" s="1"/>
  <c r="AK769" i="1"/>
  <c r="K337" i="9" s="1"/>
  <c r="L337" i="9" s="1"/>
  <c r="AG13" i="1"/>
  <c r="AG30" i="1"/>
  <c r="AK31" i="1"/>
  <c r="K17" i="9" s="1"/>
  <c r="L17" i="9" s="1"/>
  <c r="AK33" i="1"/>
  <c r="K19" i="9" s="1"/>
  <c r="L19" i="9" s="1"/>
  <c r="AK40" i="1"/>
  <c r="K22" i="9" s="1"/>
  <c r="L22" i="9" s="1"/>
  <c r="AK41" i="1"/>
  <c r="K23" i="9" s="1"/>
  <c r="L23" i="9" s="1"/>
  <c r="AK80" i="1"/>
  <c r="K46" i="9" s="1"/>
  <c r="L46" i="9" s="1"/>
  <c r="AK149" i="1"/>
  <c r="K80" i="9" s="1"/>
  <c r="L80" i="9" s="1"/>
  <c r="AG228" i="1"/>
  <c r="AG239" i="1"/>
  <c r="AG438" i="1"/>
  <c r="AK485" i="1"/>
  <c r="K193" i="9" s="1"/>
  <c r="L193" i="9" s="1"/>
  <c r="AK486" i="1"/>
  <c r="K194" i="9" s="1"/>
  <c r="L194" i="9" s="1"/>
  <c r="AG778" i="1"/>
  <c r="AK85" i="1"/>
  <c r="K49" i="9" s="1"/>
  <c r="L49" i="9" s="1"/>
  <c r="AG98" i="1"/>
  <c r="AG180" i="1"/>
  <c r="AG184" i="1"/>
  <c r="AG295" i="1"/>
  <c r="AG351" i="1"/>
  <c r="AG361" i="1"/>
  <c r="AG415" i="1"/>
  <c r="AG635" i="1"/>
  <c r="AG680" i="1"/>
  <c r="AG155" i="1"/>
  <c r="AG214" i="1"/>
  <c r="AG323" i="1"/>
  <c r="AG420" i="1"/>
  <c r="AK421" i="1"/>
  <c r="K159" i="9" s="1"/>
  <c r="L159" i="9" s="1"/>
  <c r="AK458" i="1"/>
  <c r="K179" i="9" s="1"/>
  <c r="L179" i="9" s="1"/>
  <c r="AG467" i="1"/>
  <c r="AG528" i="1"/>
  <c r="AG675" i="1"/>
  <c r="AG743" i="1"/>
  <c r="AG255" i="1"/>
  <c r="AG14" i="1"/>
  <c r="AG20" i="1"/>
  <c r="AG38" i="1"/>
  <c r="AG56" i="1"/>
  <c r="AG68" i="1"/>
  <c r="AG79" i="1"/>
  <c r="AG181" i="1"/>
  <c r="AG185" i="1"/>
  <c r="AG232" i="1"/>
  <c r="AG9" i="1"/>
  <c r="AG34" i="1"/>
  <c r="AG130" i="1"/>
  <c r="AG8" i="1"/>
  <c r="AK57" i="1"/>
  <c r="K34" i="9" s="1"/>
  <c r="L34" i="9" s="1"/>
  <c r="AK58" i="1"/>
  <c r="K35" i="9" s="1"/>
  <c r="L35" i="9" s="1"/>
  <c r="AK59" i="1"/>
  <c r="K36" i="9" s="1"/>
  <c r="L36" i="9" s="1"/>
  <c r="AK60" i="1"/>
  <c r="K37" i="9" s="1"/>
  <c r="L37" i="9" s="1"/>
  <c r="AK61" i="1"/>
  <c r="K38" i="9" s="1"/>
  <c r="L38" i="9" s="1"/>
  <c r="AG116" i="1"/>
  <c r="AK74" i="1"/>
  <c r="K41" i="9" s="1"/>
  <c r="L41" i="9" s="1"/>
  <c r="AK93" i="1"/>
  <c r="K55" i="9" s="1"/>
  <c r="L55" i="9" s="1"/>
  <c r="AK122" i="1"/>
  <c r="K66" i="9" s="1"/>
  <c r="L66" i="9" s="1"/>
  <c r="AG150" i="1"/>
  <c r="AG156" i="1"/>
  <c r="AG200" i="1"/>
  <c r="AG229" i="1"/>
  <c r="AK233" i="1"/>
  <c r="K105" i="9" s="1"/>
  <c r="L105" i="9" s="1"/>
  <c r="AG270" i="1"/>
  <c r="AK166" i="1"/>
  <c r="K88" i="9" s="1"/>
  <c r="L88" i="9" s="1"/>
  <c r="AK208" i="1"/>
  <c r="K99" i="9" s="1"/>
  <c r="L99" i="9" s="1"/>
  <c r="AG315" i="1"/>
  <c r="AG322" i="1"/>
  <c r="AG324" i="1"/>
  <c r="AG329" i="1"/>
  <c r="AG341" i="1"/>
  <c r="AG349" i="1"/>
  <c r="AG352" i="1"/>
  <c r="AG356" i="1"/>
  <c r="AG374" i="1"/>
  <c r="AG380" i="1"/>
  <c r="AG383" i="1"/>
  <c r="AG407" i="1"/>
  <c r="AG454" i="1"/>
  <c r="AK500" i="1"/>
  <c r="K203" i="9" s="1"/>
  <c r="L203" i="9" s="1"/>
  <c r="AK513" i="1"/>
  <c r="K215" i="9" s="1"/>
  <c r="L215" i="9" s="1"/>
  <c r="AK514" i="1"/>
  <c r="K216" i="9" s="1"/>
  <c r="L216" i="9" s="1"/>
  <c r="AG548" i="1"/>
  <c r="AG576" i="1"/>
  <c r="AG583" i="1"/>
  <c r="AG625" i="1"/>
  <c r="AK286" i="1"/>
  <c r="K125" i="9" s="1"/>
  <c r="L125" i="9" s="1"/>
  <c r="AK288" i="1"/>
  <c r="K127" i="9" s="1"/>
  <c r="L127" i="9" s="1"/>
  <c r="AG290" i="1"/>
  <c r="AG400" i="1"/>
  <c r="AK409" i="1"/>
  <c r="K155" i="9" s="1"/>
  <c r="L155" i="9" s="1"/>
  <c r="AG435" i="1"/>
  <c r="AK487" i="1"/>
  <c r="K195" i="9" s="1"/>
  <c r="L195" i="9" s="1"/>
  <c r="AG488" i="1"/>
  <c r="AG491" i="1"/>
  <c r="AG524" i="1"/>
  <c r="AK579" i="1"/>
  <c r="K239" i="9" s="1"/>
  <c r="L239" i="9" s="1"/>
  <c r="AG581" i="1"/>
  <c r="AG640" i="1"/>
  <c r="AK695" i="1"/>
  <c r="K281" i="9" s="1"/>
  <c r="L281" i="9" s="1"/>
  <c r="AK705" i="1"/>
  <c r="K291" i="9" s="1"/>
  <c r="L291" i="9" s="1"/>
  <c r="AG573" i="1"/>
  <c r="AG609" i="1"/>
  <c r="AG616" i="1"/>
  <c r="AG623" i="1"/>
  <c r="AG628" i="1"/>
  <c r="AG634" i="1"/>
  <c r="AG638" i="1"/>
  <c r="AG642" i="1"/>
  <c r="AG661" i="1"/>
  <c r="AG665" i="1"/>
  <c r="AG667" i="1"/>
  <c r="AG672" i="1"/>
  <c r="AG679" i="1"/>
  <c r="AG684" i="1"/>
  <c r="AK696" i="1"/>
  <c r="K282" i="9" s="1"/>
  <c r="L282" i="9" s="1"/>
  <c r="AK702" i="1"/>
  <c r="K288" i="9" s="1"/>
  <c r="L288" i="9" s="1"/>
  <c r="AG742" i="1"/>
  <c r="AG746" i="1"/>
  <c r="AG750" i="1"/>
  <c r="AK145" i="1"/>
  <c r="K76" i="9" s="1"/>
  <c r="L76" i="9" s="1"/>
  <c r="AK393" i="1"/>
  <c r="K145" i="9" s="1"/>
  <c r="L145" i="9" s="1"/>
  <c r="AK509" i="1"/>
  <c r="K212" i="9" s="1"/>
  <c r="L212" i="9" s="1"/>
  <c r="AK516" i="1"/>
  <c r="K218" i="9" s="1"/>
  <c r="L218" i="9" s="1"/>
  <c r="AG770" i="1"/>
  <c r="AG779" i="1"/>
  <c r="AG786" i="1"/>
  <c r="AK688" i="1"/>
  <c r="K274" i="9" s="1"/>
  <c r="L274" i="9" s="1"/>
  <c r="AK762" i="1"/>
  <c r="K332" i="9" s="1"/>
  <c r="L332" i="9" s="1"/>
  <c r="AK763" i="1"/>
  <c r="K333" i="9" s="1"/>
  <c r="L333" i="9" s="1"/>
  <c r="AK35" i="1"/>
  <c r="K20" i="9" s="1"/>
  <c r="L20" i="9" s="1"/>
  <c r="AK73" i="1"/>
  <c r="K40" i="9" s="1"/>
  <c r="L40" i="9" s="1"/>
  <c r="AK75" i="1"/>
  <c r="K42" i="9" s="1"/>
  <c r="L42" i="9" s="1"/>
  <c r="AK76" i="1"/>
  <c r="K43" i="9" s="1"/>
  <c r="L43" i="9" s="1"/>
  <c r="AK78" i="1"/>
  <c r="K45" i="9" s="1"/>
  <c r="L45" i="9" s="1"/>
  <c r="AK133" i="1"/>
  <c r="K69" i="9" s="1"/>
  <c r="L69" i="9" s="1"/>
  <c r="AK139" i="1"/>
  <c r="K72" i="9" s="1"/>
  <c r="L72" i="9" s="1"/>
  <c r="AK163" i="1"/>
  <c r="K85" i="9" s="1"/>
  <c r="L85" i="9" s="1"/>
  <c r="AK168" i="1"/>
  <c r="K90" i="9" s="1"/>
  <c r="L90" i="9" s="1"/>
  <c r="AK170" i="1"/>
  <c r="K92" i="9" s="1"/>
  <c r="L92" i="9" s="1"/>
  <c r="AK234" i="1"/>
  <c r="K106" i="9" s="1"/>
  <c r="L106" i="9" s="1"/>
  <c r="AK253" i="1"/>
  <c r="K112" i="9" s="1"/>
  <c r="L112" i="9" s="1"/>
  <c r="AK273" i="1"/>
  <c r="K119" i="9" s="1"/>
  <c r="L119" i="9" s="1"/>
  <c r="AK422" i="1"/>
  <c r="K160" i="9" s="1"/>
  <c r="L160" i="9" s="1"/>
  <c r="AK440" i="1"/>
  <c r="K172" i="9" s="1"/>
  <c r="L172" i="9" s="1"/>
  <c r="AK459" i="1"/>
  <c r="K180" i="9" s="1"/>
  <c r="L180" i="9" s="1"/>
  <c r="AK504" i="1"/>
  <c r="K207" i="9" s="1"/>
  <c r="L207" i="9" s="1"/>
  <c r="AF703" i="1"/>
  <c r="AK703" i="1" s="1"/>
  <c r="K289" i="9" s="1"/>
  <c r="L289" i="9" s="1"/>
  <c r="Y703" i="1"/>
  <c r="AG703" i="1" s="1"/>
  <c r="AF713" i="1"/>
  <c r="AK713" i="1" s="1"/>
  <c r="K299" i="9" s="1"/>
  <c r="L299" i="9" s="1"/>
  <c r="Y713" i="1"/>
  <c r="AG713" i="1" s="1"/>
  <c r="Y761" i="1"/>
  <c r="AG761" i="1" s="1"/>
  <c r="AF761" i="1"/>
  <c r="AK761" i="1" s="1"/>
  <c r="K331" i="9" s="1"/>
  <c r="L331" i="9" s="1"/>
  <c r="AF788" i="1"/>
  <c r="AK788" i="1" s="1"/>
  <c r="K339" i="9" s="1"/>
  <c r="L339" i="9" s="1"/>
  <c r="Y788" i="1"/>
  <c r="AG788" i="1" s="1"/>
  <c r="Y571" i="1"/>
  <c r="AG571" i="1" s="1"/>
  <c r="AF571" i="1"/>
  <c r="AK571" i="1" s="1"/>
  <c r="K237" i="9" s="1"/>
  <c r="L237" i="9" s="1"/>
  <c r="Y109" i="1"/>
  <c r="AG109" i="1" s="1"/>
  <c r="AF109" i="1"/>
  <c r="AK109" i="1" s="1"/>
  <c r="K60" i="9" s="1"/>
  <c r="L60" i="9" s="1"/>
  <c r="Y385" i="1"/>
  <c r="AG385" i="1" s="1"/>
  <c r="AF385" i="1"/>
  <c r="AK385" i="1" s="1"/>
  <c r="K141" i="9" s="1"/>
  <c r="L141" i="9" s="1"/>
  <c r="Y568" i="1"/>
  <c r="AG568" i="1" s="1"/>
  <c r="AF568" i="1"/>
  <c r="AK568" i="1" s="1"/>
  <c r="K236" i="9" s="1"/>
  <c r="L236" i="9" s="1"/>
  <c r="AF572" i="1"/>
  <c r="AK572" i="1" s="1"/>
  <c r="K238" i="9" s="1"/>
  <c r="L238" i="9" s="1"/>
  <c r="Y572" i="1"/>
  <c r="AG572" i="1" s="1"/>
  <c r="AF715" i="1"/>
  <c r="AK715" i="1" s="1"/>
  <c r="K301" i="9" s="1"/>
  <c r="L301" i="9" s="1"/>
  <c r="Y715" i="1"/>
  <c r="AG715" i="1" s="1"/>
  <c r="AF174" i="1"/>
  <c r="AK174" i="1" s="1"/>
  <c r="K96" i="9" s="1"/>
  <c r="L96" i="9" s="1"/>
  <c r="Y174" i="1"/>
  <c r="AG174" i="1" s="1"/>
  <c r="Y486" i="1"/>
  <c r="AG486" i="1" s="1"/>
  <c r="Y492" i="1"/>
  <c r="AG492" i="1" s="1"/>
  <c r="Y695" i="1"/>
  <c r="AG695" i="1" s="1"/>
  <c r="AF728" i="1"/>
  <c r="AK728" i="1" s="1"/>
  <c r="K314" i="9" s="1"/>
  <c r="L314" i="9" s="1"/>
  <c r="Y763" i="1"/>
  <c r="AG763" i="1" s="1"/>
  <c r="AF284" i="1"/>
  <c r="AK284" i="1" s="1"/>
  <c r="K123" i="9" s="1"/>
  <c r="L123" i="9" s="1"/>
  <c r="Y284" i="1"/>
  <c r="AG284" i="1" s="1"/>
  <c r="Y649" i="1"/>
  <c r="AG649" i="1" s="1"/>
  <c r="AF649" i="1"/>
  <c r="AK649" i="1" s="1"/>
  <c r="K262" i="9" s="1"/>
  <c r="L262" i="9" s="1"/>
  <c r="Y722" i="1"/>
  <c r="AG722" i="1" s="1"/>
  <c r="AF722" i="1"/>
  <c r="AK722" i="1" s="1"/>
  <c r="K308" i="9" s="1"/>
  <c r="L308" i="9" s="1"/>
  <c r="Y739" i="1"/>
  <c r="AG739" i="1" s="1"/>
  <c r="AF739" i="1"/>
  <c r="AK739" i="1" s="1"/>
  <c r="K325" i="9" s="1"/>
  <c r="L325" i="9" s="1"/>
  <c r="Y647" i="1"/>
  <c r="AG647" i="1" s="1"/>
  <c r="AF647" i="1"/>
  <c r="AK647" i="1" s="1"/>
  <c r="K260" i="9" s="1"/>
  <c r="L260" i="9" s="1"/>
  <c r="Y721" i="1"/>
  <c r="AG721" i="1" s="1"/>
  <c r="AF721" i="1"/>
  <c r="AK721" i="1" s="1"/>
  <c r="K307" i="9" s="1"/>
  <c r="L307" i="9" s="1"/>
  <c r="AF6" i="1"/>
  <c r="AK6" i="1" s="1"/>
  <c r="K4" i="9" s="1"/>
  <c r="L4" i="9" s="1"/>
  <c r="AG19" i="1"/>
  <c r="Y80" i="1"/>
  <c r="AG80" i="1" s="1"/>
  <c r="AF123" i="1"/>
  <c r="AK123" i="1" s="1"/>
  <c r="K67" i="9" s="1"/>
  <c r="L67" i="9" s="1"/>
  <c r="AF300" i="1"/>
  <c r="AK300" i="1" s="1"/>
  <c r="K134" i="9" s="1"/>
  <c r="L134" i="9" s="1"/>
  <c r="AF439" i="1"/>
  <c r="AK439" i="1" s="1"/>
  <c r="K171" i="9" s="1"/>
  <c r="L171" i="9" s="1"/>
  <c r="Y494" i="1"/>
  <c r="AG494" i="1" s="1"/>
  <c r="AF502" i="1"/>
  <c r="AK502" i="1" s="1"/>
  <c r="K205" i="9" s="1"/>
  <c r="L205" i="9" s="1"/>
  <c r="AF525" i="1"/>
  <c r="AK525" i="1" s="1"/>
  <c r="K223" i="9" s="1"/>
  <c r="L223" i="9" s="1"/>
  <c r="AF582" i="1"/>
  <c r="AK582" i="1" s="1"/>
  <c r="K240" i="9" s="1"/>
  <c r="L240" i="9" s="1"/>
  <c r="AF693" i="1"/>
  <c r="AK693" i="1" s="1"/>
  <c r="K279" i="9" s="1"/>
  <c r="L279" i="9" s="1"/>
  <c r="AF701" i="1"/>
  <c r="AK701" i="1" s="1"/>
  <c r="K287" i="9" s="1"/>
  <c r="L287" i="9" s="1"/>
  <c r="Y702" i="1"/>
  <c r="AG702" i="1" s="1"/>
  <c r="Y705" i="1"/>
  <c r="AG705" i="1" s="1"/>
  <c r="AF725" i="1"/>
  <c r="AK725" i="1" s="1"/>
  <c r="K311" i="9" s="1"/>
  <c r="L311" i="9" s="1"/>
  <c r="AF756" i="1"/>
  <c r="AK756" i="1" s="1"/>
  <c r="K326" i="9" s="1"/>
  <c r="L326" i="9" s="1"/>
  <c r="Y756" i="1"/>
  <c r="AG756" i="1" s="1"/>
  <c r="Y757" i="1"/>
  <c r="AG757" i="1" s="1"/>
  <c r="Y708" i="1"/>
  <c r="AG708" i="1" s="1"/>
  <c r="AF708" i="1"/>
  <c r="AK708" i="1" s="1"/>
  <c r="K294" i="9" s="1"/>
  <c r="L294" i="9" s="1"/>
  <c r="AF3" i="1"/>
  <c r="AK3" i="1" s="1"/>
  <c r="K2" i="9" s="1"/>
  <c r="L2" i="9" s="1"/>
  <c r="AF51" i="1"/>
  <c r="AK51" i="1" s="1"/>
  <c r="K30" i="9" s="1"/>
  <c r="L30" i="9" s="1"/>
  <c r="Y117" i="1"/>
  <c r="AG117" i="1" s="1"/>
  <c r="AF132" i="1"/>
  <c r="AK132" i="1" s="1"/>
  <c r="K68" i="9" s="1"/>
  <c r="L68" i="9" s="1"/>
  <c r="AF144" i="1"/>
  <c r="AK144" i="1" s="1"/>
  <c r="K75" i="9" s="1"/>
  <c r="L75" i="9" s="1"/>
  <c r="AF231" i="1"/>
  <c r="AK231" i="1" s="1"/>
  <c r="K104" i="9" s="1"/>
  <c r="L104" i="9" s="1"/>
  <c r="Y253" i="1"/>
  <c r="AG253" i="1" s="1"/>
  <c r="AF443" i="1"/>
  <c r="AK443" i="1" s="1"/>
  <c r="K175" i="9" s="1"/>
  <c r="L175" i="9" s="1"/>
  <c r="Y443" i="1"/>
  <c r="AG443" i="1" s="1"/>
  <c r="AF462" i="1"/>
  <c r="AK462" i="1" s="1"/>
  <c r="K183" i="9" s="1"/>
  <c r="L183" i="9" s="1"/>
  <c r="AF646" i="1"/>
  <c r="AK646" i="1" s="1"/>
  <c r="K259" i="9" s="1"/>
  <c r="L259" i="9" s="1"/>
  <c r="AF508" i="1"/>
  <c r="AK508" i="1" s="1"/>
  <c r="K211" i="9" s="1"/>
  <c r="L211" i="9" s="1"/>
  <c r="Y508" i="1"/>
  <c r="AG508" i="1" s="1"/>
  <c r="Y87" i="1"/>
  <c r="AG87" i="1" s="1"/>
  <c r="AF87" i="1"/>
  <c r="AK87" i="1" s="1"/>
  <c r="K50" i="9" s="1"/>
  <c r="L50" i="9" s="1"/>
  <c r="AG470" i="1"/>
  <c r="AG498" i="1"/>
  <c r="AF518" i="1"/>
  <c r="AK518" i="1" s="1"/>
  <c r="K219" i="9" s="1"/>
  <c r="L219" i="9" s="1"/>
  <c r="AF519" i="1"/>
  <c r="AK519" i="1" s="1"/>
  <c r="K220" i="9" s="1"/>
  <c r="L220" i="9" s="1"/>
  <c r="Y519" i="1"/>
  <c r="AG519" i="1" s="1"/>
  <c r="Y543" i="1"/>
  <c r="AG543" i="1" s="1"/>
  <c r="AF543" i="1"/>
  <c r="AK543" i="1" s="1"/>
  <c r="K229" i="9" s="1"/>
  <c r="L229" i="9" s="1"/>
  <c r="Y689" i="1"/>
  <c r="AG689" i="1" s="1"/>
  <c r="AF689" i="1"/>
  <c r="AK689" i="1" s="1"/>
  <c r="K275" i="9" s="1"/>
  <c r="L275" i="9" s="1"/>
  <c r="Y696" i="1"/>
  <c r="AG696" i="1" s="1"/>
  <c r="AG735" i="1"/>
  <c r="Y706" i="1"/>
  <c r="AG706" i="1" s="1"/>
  <c r="AF706" i="1"/>
  <c r="AK706" i="1" s="1"/>
  <c r="K292" i="9" s="1"/>
  <c r="L292" i="9" s="1"/>
  <c r="AG709" i="1"/>
  <c r="AG712" i="1"/>
  <c r="Y729" i="1"/>
  <c r="AG729" i="1" s="1"/>
  <c r="AF729" i="1"/>
  <c r="AK729" i="1" s="1"/>
  <c r="K315" i="9" s="1"/>
  <c r="L315" i="9" s="1"/>
  <c r="Y737" i="1"/>
  <c r="AG737" i="1" s="1"/>
  <c r="AF737" i="1"/>
  <c r="AK737" i="1" s="1"/>
  <c r="K323" i="9" s="1"/>
  <c r="L323" i="9" s="1"/>
  <c r="AF25" i="1"/>
  <c r="AK25" i="1" s="1"/>
  <c r="K12" i="9" s="1"/>
  <c r="L12" i="9" s="1"/>
  <c r="AF53" i="1"/>
  <c r="AK53" i="1" s="1"/>
  <c r="K32" i="9" s="1"/>
  <c r="L32" i="9" s="1"/>
  <c r="AF113" i="1"/>
  <c r="AK113" i="1" s="1"/>
  <c r="K64" i="9" s="1"/>
  <c r="L64" i="9" s="1"/>
  <c r="AF167" i="1"/>
  <c r="AK167" i="1" s="1"/>
  <c r="K89" i="9" s="1"/>
  <c r="L89" i="9" s="1"/>
  <c r="Y167" i="1"/>
  <c r="AG167" i="1" s="1"/>
  <c r="Y465" i="1"/>
  <c r="AG465" i="1" s="1"/>
  <c r="AF465" i="1"/>
  <c r="AK465" i="1" s="1"/>
  <c r="Y208" i="1"/>
  <c r="AG208" i="1" s="1"/>
  <c r="AF49" i="1"/>
  <c r="AK49" i="1" s="1"/>
  <c r="K28" i="9" s="1"/>
  <c r="L28" i="9" s="1"/>
  <c r="AF104" i="1"/>
  <c r="AK104" i="1" s="1"/>
  <c r="K59" i="9" s="1"/>
  <c r="L59" i="9" s="1"/>
  <c r="Y122" i="1"/>
  <c r="AG122" i="1" s="1"/>
  <c r="Y143" i="1"/>
  <c r="AG143" i="1" s="1"/>
  <c r="AF143" i="1"/>
  <c r="AK143" i="1" s="1"/>
  <c r="K74" i="9" s="1"/>
  <c r="L74" i="9" s="1"/>
  <c r="AF146" i="1"/>
  <c r="AK146" i="1" s="1"/>
  <c r="K77" i="9" s="1"/>
  <c r="L77" i="9" s="1"/>
  <c r="Y274" i="1"/>
  <c r="AG274" i="1" s="1"/>
  <c r="AF274" i="1"/>
  <c r="AK274" i="1" s="1"/>
  <c r="K120" i="9" s="1"/>
  <c r="L120" i="9" s="1"/>
  <c r="AF493" i="1"/>
  <c r="AK493" i="1" s="1"/>
  <c r="K197" i="9" s="1"/>
  <c r="L197" i="9" s="1"/>
  <c r="AF542" i="1"/>
  <c r="AK542" i="1" s="1"/>
  <c r="K228" i="9" s="1"/>
  <c r="L228" i="9" s="1"/>
  <c r="AF644" i="1"/>
  <c r="AK644" i="1" s="1"/>
  <c r="K257" i="9" s="1"/>
  <c r="L257" i="9" s="1"/>
  <c r="Y687" i="1"/>
  <c r="AG687" i="1" s="1"/>
  <c r="AF687" i="1"/>
  <c r="AK687" i="1" s="1"/>
  <c r="K273" i="9" s="1"/>
  <c r="L273" i="9" s="1"/>
  <c r="AF707" i="1"/>
  <c r="AK707" i="1" s="1"/>
  <c r="K293" i="9" s="1"/>
  <c r="L293" i="9" s="1"/>
  <c r="Y707" i="1"/>
  <c r="AG707" i="1" s="1"/>
  <c r="Y736" i="1"/>
  <c r="AG736" i="1" s="1"/>
  <c r="AF736" i="1"/>
  <c r="AK736" i="1" s="1"/>
  <c r="K322" i="9" s="1"/>
  <c r="L322" i="9" s="1"/>
  <c r="AG387" i="1"/>
  <c r="AF10" i="1"/>
  <c r="AK10" i="1" s="1"/>
  <c r="K6" i="9" s="1"/>
  <c r="L6" i="9" s="1"/>
  <c r="AF26" i="1"/>
  <c r="AK26" i="1" s="1"/>
  <c r="K13" i="9" s="1"/>
  <c r="L13" i="9" s="1"/>
  <c r="AG27" i="1"/>
  <c r="AG29" i="1"/>
  <c r="Y33" i="1"/>
  <c r="AG33" i="1" s="1"/>
  <c r="AF37" i="1"/>
  <c r="AK37" i="1" s="1"/>
  <c r="K21" i="9" s="1"/>
  <c r="L21" i="9" s="1"/>
  <c r="AF110" i="1"/>
  <c r="AK110" i="1" s="1"/>
  <c r="K61" i="9" s="1"/>
  <c r="L61" i="9" s="1"/>
  <c r="Y138" i="1"/>
  <c r="AG138" i="1" s="1"/>
  <c r="AF138" i="1"/>
  <c r="AK138" i="1" s="1"/>
  <c r="K71" i="9" s="1"/>
  <c r="L71" i="9" s="1"/>
  <c r="Y217" i="1"/>
  <c r="AG217" i="1" s="1"/>
  <c r="Y233" i="1"/>
  <c r="AG233" i="1" s="1"/>
  <c r="AF257" i="1"/>
  <c r="AK257" i="1" s="1"/>
  <c r="K114" i="9" s="1"/>
  <c r="L114" i="9" s="1"/>
  <c r="AF403" i="1"/>
  <c r="AK403" i="1" s="1"/>
  <c r="K151" i="9" s="1"/>
  <c r="L151" i="9" s="1"/>
  <c r="AF441" i="1"/>
  <c r="AK441" i="1" s="1"/>
  <c r="K173" i="9" s="1"/>
  <c r="L173" i="9" s="1"/>
  <c r="AG463" i="1"/>
  <c r="Y469" i="1"/>
  <c r="AG469" i="1" s="1"/>
  <c r="AF469" i="1"/>
  <c r="AK469" i="1" s="1"/>
  <c r="K189" i="9" s="1"/>
  <c r="L189" i="9" s="1"/>
  <c r="AF470" i="1"/>
  <c r="AK470" i="1" s="1"/>
  <c r="K190" i="9" s="1"/>
  <c r="L190" i="9" s="1"/>
  <c r="Y501" i="1"/>
  <c r="AG501" i="1" s="1"/>
  <c r="AF501" i="1"/>
  <c r="AK501" i="1" s="1"/>
  <c r="K204" i="9" s="1"/>
  <c r="L204" i="9" s="1"/>
  <c r="Y591" i="1"/>
  <c r="AG591" i="1" s="1"/>
  <c r="AF591" i="1"/>
  <c r="AK591" i="1" s="1"/>
  <c r="K244" i="9" s="1"/>
  <c r="L244" i="9" s="1"/>
  <c r="Y592" i="1"/>
  <c r="AG592" i="1" s="1"/>
  <c r="AF592" i="1"/>
  <c r="AK592" i="1" s="1"/>
  <c r="K245" i="9" s="1"/>
  <c r="L245" i="9" s="1"/>
  <c r="AF710" i="1"/>
  <c r="AK710" i="1" s="1"/>
  <c r="K296" i="9" s="1"/>
  <c r="L296" i="9" s="1"/>
  <c r="Y719" i="1"/>
  <c r="AG719" i="1" s="1"/>
  <c r="Y734" i="1"/>
  <c r="AG734" i="1" s="1"/>
  <c r="AF734" i="1"/>
  <c r="AK734" i="1" s="1"/>
  <c r="K320" i="9" s="1"/>
  <c r="L320" i="9" s="1"/>
  <c r="AF735" i="1"/>
  <c r="AK735" i="1" s="1"/>
  <c r="K321" i="9" s="1"/>
  <c r="L321" i="9" s="1"/>
  <c r="AF768" i="1"/>
  <c r="AK768" i="1" s="1"/>
  <c r="K336" i="9" s="1"/>
  <c r="L336" i="9" s="1"/>
  <c r="Y654" i="1"/>
  <c r="AG654" i="1" s="1"/>
  <c r="AF654" i="1"/>
  <c r="AK654" i="1" s="1"/>
  <c r="K267" i="9" s="1"/>
  <c r="L267" i="9" s="1"/>
  <c r="AF691" i="1"/>
  <c r="AK691" i="1" s="1"/>
  <c r="K277" i="9" s="1"/>
  <c r="L277" i="9" s="1"/>
  <c r="Y691" i="1"/>
  <c r="AG691" i="1" s="1"/>
  <c r="AG693" i="1"/>
  <c r="AG701" i="1"/>
  <c r="AF711" i="1"/>
  <c r="AK711" i="1" s="1"/>
  <c r="K297" i="9" s="1"/>
  <c r="L297" i="9" s="1"/>
  <c r="Y711" i="1"/>
  <c r="AG711" i="1" s="1"/>
  <c r="AG84" i="1"/>
  <c r="AG725" i="1"/>
  <c r="Y764" i="1"/>
  <c r="AG764" i="1" s="1"/>
  <c r="AF764" i="1"/>
  <c r="AK764" i="1" s="1"/>
  <c r="K334" i="9" s="1"/>
  <c r="L334" i="9" s="1"/>
  <c r="AG692" i="1"/>
  <c r="AG582" i="1"/>
  <c r="AG653" i="1"/>
  <c r="AG759" i="1"/>
  <c r="AG645" i="1"/>
  <c r="AF173" i="1"/>
  <c r="AK173" i="1" s="1"/>
  <c r="K95" i="9" s="1"/>
  <c r="L95" i="9" s="1"/>
  <c r="Y173" i="1"/>
  <c r="AG173" i="1" s="1"/>
  <c r="Y396" i="1"/>
  <c r="AG396" i="1" s="1"/>
  <c r="AF396" i="1"/>
  <c r="AK396" i="1" s="1"/>
  <c r="K148" i="9" s="1"/>
  <c r="L148" i="9" s="1"/>
  <c r="Y652" i="1"/>
  <c r="AG652" i="1" s="1"/>
  <c r="AF652" i="1"/>
  <c r="AK652" i="1" s="1"/>
  <c r="K265" i="9" s="1"/>
  <c r="L265" i="9" s="1"/>
  <c r="AF236" i="1"/>
  <c r="AK236" i="1" s="1"/>
  <c r="K108" i="9" s="1"/>
  <c r="L108" i="9" s="1"/>
  <c r="Y236" i="1"/>
  <c r="AG236" i="1" s="1"/>
  <c r="AF423" i="1"/>
  <c r="AK423" i="1" s="1"/>
  <c r="K161" i="9" s="1"/>
  <c r="L161" i="9" s="1"/>
  <c r="Y423" i="1"/>
  <c r="AG423" i="1" s="1"/>
  <c r="Y499" i="1"/>
  <c r="AG499" i="1" s="1"/>
  <c r="AF499" i="1"/>
  <c r="AK499" i="1" s="1"/>
  <c r="K202" i="9" s="1"/>
  <c r="L202" i="9" s="1"/>
  <c r="AF697" i="1"/>
  <c r="AK697" i="1" s="1"/>
  <c r="K283" i="9" s="1"/>
  <c r="L283" i="9" s="1"/>
  <c r="Y697" i="1"/>
  <c r="AG697" i="1" s="1"/>
  <c r="Y723" i="1"/>
  <c r="AG723" i="1" s="1"/>
  <c r="AF723" i="1"/>
  <c r="AK723" i="1" s="1"/>
  <c r="K309" i="9" s="1"/>
  <c r="L309" i="9" s="1"/>
  <c r="Y724" i="1"/>
  <c r="AG724" i="1" s="1"/>
  <c r="AF724" i="1"/>
  <c r="AK724" i="1" s="1"/>
  <c r="K310" i="9" s="1"/>
  <c r="L310" i="9" s="1"/>
  <c r="AF165" i="1"/>
  <c r="AK165" i="1" s="1"/>
  <c r="K87" i="9" s="1"/>
  <c r="L87" i="9" s="1"/>
  <c r="Y165" i="1"/>
  <c r="AG165" i="1" s="1"/>
  <c r="Y505" i="1"/>
  <c r="AG505" i="1" s="1"/>
  <c r="AF505" i="1"/>
  <c r="AK505" i="1" s="1"/>
  <c r="K208" i="9" s="1"/>
  <c r="L208" i="9" s="1"/>
  <c r="Y718" i="1"/>
  <c r="AG718" i="1" s="1"/>
  <c r="AF718" i="1"/>
  <c r="AK718" i="1" s="1"/>
  <c r="K304" i="9" s="1"/>
  <c r="L304" i="9" s="1"/>
  <c r="Y40" i="1"/>
  <c r="AG40" i="1" s="1"/>
  <c r="Y57" i="1"/>
  <c r="AG57" i="1" s="1"/>
  <c r="Y59" i="1"/>
  <c r="AG59" i="1" s="1"/>
  <c r="Y61" i="1"/>
  <c r="AG61" i="1" s="1"/>
  <c r="Y73" i="1"/>
  <c r="AG73" i="1" s="1"/>
  <c r="Y75" i="1"/>
  <c r="AG75" i="1" s="1"/>
  <c r="Y76" i="1"/>
  <c r="AG76" i="1" s="1"/>
  <c r="Y78" i="1"/>
  <c r="AG78" i="1" s="1"/>
  <c r="Y101" i="1"/>
  <c r="AG101" i="1" s="1"/>
  <c r="AF101" i="1"/>
  <c r="AK101" i="1" s="1"/>
  <c r="K57" i="9" s="1"/>
  <c r="L57" i="9" s="1"/>
  <c r="Y111" i="1"/>
  <c r="AG111" i="1" s="1"/>
  <c r="AF111" i="1"/>
  <c r="AK111" i="1" s="1"/>
  <c r="K62" i="9" s="1"/>
  <c r="L62" i="9" s="1"/>
  <c r="Y133" i="1"/>
  <c r="AG133" i="1" s="1"/>
  <c r="Y162" i="1"/>
  <c r="AG162" i="1" s="1"/>
  <c r="Y166" i="1"/>
  <c r="AG166" i="1" s="1"/>
  <c r="AF169" i="1"/>
  <c r="AK169" i="1" s="1"/>
  <c r="K91" i="9" s="1"/>
  <c r="L91" i="9" s="1"/>
  <c r="Y169" i="1"/>
  <c r="AG169" i="1" s="1"/>
  <c r="AF272" i="1"/>
  <c r="AK272" i="1" s="1"/>
  <c r="K118" i="9" s="1"/>
  <c r="L118" i="9" s="1"/>
  <c r="Y272" i="1"/>
  <c r="AG272" i="1" s="1"/>
  <c r="AF285" i="1"/>
  <c r="AK285" i="1" s="1"/>
  <c r="K124" i="9" s="1"/>
  <c r="L124" i="9" s="1"/>
  <c r="Y285" i="1"/>
  <c r="AG285" i="1" s="1"/>
  <c r="AF503" i="1"/>
  <c r="AK503" i="1" s="1"/>
  <c r="K206" i="9" s="1"/>
  <c r="L206" i="9" s="1"/>
  <c r="Y503" i="1"/>
  <c r="AG503" i="1" s="1"/>
  <c r="AF515" i="1"/>
  <c r="AK515" i="1" s="1"/>
  <c r="K217" i="9" s="1"/>
  <c r="L217" i="9" s="1"/>
  <c r="Y515" i="1"/>
  <c r="AG515" i="1" s="1"/>
  <c r="AF544" i="1"/>
  <c r="AK544" i="1" s="1"/>
  <c r="K230" i="9" s="1"/>
  <c r="L230" i="9" s="1"/>
  <c r="Y544" i="1"/>
  <c r="AG544" i="1" s="1"/>
  <c r="AF587" i="1"/>
  <c r="AK587" i="1" s="1"/>
  <c r="K241" i="9" s="1"/>
  <c r="L241" i="9" s="1"/>
  <c r="Y587" i="1"/>
  <c r="AG587" i="1" s="1"/>
  <c r="AF690" i="1"/>
  <c r="AK690" i="1" s="1"/>
  <c r="K276" i="9" s="1"/>
  <c r="L276" i="9" s="1"/>
  <c r="Y690" i="1"/>
  <c r="AG690" i="1" s="1"/>
  <c r="Y738" i="1"/>
  <c r="AG738" i="1" s="1"/>
  <c r="AF738" i="1"/>
  <c r="AK738" i="1" s="1"/>
  <c r="K324" i="9" s="1"/>
  <c r="L324" i="9" s="1"/>
  <c r="AF765" i="1"/>
  <c r="AK765" i="1" s="1"/>
  <c r="K335" i="9" s="1"/>
  <c r="L335" i="9" s="1"/>
  <c r="Y765" i="1"/>
  <c r="AG765" i="1" s="1"/>
  <c r="Y382" i="1"/>
  <c r="AG382" i="1" s="1"/>
  <c r="AF382" i="1"/>
  <c r="AK382" i="1" s="1"/>
  <c r="K139" i="9" s="1"/>
  <c r="L139" i="9" s="1"/>
  <c r="AF758" i="1"/>
  <c r="AK758" i="1" s="1"/>
  <c r="K328" i="9" s="1"/>
  <c r="L328" i="9" s="1"/>
  <c r="Y758" i="1"/>
  <c r="AG758" i="1" s="1"/>
  <c r="AF5" i="1"/>
  <c r="AK5" i="1" s="1"/>
  <c r="K3" i="9" s="1"/>
  <c r="L3" i="9" s="1"/>
  <c r="AF7" i="1"/>
  <c r="AK7" i="1" s="1"/>
  <c r="K5" i="9" s="1"/>
  <c r="L5" i="9" s="1"/>
  <c r="AF29" i="1"/>
  <c r="AK29" i="1" s="1"/>
  <c r="K16" i="9" s="1"/>
  <c r="L16" i="9" s="1"/>
  <c r="Y31" i="1"/>
  <c r="AG31" i="1" s="1"/>
  <c r="AF84" i="1"/>
  <c r="AK84" i="1" s="1"/>
  <c r="K48" i="9" s="1"/>
  <c r="L48" i="9" s="1"/>
  <c r="Y85" i="1"/>
  <c r="AG85" i="1" s="1"/>
  <c r="Y93" i="1"/>
  <c r="AG93" i="1" s="1"/>
  <c r="Y103" i="1"/>
  <c r="AG103" i="1" s="1"/>
  <c r="AF103" i="1"/>
  <c r="AK103" i="1" s="1"/>
  <c r="K58" i="9" s="1"/>
  <c r="L58" i="9" s="1"/>
  <c r="Y139" i="1"/>
  <c r="AG139" i="1" s="1"/>
  <c r="Y163" i="1"/>
  <c r="AG163" i="1" s="1"/>
  <c r="AF283" i="1"/>
  <c r="AK283" i="1" s="1"/>
  <c r="K122" i="9" s="1"/>
  <c r="L122" i="9" s="1"/>
  <c r="Y283" i="1"/>
  <c r="AG283" i="1" s="1"/>
  <c r="Y294" i="1"/>
  <c r="AG294" i="1" s="1"/>
  <c r="AF294" i="1"/>
  <c r="AK294" i="1" s="1"/>
  <c r="K131" i="9" s="1"/>
  <c r="L131" i="9" s="1"/>
  <c r="Y304" i="1"/>
  <c r="AG304" i="1" s="1"/>
  <c r="AF304" i="1"/>
  <c r="AK304" i="1" s="1"/>
  <c r="K135" i="9" s="1"/>
  <c r="L135" i="9" s="1"/>
  <c r="AF405" i="1"/>
  <c r="AK405" i="1" s="1"/>
  <c r="K153" i="9" s="1"/>
  <c r="L153" i="9" s="1"/>
  <c r="Y405" i="1"/>
  <c r="AG405" i="1" s="1"/>
  <c r="AF507" i="1"/>
  <c r="AK507" i="1" s="1"/>
  <c r="K210" i="9" s="1"/>
  <c r="L210" i="9" s="1"/>
  <c r="Y507" i="1"/>
  <c r="AG507" i="1" s="1"/>
  <c r="Y589" i="1"/>
  <c r="AG589" i="1" s="1"/>
  <c r="AF589" i="1"/>
  <c r="AK589" i="1" s="1"/>
  <c r="K243" i="9" s="1"/>
  <c r="L243" i="9" s="1"/>
  <c r="AF641" i="1"/>
  <c r="AK641" i="1" s="1"/>
  <c r="K256" i="9" s="1"/>
  <c r="L256" i="9" s="1"/>
  <c r="Y641" i="1"/>
  <c r="AG641" i="1" s="1"/>
  <c r="Y650" i="1"/>
  <c r="AG650" i="1" s="1"/>
  <c r="AF650" i="1"/>
  <c r="AK650" i="1" s="1"/>
  <c r="K263" i="9" s="1"/>
  <c r="L263" i="9" s="1"/>
  <c r="Y720" i="1"/>
  <c r="AG720" i="1" s="1"/>
  <c r="AF720" i="1"/>
  <c r="AK720" i="1" s="1"/>
  <c r="K306" i="9" s="1"/>
  <c r="L306" i="9" s="1"/>
  <c r="AF172" i="1"/>
  <c r="AK172" i="1" s="1"/>
  <c r="K94" i="9" s="1"/>
  <c r="L94" i="9" s="1"/>
  <c r="Y172" i="1"/>
  <c r="AG172" i="1" s="1"/>
  <c r="Y461" i="1"/>
  <c r="AG461" i="1" s="1"/>
  <c r="AF461" i="1"/>
  <c r="AK461" i="1" s="1"/>
  <c r="K182" i="9" s="1"/>
  <c r="L182" i="9" s="1"/>
  <c r="AF510" i="1"/>
  <c r="AK510" i="1" s="1"/>
  <c r="K213" i="9" s="1"/>
  <c r="L213" i="9" s="1"/>
  <c r="Y510" i="1"/>
  <c r="AG510" i="1" s="1"/>
  <c r="AF19" i="1"/>
  <c r="AK19" i="1" s="1"/>
  <c r="K9" i="9" s="1"/>
  <c r="L9" i="9" s="1"/>
  <c r="Y41" i="1"/>
  <c r="AG41" i="1" s="1"/>
  <c r="AF50" i="1"/>
  <c r="AK50" i="1" s="1"/>
  <c r="K29" i="9" s="1"/>
  <c r="L29" i="9" s="1"/>
  <c r="AF52" i="1"/>
  <c r="AK52" i="1" s="1"/>
  <c r="K31" i="9" s="1"/>
  <c r="L31" i="9" s="1"/>
  <c r="Y58" i="1"/>
  <c r="AG58" i="1" s="1"/>
  <c r="Y60" i="1"/>
  <c r="AG60" i="1" s="1"/>
  <c r="Y74" i="1"/>
  <c r="AG74" i="1" s="1"/>
  <c r="Y77" i="1"/>
  <c r="AG77" i="1" s="1"/>
  <c r="AF161" i="1"/>
  <c r="AK161" i="1" s="1"/>
  <c r="K83" i="9" s="1"/>
  <c r="L83" i="9" s="1"/>
  <c r="Y161" i="1"/>
  <c r="AG161" i="1" s="1"/>
  <c r="Y170" i="1"/>
  <c r="AG170" i="1" s="1"/>
  <c r="Y248" i="1"/>
  <c r="AG248" i="1" s="1"/>
  <c r="AF248" i="1"/>
  <c r="AK248" i="1" s="1"/>
  <c r="K110" i="9" s="1"/>
  <c r="L110" i="9" s="1"/>
  <c r="AF289" i="1"/>
  <c r="AK289" i="1" s="1"/>
  <c r="K128" i="9" s="1"/>
  <c r="L128" i="9" s="1"/>
  <c r="Y289" i="1"/>
  <c r="AG289" i="1" s="1"/>
  <c r="Y384" i="1"/>
  <c r="AG384" i="1" s="1"/>
  <c r="AF384" i="1"/>
  <c r="AK384" i="1" s="1"/>
  <c r="K140" i="9" s="1"/>
  <c r="L140" i="9" s="1"/>
  <c r="AF511" i="1"/>
  <c r="AK511" i="1" s="1"/>
  <c r="K214" i="9" s="1"/>
  <c r="L214" i="9" s="1"/>
  <c r="Y511" i="1"/>
  <c r="AG511" i="1" s="1"/>
  <c r="AF694" i="1"/>
  <c r="AK694" i="1" s="1"/>
  <c r="K280" i="9" s="1"/>
  <c r="L280" i="9" s="1"/>
  <c r="Y694" i="1"/>
  <c r="AG694" i="1" s="1"/>
  <c r="AF287" i="1"/>
  <c r="AK287" i="1" s="1"/>
  <c r="K126" i="9" s="1"/>
  <c r="L126" i="9" s="1"/>
  <c r="Y287" i="1"/>
  <c r="AG287" i="1" s="1"/>
  <c r="Y305" i="1"/>
  <c r="AG305" i="1" s="1"/>
  <c r="AF305" i="1"/>
  <c r="AK305" i="1" s="1"/>
  <c r="K136" i="9" s="1"/>
  <c r="L136" i="9" s="1"/>
  <c r="Y648" i="1"/>
  <c r="AG648" i="1" s="1"/>
  <c r="AF648" i="1"/>
  <c r="AK648" i="1" s="1"/>
  <c r="K261" i="9" s="1"/>
  <c r="L261" i="9" s="1"/>
  <c r="Y657" i="1"/>
  <c r="AG657" i="1" s="1"/>
  <c r="AF657" i="1"/>
  <c r="AK657" i="1" s="1"/>
  <c r="K270" i="9" s="1"/>
  <c r="L270" i="9" s="1"/>
  <c r="AF686" i="1"/>
  <c r="AK686" i="1" s="1"/>
  <c r="K272" i="9" s="1"/>
  <c r="L272" i="9" s="1"/>
  <c r="Y686" i="1"/>
  <c r="AG686" i="1" s="1"/>
  <c r="AF699" i="1"/>
  <c r="AK699" i="1" s="1"/>
  <c r="K285" i="9" s="1"/>
  <c r="L285" i="9" s="1"/>
  <c r="Y699" i="1"/>
  <c r="AG699" i="1" s="1"/>
  <c r="AF698" i="1"/>
  <c r="AK698" i="1" s="1"/>
  <c r="K284" i="9" s="1"/>
  <c r="L284" i="9" s="1"/>
  <c r="Y698" i="1"/>
  <c r="AG698" i="1" s="1"/>
  <c r="Y716" i="1"/>
  <c r="AG716" i="1" s="1"/>
  <c r="AF716" i="1"/>
  <c r="AK716" i="1" s="1"/>
  <c r="K302" i="9" s="1"/>
  <c r="L302" i="9" s="1"/>
  <c r="Y288" i="1"/>
  <c r="AG288" i="1" s="1"/>
  <c r="Y409" i="1"/>
  <c r="AG409" i="1" s="1"/>
  <c r="Y422" i="1"/>
  <c r="AG422" i="1" s="1"/>
  <c r="Y514" i="1"/>
  <c r="AG514" i="1" s="1"/>
  <c r="Y651" i="1"/>
  <c r="AG651" i="1" s="1"/>
  <c r="AF651" i="1"/>
  <c r="AK651" i="1" s="1"/>
  <c r="K264" i="9" s="1"/>
  <c r="L264" i="9" s="1"/>
  <c r="Y149" i="1"/>
  <c r="AG149" i="1" s="1"/>
  <c r="Y168" i="1"/>
  <c r="AG168" i="1" s="1"/>
  <c r="Y234" i="1"/>
  <c r="AG234" i="1" s="1"/>
  <c r="AF395" i="1"/>
  <c r="AK395" i="1" s="1"/>
  <c r="K147" i="9" s="1"/>
  <c r="L147" i="9" s="1"/>
  <c r="Y421" i="1"/>
  <c r="AG421" i="1" s="1"/>
  <c r="Y458" i="1"/>
  <c r="AG458" i="1" s="1"/>
  <c r="AF460" i="1"/>
  <c r="AK460" i="1" s="1"/>
  <c r="K181" i="9" s="1"/>
  <c r="L181" i="9" s="1"/>
  <c r="AF467" i="1"/>
  <c r="AK467" i="1" s="1"/>
  <c r="K188" i="9" s="1"/>
  <c r="L188" i="9" s="1"/>
  <c r="AF498" i="1"/>
  <c r="AK498" i="1" s="1"/>
  <c r="K201" i="9" s="1"/>
  <c r="L201" i="9" s="1"/>
  <c r="Y509" i="1"/>
  <c r="AG509" i="1" s="1"/>
  <c r="Y513" i="1"/>
  <c r="AG513" i="1" s="1"/>
  <c r="Y516" i="1"/>
  <c r="AG516" i="1" s="1"/>
  <c r="Y579" i="1"/>
  <c r="AG579" i="1" s="1"/>
  <c r="AF588" i="1"/>
  <c r="AK588" i="1" s="1"/>
  <c r="K242" i="9" s="1"/>
  <c r="L242" i="9" s="1"/>
  <c r="AF653" i="1"/>
  <c r="AK653" i="1" s="1"/>
  <c r="K266" i="9" s="1"/>
  <c r="L266" i="9" s="1"/>
  <c r="AF655" i="1"/>
  <c r="AK655" i="1" s="1"/>
  <c r="K268" i="9" s="1"/>
  <c r="L268" i="9" s="1"/>
  <c r="Y656" i="1"/>
  <c r="AG656" i="1" s="1"/>
  <c r="AF656" i="1"/>
  <c r="AK656" i="1" s="1"/>
  <c r="K269" i="9" s="1"/>
  <c r="L269" i="9" s="1"/>
  <c r="AF704" i="1"/>
  <c r="AK704" i="1" s="1"/>
  <c r="K290" i="9" s="1"/>
  <c r="L290" i="9" s="1"/>
  <c r="AF717" i="1"/>
  <c r="AK717" i="1" s="1"/>
  <c r="K303" i="9" s="1"/>
  <c r="L303" i="9" s="1"/>
  <c r="Y717" i="1"/>
  <c r="AG717" i="1" s="1"/>
  <c r="AF726" i="1"/>
  <c r="AK726" i="1" s="1"/>
  <c r="K312" i="9" s="1"/>
  <c r="L312" i="9" s="1"/>
  <c r="AF727" i="1"/>
  <c r="AK727" i="1" s="1"/>
  <c r="K313" i="9" s="1"/>
  <c r="L313" i="9" s="1"/>
  <c r="Y727" i="1"/>
  <c r="AG727" i="1" s="1"/>
  <c r="AF733" i="1"/>
  <c r="AK733" i="1" s="1"/>
  <c r="K319" i="9" s="1"/>
  <c r="L319" i="9" s="1"/>
  <c r="AF760" i="1"/>
  <c r="AK760" i="1" s="1"/>
  <c r="K330" i="9" s="1"/>
  <c r="L330" i="9" s="1"/>
  <c r="Y762" i="1"/>
  <c r="AG762" i="1" s="1"/>
  <c r="Y769" i="1"/>
  <c r="AG769" i="1" s="1"/>
  <c r="AF789" i="1"/>
  <c r="AK789" i="1" s="1"/>
  <c r="K340" i="9" s="1"/>
  <c r="L340" i="9" s="1"/>
  <c r="Y789" i="1"/>
  <c r="AG789" i="1" s="1"/>
  <c r="AF709" i="1"/>
  <c r="AK709" i="1" s="1"/>
  <c r="K295" i="9" s="1"/>
  <c r="L295" i="9" s="1"/>
  <c r="Y730" i="1"/>
  <c r="AG730" i="1" s="1"/>
  <c r="AF700" i="1"/>
  <c r="AK700" i="1" s="1"/>
  <c r="K286" i="9" s="1"/>
  <c r="L286" i="9" s="1"/>
  <c r="Y700" i="1"/>
  <c r="AG700" i="1" s="1"/>
  <c r="AF685" i="1"/>
  <c r="AK685" i="1" s="1"/>
  <c r="K271" i="9" s="1"/>
  <c r="L271" i="9" s="1"/>
  <c r="Y685" i="1"/>
  <c r="AG685" i="1" s="1"/>
  <c r="Y164" i="1"/>
  <c r="AG164" i="1" s="1"/>
  <c r="Y160" i="1"/>
  <c r="AG160" i="1" s="1"/>
  <c r="Y159" i="1"/>
  <c r="AG159" i="1" s="1"/>
  <c r="AF159" i="1"/>
  <c r="AK159" i="1" s="1"/>
  <c r="K81" i="9" s="1"/>
  <c r="L81" i="9" s="1"/>
  <c r="Y485" i="1"/>
  <c r="AG485" i="1" s="1"/>
  <c r="AF464" i="1"/>
  <c r="AK464" i="1" s="1"/>
  <c r="K185" i="9" s="1"/>
  <c r="L185" i="9" s="1"/>
  <c r="Y464" i="1"/>
  <c r="AG464" i="1" s="1"/>
  <c r="Y459" i="1"/>
  <c r="AG459" i="1" s="1"/>
  <c r="Y442" i="1"/>
  <c r="AG442" i="1" s="1"/>
  <c r="AF442" i="1"/>
  <c r="AK442" i="1" s="1"/>
  <c r="K174" i="9" s="1"/>
  <c r="L174" i="9" s="1"/>
  <c r="Y440" i="1"/>
  <c r="AG440" i="1" s="1"/>
  <c r="AF428" i="1"/>
  <c r="AK428" i="1" s="1"/>
  <c r="K164" i="9" s="1"/>
  <c r="L164" i="9" s="1"/>
  <c r="Y428" i="1"/>
  <c r="AG428" i="1" s="1"/>
  <c r="Y404" i="1"/>
  <c r="AG404" i="1" s="1"/>
  <c r="AF404" i="1"/>
  <c r="AK404" i="1" s="1"/>
  <c r="K152" i="9" s="1"/>
  <c r="L152" i="9" s="1"/>
  <c r="Y393" i="1"/>
  <c r="AG393" i="1" s="1"/>
  <c r="Y21" i="1"/>
  <c r="AG21" i="1" s="1"/>
  <c r="AF21" i="1"/>
  <c r="AK21" i="1" s="1"/>
  <c r="K10" i="9" s="1"/>
  <c r="L10" i="9" s="1"/>
  <c r="K186" i="9" l="1"/>
  <c r="L186" i="9" s="1"/>
  <c r="AF466" i="1"/>
  <c r="AK466" i="1" s="1"/>
  <c r="K187" i="9" s="1"/>
  <c r="L187" i="9" s="1"/>
  <c r="Y466" i="1"/>
  <c r="AG466" i="1" s="1"/>
  <c r="AF539" i="1"/>
  <c r="AK539" i="1" s="1"/>
  <c r="K227" i="9" s="1"/>
  <c r="L227" i="9" s="1"/>
  <c r="AF534" i="1"/>
  <c r="AK534" i="1" s="1"/>
  <c r="K225" i="9" s="1"/>
  <c r="L225" i="9" s="1"/>
  <c r="Y534" i="1"/>
  <c r="AG534" i="1" s="1"/>
  <c r="AF450" i="1"/>
  <c r="AK450" i="1" s="1"/>
  <c r="K176" i="9" s="1"/>
  <c r="L176" i="9" s="1"/>
  <c r="Y450" i="1"/>
  <c r="AG450" i="1" s="1"/>
  <c r="AF47" i="1"/>
  <c r="AK47" i="1" s="1"/>
  <c r="K26" i="9" s="1"/>
  <c r="L26" i="9" s="1"/>
  <c r="AF16" i="1"/>
  <c r="AK16" i="1" s="1"/>
  <c r="K8" i="9" s="1"/>
  <c r="L8" i="9" s="1"/>
  <c r="AF429" i="1"/>
  <c r="AK429" i="1" s="1"/>
  <c r="K165" i="9" s="1"/>
  <c r="L165" i="9" s="1"/>
  <c r="Y429" i="1"/>
  <c r="AG429" i="1" s="1"/>
  <c r="AF88" i="1"/>
  <c r="AK88" i="1" s="1"/>
  <c r="K51" i="9" s="1"/>
  <c r="L51" i="9" s="1"/>
  <c r="AF48" i="1"/>
  <c r="AK48" i="1" s="1"/>
  <c r="K27" i="9" s="1"/>
  <c r="L27" i="9" s="1"/>
  <c r="Y48" i="1"/>
  <c r="AG48" i="1" s="1"/>
  <c r="AF28" i="1"/>
  <c r="AK28" i="1" s="1"/>
  <c r="K15" i="9" s="1"/>
  <c r="L15" i="9" s="1"/>
  <c r="AF15" i="1"/>
  <c r="AK15" i="1" s="1"/>
  <c r="K7" i="9" s="1"/>
  <c r="L7" i="9" s="1"/>
  <c r="Y15" i="1"/>
  <c r="AG15" i="1" s="1"/>
  <c r="AF83" i="1"/>
  <c r="AK83" i="1" s="1"/>
  <c r="K47" i="9" s="1"/>
  <c r="L47" i="9" s="1"/>
  <c r="AF32" i="1"/>
  <c r="AK32" i="1" s="1"/>
  <c r="K18" i="9" s="1"/>
  <c r="L18" i="9" s="1"/>
  <c r="Y32" i="1"/>
  <c r="AG32" i="1" s="1"/>
  <c r="AF91" i="1"/>
  <c r="AK91" i="1" s="1"/>
  <c r="K54" i="9" s="1"/>
  <c r="L54" i="9" s="1"/>
  <c r="Y91" i="1"/>
  <c r="AG91" i="1" s="1"/>
  <c r="AF90" i="1"/>
  <c r="AK90" i="1" s="1"/>
  <c r="K53" i="9" s="1"/>
  <c r="L53" i="9" s="1"/>
  <c r="Y90" i="1"/>
  <c r="AG90" i="1" s="1"/>
  <c r="AF427" i="1"/>
  <c r="AK427" i="1" s="1"/>
  <c r="K163" i="9" s="1"/>
  <c r="L163" i="9" s="1"/>
  <c r="AF434" i="1"/>
  <c r="AK434" i="1" s="1"/>
  <c r="K168" i="9" s="1"/>
  <c r="L168" i="9" s="1"/>
  <c r="Y436" i="1"/>
  <c r="AG436" i="1" s="1"/>
  <c r="AF216" i="1"/>
  <c r="AK216" i="1" s="1"/>
  <c r="K100" i="9" s="1"/>
  <c r="L100" i="9" s="1"/>
  <c r="Y216" i="1"/>
  <c r="AG216" i="1" s="1"/>
  <c r="Y412" i="1"/>
  <c r="AG412" i="1" s="1"/>
  <c r="AF731" i="1"/>
  <c r="AK731" i="1" s="1"/>
  <c r="K317" i="9" s="1"/>
  <c r="L317" i="9" s="1"/>
  <c r="AF293" i="1"/>
  <c r="AK293" i="1" s="1"/>
  <c r="K129" i="9" s="1"/>
  <c r="L129" i="9" s="1"/>
  <c r="AF425" i="1"/>
  <c r="AK425" i="1" s="1"/>
  <c r="K162" i="9" s="1"/>
  <c r="L162" i="9" s="1"/>
  <c r="Y425" i="1"/>
  <c r="AG425" i="1" s="1"/>
  <c r="AF732" i="1"/>
  <c r="AK732" i="1" s="1"/>
  <c r="K318" i="9" s="1"/>
  <c r="L318" i="9" s="1"/>
  <c r="Y732" i="1"/>
  <c r="AG732" i="1" s="1"/>
  <c r="AF45" i="1"/>
  <c r="AK45" i="1" s="1"/>
  <c r="K24" i="9" s="1"/>
  <c r="L24" i="9" s="1"/>
  <c r="Y432" i="1"/>
  <c r="AG432" i="1" s="1"/>
  <c r="AF432" i="1"/>
  <c r="AK432" i="1" s="1"/>
  <c r="K167" i="9" s="1"/>
  <c r="L167" i="9" s="1"/>
  <c r="AF437" i="1"/>
  <c r="AK437" i="1" s="1"/>
  <c r="K170" i="9" s="1"/>
  <c r="L170" i="9" s="1"/>
  <c r="Y437" i="1"/>
  <c r="AG437" i="1" s="1"/>
  <c r="AF413" i="1"/>
  <c r="AK413" i="1" s="1"/>
  <c r="K157" i="9" s="1"/>
  <c r="L157" i="9" s="1"/>
  <c r="Y413" i="1"/>
  <c r="AG413" i="1" s="1"/>
  <c r="AF65" i="1"/>
  <c r="AK65" i="1" s="1"/>
  <c r="K39" i="9" s="1"/>
  <c r="L39" i="9" s="1"/>
  <c r="AF296" i="1"/>
  <c r="AK296" i="1" s="1"/>
  <c r="K132" i="9" s="1"/>
  <c r="L132" i="9" s="1"/>
  <c r="Y296" i="1"/>
  <c r="AG296" i="1" s="1"/>
  <c r="AF506" i="1"/>
  <c r="AK506" i="1" s="1"/>
  <c r="K209" i="9" s="1"/>
  <c r="L209" i="9" s="1"/>
  <c r="AF46" i="1"/>
  <c r="AK46" i="1" s="1"/>
  <c r="K25" i="9" s="1"/>
  <c r="L25" i="9" s="1"/>
  <c r="Y46" i="1"/>
  <c r="AG46" i="1" s="1"/>
  <c r="AF266" i="1"/>
  <c r="AK266" i="1" s="1"/>
  <c r="K117" i="9" s="1"/>
  <c r="L117" i="9" s="1"/>
  <c r="Y266" i="1"/>
  <c r="AG266" i="1" s="1"/>
  <c r="Y249" i="1"/>
  <c r="AG249" i="1" s="1"/>
  <c r="AF249" i="1"/>
  <c r="AK249" i="1" s="1"/>
  <c r="K111" i="9" s="1"/>
  <c r="L111" i="9" s="1"/>
  <c r="Y235" i="1"/>
  <c r="AG235" i="1" s="1"/>
  <c r="AF235" i="1"/>
  <c r="AK235" i="1" s="1"/>
  <c r="K107" i="9" s="1"/>
  <c r="L107" i="9" s="1"/>
  <c r="Y247" i="1"/>
  <c r="AG247" i="1" s="1"/>
  <c r="AF247" i="1"/>
  <c r="AK247" i="1" s="1"/>
  <c r="K109" i="9" s="1"/>
  <c r="L109" i="9" s="1"/>
  <c r="AF452" i="1"/>
  <c r="AK452" i="1" s="1"/>
  <c r="K177" i="9" s="1"/>
  <c r="L177" i="9" s="1"/>
  <c r="AF147" i="1"/>
  <c r="AK147" i="1" s="1"/>
  <c r="K78" i="9" s="1"/>
  <c r="L78" i="9" s="1"/>
  <c r="AF220" i="1"/>
  <c r="AK220" i="1" s="1"/>
  <c r="K102" i="9" s="1"/>
  <c r="L102" i="9" s="1"/>
  <c r="Y220" i="1"/>
  <c r="AG220" i="1" s="1"/>
  <c r="AF478" i="1"/>
  <c r="AK478" i="1" s="1"/>
  <c r="K191" i="9" s="1"/>
  <c r="L191" i="9" s="1"/>
  <c r="Y478" i="1"/>
  <c r="AG478" i="1" s="1"/>
  <c r="AF148" i="1"/>
  <c r="AK148" i="1" s="1"/>
  <c r="K79" i="9" s="1"/>
  <c r="L79" i="9" s="1"/>
  <c r="Y148" i="1"/>
  <c r="AG148" i="1" s="1"/>
  <c r="AF254" i="1"/>
  <c r="AK254" i="1" s="1"/>
  <c r="K113" i="9" s="1"/>
  <c r="L113" i="9" s="1"/>
  <c r="AF209" i="1"/>
  <c r="AK209" i="1" s="1"/>
  <c r="K98" i="9" s="1"/>
  <c r="L98" i="9" s="1"/>
  <c r="Y209" i="1"/>
  <c r="AG209" i="1" s="1"/>
  <c r="Y230" i="1"/>
  <c r="AG230" i="1" s="1"/>
  <c r="AF230" i="1"/>
  <c r="AK230" i="1" s="1"/>
  <c r="K103" i="9" s="1"/>
  <c r="L103" i="9" s="1"/>
  <c r="Y195" i="1"/>
  <c r="AG195" i="1" s="1"/>
  <c r="AF195" i="1"/>
  <c r="AK195" i="1" s="1"/>
  <c r="K97" i="9" s="1"/>
  <c r="L97" i="9" s="1"/>
  <c r="Y54" i="1"/>
  <c r="AG54" i="1" s="1"/>
  <c r="AF54" i="1"/>
  <c r="AK54" i="1" s="1"/>
  <c r="K33" i="9" s="1"/>
  <c r="L33" i="9" s="1"/>
  <c r="AF386" i="1"/>
  <c r="AK386" i="1" s="1"/>
  <c r="K142" i="9" s="1"/>
  <c r="L142" i="9" s="1"/>
  <c r="Y787" i="1"/>
  <c r="AG787" i="1" s="1"/>
  <c r="AF787" i="1"/>
  <c r="AK787" i="1" s="1"/>
  <c r="K338" i="9" s="1"/>
  <c r="L338" i="9" s="1"/>
  <c r="AF397" i="1"/>
  <c r="AK397" i="1" s="1"/>
  <c r="K149" i="9" s="1"/>
  <c r="L149" i="9" s="1"/>
  <c r="Y397" i="1"/>
  <c r="AG397" i="1" s="1"/>
  <c r="AF89" i="1"/>
  <c r="AK89" i="1" s="1"/>
  <c r="K52" i="9" s="1"/>
  <c r="L52" i="9" s="1"/>
  <c r="Y89" i="1"/>
  <c r="AG89" i="1" s="1"/>
  <c r="AF599" i="1"/>
  <c r="AK599" i="1" s="1"/>
  <c r="K250" i="9" s="1"/>
  <c r="L250" i="9" s="1"/>
  <c r="Y600" i="1"/>
  <c r="AG600" i="1" s="1"/>
  <c r="AF600" i="1"/>
  <c r="AK600" i="1" s="1"/>
  <c r="K251" i="9" s="1"/>
  <c r="L251" i="9" s="1"/>
  <c r="Y140" i="1"/>
  <c r="AG140" i="1" s="1"/>
  <c r="Y597" i="1"/>
  <c r="AG597" i="1" s="1"/>
  <c r="AF597" i="1"/>
  <c r="AK597" i="1" s="1"/>
  <c r="K248" i="9" s="1"/>
  <c r="L248" i="9" s="1"/>
  <c r="Y596" i="1"/>
  <c r="AG596" i="1" s="1"/>
  <c r="AF596" i="1"/>
  <c r="AK596" i="1" s="1"/>
  <c r="K247" i="9" s="1"/>
  <c r="L247" i="9" s="1"/>
  <c r="Y595" i="1"/>
  <c r="AG595" i="1" s="1"/>
  <c r="AF595" i="1"/>
  <c r="AK595" i="1" s="1"/>
  <c r="K246" i="9" s="1"/>
  <c r="L246" i="9" s="1"/>
  <c r="Y567" i="1"/>
  <c r="AG567" i="1" s="1"/>
  <c r="AF567" i="1"/>
  <c r="AK567" i="1" s="1"/>
  <c r="K235" i="9" s="1"/>
  <c r="L235" i="9" s="1"/>
  <c r="AF566" i="1"/>
  <c r="AK566" i="1" s="1"/>
  <c r="K234" i="9" s="1"/>
  <c r="L234" i="9" s="1"/>
  <c r="Y566" i="1"/>
  <c r="AG566" i="1" s="1"/>
  <c r="Y565" i="1"/>
  <c r="AG565" i="1" s="1"/>
  <c r="AF565" i="1"/>
  <c r="AK565" i="1" s="1"/>
  <c r="K233" i="9" s="1"/>
  <c r="L233" i="9" s="1"/>
  <c r="AF606" i="1"/>
  <c r="AK606" i="1" s="1"/>
  <c r="K253" i="9" s="1"/>
  <c r="L253" i="9" s="1"/>
  <c r="Y606" i="1"/>
  <c r="AG606" i="1" s="1"/>
  <c r="AF607" i="1"/>
  <c r="AK607" i="1" s="1"/>
  <c r="K254" i="9" s="1"/>
  <c r="L254" i="9" s="1"/>
  <c r="Y607" i="1"/>
  <c r="AG607" i="1" s="1"/>
  <c r="Y608" i="1"/>
  <c r="AG608" i="1" s="1"/>
  <c r="AF608" i="1"/>
  <c r="AK608" i="1" s="1"/>
  <c r="K255" i="9" s="1"/>
  <c r="L255" i="9" s="1"/>
  <c r="Y530" i="1"/>
  <c r="AG530" i="1" s="1"/>
  <c r="AF530" i="1"/>
  <c r="AK530" i="1" s="1"/>
  <c r="K224" i="9" s="1"/>
  <c r="L224" i="9" s="1"/>
  <c r="Y522" i="1"/>
  <c r="AG522" i="1" s="1"/>
  <c r="AF522" i="1"/>
  <c r="AK522" i="1" s="1"/>
  <c r="K222" i="9" s="1"/>
  <c r="L222" i="9" s="1"/>
  <c r="Y520" i="1"/>
  <c r="AG520" i="1" s="1"/>
  <c r="AF520" i="1"/>
  <c r="AK520" i="1" s="1"/>
  <c r="K221" i="9" s="1"/>
  <c r="L221" i="9" s="1"/>
  <c r="Y468" i="1"/>
  <c r="AG468" i="1" s="1"/>
</calcChain>
</file>

<file path=xl/sharedStrings.xml><?xml version="1.0" encoding="utf-8"?>
<sst xmlns="http://schemas.openxmlformats.org/spreadsheetml/2006/main" count="10829" uniqueCount="1916">
  <si>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</si>
  <si>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</si>
  <si>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</si>
  <si>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</si>
  <si>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</si>
  <si>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</si>
  <si>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</si>
  <si>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</si>
  <si>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</si>
  <si>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</si>
  <si>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</si>
  <si>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</si>
  <si>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</si>
  <si>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</si>
  <si>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</si>
  <si>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</si>
  <si>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</si>
  <si>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</si>
  <si>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</si>
  <si>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</si>
  <si>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</si>
  <si>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</si>
  <si>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</si>
  <si>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</si>
  <si>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</si>
  <si>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</si>
  <si>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</si>
  <si>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</si>
  <si>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</si>
  <si>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</si>
  <si>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</si>
  <si>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</si>
  <si>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</si>
  <si>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</si>
  <si>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</si>
  <si>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</si>
  <si>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</si>
  <si>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</si>
  <si>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</si>
  <si>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</si>
  <si>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</si>
  <si>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</si>
  <si>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</si>
  <si>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</si>
  <si>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</si>
  <si>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</si>
  <si>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</si>
  <si>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</si>
  <si>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</si>
  <si>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</si>
  <si>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</si>
  <si>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</si>
  <si>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</si>
  <si>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</si>
  <si>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</si>
  <si>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6 суток</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</si>
  <si>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</si>
  <si>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</si>
  <si>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</si>
  <si>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</si>
  <si>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</si>
  <si>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</si>
  <si>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</si>
  <si>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</si>
  <si>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</si>
  <si>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</si>
  <si>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</si>
  <si>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</si>
  <si>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</si>
  <si>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</si>
  <si>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</si>
  <si>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</si>
  <si>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</si>
  <si>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</si>
  <si>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</si>
  <si>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</si>
  <si>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</si>
  <si>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</si>
  <si>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</si>
  <si>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</si>
  <si>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</si>
  <si>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</si>
  <si>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</si>
  <si>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</si>
  <si>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</si>
  <si>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</si>
  <si>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</si>
  <si>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</si>
  <si>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</si>
  <si>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</si>
  <si>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</si>
  <si>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</si>
  <si>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</si>
  <si>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</si>
  <si>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</si>
  <si>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</si>
  <si>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</si>
  <si>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</si>
  <si>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</si>
  <si>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</si>
  <si>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</si>
  <si>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</si>
  <si>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</si>
  <si>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</si>
  <si>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</si>
  <si>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</si>
  <si>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</si>
  <si>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</si>
  <si>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</si>
  <si>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</si>
  <si>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</si>
  <si>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</si>
  <si>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</si>
  <si>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</si>
  <si>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</si>
  <si>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</si>
  <si>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</si>
  <si>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</si>
  <si>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</si>
  <si>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</si>
  <si>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</si>
  <si>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</si>
  <si>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</si>
  <si>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</si>
  <si>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</si>
  <si>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</si>
  <si>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</si>
  <si>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</si>
  <si>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</si>
  <si>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</si>
  <si>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</si>
  <si>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ШАШЛЫК ИЗ СВИНИНЫ охл_Лента</t>
  </si>
  <si>
    <t>187/776</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</si>
  <si>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</si>
  <si>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</si>
  <si>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</si>
  <si>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</si>
  <si>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</si>
  <si>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</si>
  <si>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514/2123</t>
  </si>
  <si>
    <t>МЯСНАЯ СО ШПИКОМ вар п/о 0.5кг 8шт.</t>
  </si>
  <si>
    <t>ТУ 10.13.14-138-00425283-2015</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</si>
  <si>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</si>
  <si>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</si>
  <si>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</si>
  <si>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</si>
  <si>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</si>
  <si>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</si>
  <si>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</si>
  <si>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</si>
  <si>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</si>
  <si>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</si>
  <si>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</si>
  <si>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246/1033</t>
  </si>
  <si>
    <t>290/1215</t>
  </si>
  <si>
    <t>БЛИНЧ.С МЯСОМ 5кг зам._120с</t>
  </si>
  <si>
    <t>БЛИНЧ.С КУР.МЯСОМ пл.1/420 12шт.зам_120с</t>
  </si>
  <si>
    <t>БЛИНЧ.С МЯСОМ пл.1/420 12шт.зам_120с</t>
  </si>
  <si>
    <t>свинина</t>
  </si>
  <si>
    <t>свинина на кости</t>
  </si>
  <si>
    <t>КУПАТЫ НЮРНБЕРГСКИЕ мгс 0.4кг 6шт.охл.</t>
  </si>
  <si>
    <t>РЕБРЫШКИ СВИНЫЕ мл/к в/у охл.</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</si>
  <si>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</si>
  <si>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</si>
  <si>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</si>
  <si>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</si>
  <si>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</si>
  <si>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</si>
  <si>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</si>
  <si>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</si>
  <si>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</si>
  <si>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</si>
  <si>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</si>
  <si>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НОГИ СВИНЫЕ ПЕРЕДНИЕ зам.</t>
  </si>
  <si>
    <t>ГОСТ 32244-2013</t>
  </si>
  <si>
    <t>163/682</t>
  </si>
  <si>
    <t>НОГИ СВИНЫЕ ЗАДНИЕ зам.</t>
  </si>
  <si>
    <t>УШИ СВИНЫЕ зам.</t>
  </si>
  <si>
    <t>116/486</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</si>
  <si>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</si>
  <si>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</si>
  <si>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</si>
  <si>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</si>
  <si>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</si>
  <si>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</si>
  <si>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</si>
  <si>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</si>
  <si>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</si>
  <si>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</si>
  <si>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</si>
  <si>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</si>
  <si>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</si>
  <si>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</si>
  <si>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</si>
  <si>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</si>
  <si>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</si>
  <si>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</si>
  <si>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</si>
  <si>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</si>
  <si>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</si>
  <si>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</si>
  <si>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</si>
  <si>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</si>
  <si>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</si>
  <si>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</si>
  <si>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</si>
  <si>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</si>
  <si>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</si>
  <si>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</si>
  <si>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</si>
  <si>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</si>
  <si>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</si>
  <si>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</si>
  <si>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</si>
  <si>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</si>
  <si>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</si>
  <si>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</si>
  <si>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</si>
  <si>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</si>
  <si>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</si>
  <si>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</si>
  <si>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</si>
  <si>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</si>
  <si>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</si>
  <si>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</si>
  <si>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</si>
  <si>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</si>
  <si>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</si>
  <si>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</si>
  <si>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</si>
  <si>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</si>
  <si>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</si>
  <si>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</si>
  <si>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</si>
  <si>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</si>
  <si>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</si>
  <si>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</si>
  <si>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</si>
  <si>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</si>
  <si>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</si>
  <si>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ТВОРОГОМ пл.1/420 10шт.зам.</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</si>
  <si>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</si>
  <si>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</si>
  <si>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</si>
  <si>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</si>
  <si>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</si>
  <si>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</si>
  <si>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</si>
  <si>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</si>
  <si>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ЭКСТРА Папа может вар п/о_СНГ</t>
  </si>
  <si>
    <t>ВЕТЧ.С ИНДЕЙКОЙ Папа может п/о 400*6</t>
  </si>
  <si>
    <t>240/995</t>
  </si>
  <si>
    <t xml:space="preserve">412/1701 </t>
  </si>
  <si>
    <t>ДОКТОРСКАЯ ПРЕМИУМ п/о(п)</t>
  </si>
  <si>
    <t>415/1738</t>
  </si>
  <si>
    <t>ЭКСТРА Папа может вар п/о 0.4кг_СНГ</t>
  </si>
  <si>
    <t>МЯСНАЯ Папа может вар п/о 0.4кг 8шт.</t>
  </si>
  <si>
    <t>ДОКТОР СКАЙ Папа может вар п/о</t>
  </si>
  <si>
    <t>ФИЛЕЙНАЯ Папа может вар п/о_СНГ</t>
  </si>
  <si>
    <t>Кор N 181 (234х144х124)(0.090) бел.ОстN</t>
  </si>
  <si>
    <t>Кор N 179 (260х223х130)(0.151) бур.ОстN</t>
  </si>
  <si>
    <t>Кор N 188 (252х220х100)(0.115) бур.ОстN</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</si>
  <si>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</si>
  <si>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</si>
  <si>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</si>
  <si>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ЭКСТРА Папа может с/к в/у_Л</t>
  </si>
  <si>
    <t>ШЕЙКА СВИНАЯ В БРУСН.МАРИНАДЕ мгс охл_М</t>
  </si>
  <si>
    <t>КЛАССИЧЕСКАЯ Папа может вар п/о_М</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</si>
  <si>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</si>
  <si>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</si>
  <si>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</si>
  <si>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</si>
  <si>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</si>
  <si>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</si>
  <si>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</si>
  <si>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</si>
  <si>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</si>
  <si>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</si>
  <si>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</si>
  <si>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</si>
  <si>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</si>
  <si>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ТУ 10.13.14-144-00425283-2017</t>
  </si>
  <si>
    <t>СТЕЙК СВ.НА КОСТОЧКЕ мгс 0.4кг охл_Х5</t>
  </si>
  <si>
    <t>129/542</t>
  </si>
  <si>
    <t>КЛАССИЧЕСКАЯ Папа может вар п/о_О</t>
  </si>
  <si>
    <t>ШАШЛЫК С БАЗИЛИКОМ мгс охл.</t>
  </si>
  <si>
    <t>ПРЕСИЖН с/к дек.спец.мгс_Маяк</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</si>
  <si>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</si>
  <si>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</si>
  <si>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</si>
  <si>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</si>
  <si>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</si>
  <si>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</si>
  <si>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</si>
  <si>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</si>
  <si>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</si>
  <si>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</si>
  <si>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</si>
  <si>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</si>
  <si>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</si>
  <si>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</si>
  <si>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</si>
  <si>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</si>
  <si>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</si>
  <si>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</si>
  <si>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</si>
  <si>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</si>
  <si>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ДОКТОРСКАЯ ГОСТ вар н/о мгс_30с</t>
  </si>
  <si>
    <t>РУССКАЯ ГОСТ вар н/о мгс_30с</t>
  </si>
  <si>
    <t>ТЕЛЯЧЬЯ ГОСТ вар н/о мгс_30с</t>
  </si>
  <si>
    <t>170-185</t>
  </si>
  <si>
    <t>115-125</t>
  </si>
  <si>
    <t>203/844</t>
  </si>
  <si>
    <t>ширина (мм)</t>
  </si>
  <si>
    <t>Кор N 192 (290х155х120)(0.115) бур.Рубл</t>
  </si>
  <si>
    <t>ФИЛЕЙНАЯ Папа может вар п/о 0.5кг_СНГ</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</si>
  <si>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</si>
  <si>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</si>
  <si>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</si>
  <si>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</si>
  <si>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</si>
  <si>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</si>
  <si>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</si>
  <si>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</si>
  <si>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</si>
  <si>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</si>
  <si>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</si>
  <si>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</si>
  <si>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</si>
  <si>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</si>
  <si>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</si>
  <si>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</si>
  <si>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</si>
  <si>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221/918</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</si>
  <si>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</si>
  <si>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</si>
  <si>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</si>
  <si>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</si>
  <si>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</si>
  <si>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</si>
  <si>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</si>
  <si>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</si>
  <si>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</si>
  <si>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</si>
  <si>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</si>
  <si>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</si>
  <si>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</si>
  <si>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</si>
  <si>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</si>
  <si>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</si>
  <si>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</si>
  <si>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</si>
  <si>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</si>
  <si>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</si>
  <si>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</si>
  <si>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</si>
  <si>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</si>
  <si>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</si>
  <si>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</si>
  <si>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</si>
  <si>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</si>
  <si>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</si>
  <si>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</si>
  <si>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</si>
  <si>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</si>
  <si>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</si>
  <si>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</si>
  <si>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</si>
  <si>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</si>
  <si>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</si>
  <si>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</si>
  <si>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</si>
  <si>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</si>
  <si>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</si>
  <si>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</si>
  <si>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</si>
  <si>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</si>
  <si>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</si>
  <si>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</si>
  <si>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</si>
  <si>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</si>
  <si>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</si>
  <si>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</si>
  <si>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</si>
  <si>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</si>
  <si>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</si>
  <si>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</si>
  <si>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</si>
  <si>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</si>
  <si>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</si>
  <si>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</si>
  <si>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</si>
  <si>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</si>
  <si>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</si>
  <si>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</si>
  <si>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</si>
  <si>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</si>
  <si>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</si>
  <si>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</si>
  <si>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</si>
  <si>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</si>
  <si>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</si>
  <si>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</si>
  <si>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ОСТАНКИНСКИЕ пельм кор.0.5кг зам._180с</t>
  </si>
  <si>
    <t>ПАПА МОЖЕТ! пельм кор.0.5кг зам._180с</t>
  </si>
  <si>
    <t>СЕРВЕЛАТ ФИНСКИЙ ПМ в/к в/у 0.35кг 8шт.</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</si>
  <si>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</si>
  <si>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</si>
  <si>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</si>
  <si>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</si>
  <si>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</si>
  <si>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</si>
  <si>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</si>
  <si>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</si>
  <si>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</si>
  <si>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</si>
  <si>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</si>
  <si>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</si>
  <si>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</si>
  <si>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</si>
  <si>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</si>
  <si>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ПМ вар п/о_СНГ</t>
  </si>
  <si>
    <t>Z-ОХОТНИЧЬЯ Папа может с/к в/у 1/220</t>
  </si>
  <si>
    <t>Z-ОХОТНИЧЬЯ ПМ с/к в/у (для нарезки)</t>
  </si>
  <si>
    <t>Z-ПРЕСИЖН с/к в/у</t>
  </si>
  <si>
    <t>Z-САЛЯМИ ИТАЛЬЯНСКАЯ с/к в/у</t>
  </si>
  <si>
    <t>Z-САЛЯМИ МЕЛКОЗЕРНЕНАЯ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</si>
  <si>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</si>
  <si>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</si>
  <si>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</si>
  <si>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</si>
  <si>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</si>
  <si>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</si>
  <si>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</si>
  <si>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</si>
  <si>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</si>
  <si>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</si>
  <si>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</si>
  <si>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</si>
  <si>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</si>
  <si>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</si>
  <si>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</si>
  <si>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</si>
  <si>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</si>
  <si>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</si>
  <si>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</si>
  <si>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</si>
  <si>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</si>
  <si>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</si>
  <si>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</si>
  <si>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</si>
  <si>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</si>
  <si>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</si>
  <si>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</si>
  <si>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</si>
  <si>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</si>
  <si>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</si>
  <si>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</si>
  <si>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</si>
  <si>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</si>
  <si>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</si>
  <si>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</si>
  <si>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</si>
  <si>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</si>
  <si>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</si>
  <si>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</si>
  <si>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</si>
  <si>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</si>
  <si>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</si>
  <si>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</si>
  <si>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</si>
  <si>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</si>
  <si>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</si>
  <si>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</si>
  <si>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</si>
  <si>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</si>
  <si>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</si>
  <si>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</si>
  <si>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</si>
  <si>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</si>
  <si>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</si>
  <si>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</si>
  <si>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</si>
  <si>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</si>
  <si>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</si>
  <si>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</si>
  <si>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</si>
  <si>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</si>
  <si>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</si>
  <si>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</si>
  <si>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</si>
  <si>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</si>
  <si>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</si>
  <si>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</si>
  <si>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</si>
  <si>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</si>
  <si>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</si>
  <si>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</si>
  <si>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</si>
  <si>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</si>
  <si>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</si>
  <si>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</si>
  <si>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</si>
  <si>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</si>
  <si>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</si>
  <si>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</si>
  <si>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</si>
  <si>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</si>
  <si>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</si>
  <si>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</si>
  <si>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</si>
  <si>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</si>
  <si>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</si>
  <si>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</si>
  <si>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</si>
  <si>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</si>
  <si>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</si>
  <si>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</si>
  <si>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</si>
  <si>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</si>
  <si>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</si>
  <si>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</si>
  <si>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</si>
  <si>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</si>
  <si>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</si>
  <si>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</si>
  <si>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</si>
  <si>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</si>
  <si>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</si>
  <si>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</si>
  <si>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</si>
  <si>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</si>
  <si>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</si>
  <si>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</si>
  <si>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</si>
  <si>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</si>
  <si>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</si>
  <si>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</si>
  <si>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</si>
  <si>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</si>
  <si>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</si>
  <si>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</si>
  <si>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</si>
  <si>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</si>
  <si>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</si>
  <si>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</si>
  <si>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</si>
  <si>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</si>
  <si>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</si>
  <si>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</si>
  <si>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</si>
  <si>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</si>
  <si>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</si>
  <si>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</si>
  <si>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</si>
  <si>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</si>
  <si>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</si>
  <si>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</si>
  <si>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</si>
  <si>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</si>
  <si>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</si>
  <si>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</si>
  <si>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</si>
  <si>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</si>
  <si>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</si>
  <si>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</si>
  <si>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</si>
  <si>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</si>
  <si>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</si>
  <si>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</si>
  <si>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</si>
  <si>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</si>
  <si>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</si>
  <si>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</si>
  <si>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</si>
  <si>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</si>
  <si>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</si>
  <si>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</si>
  <si>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</si>
  <si>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</si>
  <si>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</si>
  <si>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</si>
  <si>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</si>
  <si>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</si>
  <si>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</si>
  <si>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</si>
  <si>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</si>
  <si>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</si>
  <si>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</si>
  <si>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</si>
  <si>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</si>
  <si>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</si>
  <si>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</si>
  <si>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</si>
  <si>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</si>
  <si>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</si>
  <si>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</si>
  <si>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</si>
  <si>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</si>
  <si>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</si>
  <si>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</si>
  <si>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</si>
  <si>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</si>
  <si>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</si>
  <si>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</si>
  <si>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</si>
  <si>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</si>
  <si>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</si>
  <si>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</si>
  <si>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</si>
  <si>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</si>
  <si>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</si>
  <si>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</si>
  <si>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</si>
  <si>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</si>
  <si>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</si>
  <si>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</si>
  <si>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</si>
  <si>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</si>
  <si>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</si>
  <si>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</si>
  <si>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</si>
  <si>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</si>
  <si>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</si>
  <si>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</si>
  <si>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</si>
  <si>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</si>
  <si>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</si>
  <si>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</si>
  <si>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</si>
  <si>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</si>
  <si>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</si>
  <si>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</si>
  <si>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</si>
  <si>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</si>
  <si>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</si>
  <si>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</si>
  <si>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</si>
  <si>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</si>
  <si>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</si>
  <si>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</si>
  <si>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</si>
  <si>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</si>
  <si>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</si>
  <si>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</si>
  <si>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</si>
  <si>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</si>
  <si>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</si>
  <si>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</si>
  <si>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</si>
  <si>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</si>
  <si>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</si>
  <si>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</si>
  <si>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</si>
  <si>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</si>
  <si>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</si>
  <si>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</si>
  <si>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</si>
  <si>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</si>
  <si>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</si>
  <si>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</si>
  <si>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</si>
  <si>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</si>
  <si>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</si>
  <si>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</si>
  <si>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</si>
  <si>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</si>
  <si>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</si>
  <si>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</si>
  <si>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</si>
  <si>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</si>
  <si>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</si>
  <si>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</si>
  <si>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</si>
  <si>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</si>
  <si>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</si>
  <si>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</si>
  <si>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</si>
  <si>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</si>
  <si>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</si>
  <si>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</si>
  <si>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</si>
  <si>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</si>
  <si>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</si>
  <si>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</si>
  <si>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</si>
  <si>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</si>
  <si>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</si>
  <si>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</si>
  <si>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</si>
  <si>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</si>
  <si>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</si>
  <si>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</si>
  <si>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</si>
  <si>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</si>
  <si>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</si>
  <si>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</si>
  <si>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</si>
  <si>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</si>
  <si>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</si>
  <si>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</si>
  <si>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</si>
  <si>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</si>
  <si>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</si>
  <si>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</si>
  <si>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</si>
  <si>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</si>
  <si>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</si>
  <si>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</si>
  <si>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</si>
  <si>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</si>
  <si>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</si>
  <si>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</si>
  <si>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</si>
  <si>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</si>
  <si>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</si>
  <si>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</si>
  <si>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</si>
  <si>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</si>
  <si>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</si>
  <si>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</si>
  <si>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</si>
  <si>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</si>
  <si>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</si>
  <si>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</si>
  <si>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</si>
  <si>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</si>
  <si>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</si>
  <si>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</si>
  <si>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</si>
  <si>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</si>
  <si>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</si>
  <si>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</si>
  <si>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</si>
  <si>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Кор N 194 (310х140х130)(0.096) бур.ОстN</t>
  </si>
  <si>
    <t>Z-АРОМАТНАЯ с/к в/у 1/250</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</si>
  <si>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</si>
  <si>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</si>
  <si>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</si>
  <si>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</si>
  <si>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</si>
  <si>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</si>
  <si>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</si>
  <si>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</si>
  <si>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</si>
  <si>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</si>
  <si>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</si>
  <si>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</si>
  <si>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</si>
  <si>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</si>
  <si>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</si>
  <si>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</si>
  <si>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</si>
  <si>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</si>
  <si>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</si>
  <si>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</si>
  <si>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</si>
  <si>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</si>
  <si>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</si>
  <si>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</si>
  <si>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</si>
  <si>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</si>
  <si>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</si>
  <si>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</si>
  <si>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</si>
  <si>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</si>
  <si>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</si>
  <si>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</si>
  <si>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</si>
  <si>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</si>
  <si>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</si>
  <si>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</si>
  <si>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</si>
  <si>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</si>
  <si>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</si>
  <si>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</si>
  <si>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</si>
  <si>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СОЧНЫЙ ГРИЛЬ ПМ сос п/о мгс 0.41кг 8шт.</t>
  </si>
  <si>
    <t>МОЛОЧНЫЕ ПМ сос п/о мгс 0.41кг 10шт.</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</si>
  <si>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</si>
  <si>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</si>
  <si>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</si>
  <si>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</si>
  <si>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</si>
  <si>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</si>
  <si>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</si>
  <si>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</si>
  <si>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</si>
  <si>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</si>
  <si>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</si>
  <si>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</si>
  <si>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</si>
  <si>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</si>
  <si>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</si>
  <si>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</si>
  <si>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</si>
  <si>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</si>
  <si>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Хлебобулочное изделие. Полуфабрикат высокой степени готовности. Блинчики круглые быстрозамороженные.</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</si>
  <si>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</si>
  <si>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СЕРВЕЛАТ МЕЛКОЗЕРНЕНЫЙ ПМ в/к в/у 0.35кг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</si>
  <si>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</si>
  <si>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</si>
  <si>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</si>
  <si>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201/831</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</si>
  <si>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</si>
  <si>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</si>
  <si>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</si>
  <si>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</si>
  <si>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</si>
  <si>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</si>
  <si>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</si>
  <si>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</si>
  <si>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</si>
  <si>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</si>
  <si>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</si>
  <si>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</si>
  <si>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</si>
  <si>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</si>
  <si>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</si>
  <si>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</si>
  <si>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</si>
  <si>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</si>
  <si>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</si>
  <si>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МЯСНЫЕ Папа может сос п/о мгс 1.5*3</t>
  </si>
  <si>
    <t>ИЗ ФИЛЕ КУРИНОЙ ГРУДКИ сос ц/о мгс 0.4кг</t>
  </si>
  <si>
    <t>Продукт из мяса кур копчено-вареный охлажденный.</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</si>
  <si>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</si>
  <si>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</si>
  <si>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</si>
  <si>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шоу-бокс под дабл-паки</t>
  </si>
  <si>
    <t>СЕРВЕЛАТ ПРЕМИУМ Коровино в/к в/у 0.65кг</t>
  </si>
  <si>
    <t>аналог 182 в ТМ ПМ</t>
  </si>
  <si>
    <t>аналог 183 в ТМ ПМ</t>
  </si>
  <si>
    <t>аналог 221 в ТМ ПМ</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</si>
  <si>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</si>
  <si>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</si>
  <si>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</si>
  <si>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</si>
  <si>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</si>
  <si>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</si>
  <si>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</si>
  <si>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</si>
  <si>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</si>
  <si>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</si>
  <si>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</si>
  <si>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</si>
  <si>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</si>
  <si>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</si>
  <si>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</si>
  <si>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</si>
  <si>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</si>
  <si>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</si>
  <si>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</si>
  <si>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</si>
  <si>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</si>
  <si>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</si>
  <si>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</si>
  <si>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</si>
  <si>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ТУ 10.13.14-165-00425283-2023</t>
  </si>
  <si>
    <t>Мясной продукт. Продукт из свинины сыровяленый категории А.</t>
  </si>
  <si>
    <t>МЯСНОЕ АССОРТИ к/з с/н мгс 1/90 10шт.</t>
  </si>
  <si>
    <t>ТУ 10.13.14-163-00425283-2023</t>
  </si>
  <si>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</si>
  <si>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</si>
  <si>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</si>
  <si>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</si>
  <si>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</si>
  <si>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</si>
  <si>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</si>
  <si>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</si>
  <si>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</si>
  <si>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</si>
  <si>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</si>
  <si>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</si>
  <si>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</si>
  <si>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</si>
  <si>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</si>
  <si>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</si>
  <si>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</si>
  <si>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</si>
  <si>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</si>
  <si>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</si>
  <si>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</si>
  <si>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</si>
  <si>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</si>
  <si>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</si>
  <si>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</si>
  <si>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</si>
  <si>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170/705</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</si>
  <si>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</si>
  <si>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</si>
  <si>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</si>
  <si>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</si>
  <si>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</si>
  <si>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</si>
  <si>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</si>
  <si>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</si>
  <si>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</si>
  <si>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</si>
  <si>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</si>
  <si>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</si>
  <si>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</si>
  <si>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</si>
  <si>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</si>
  <si>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</si>
  <si>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</si>
  <si>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</si>
  <si>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</si>
  <si>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</si>
  <si>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</si>
  <si>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</si>
  <si>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</si>
  <si>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</si>
  <si>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</si>
  <si>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</si>
  <si>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</si>
  <si>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</si>
  <si>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</si>
  <si>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</si>
  <si>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</si>
  <si>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</si>
  <si>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</si>
  <si>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</si>
  <si>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</si>
  <si>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</si>
  <si>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</si>
  <si>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</si>
  <si>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</si>
  <si>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</si>
  <si>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</si>
  <si>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</si>
  <si>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</si>
  <si>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</si>
  <si>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</si>
  <si>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</si>
  <si>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</si>
  <si>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</si>
  <si>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</si>
  <si>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</si>
  <si>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</si>
  <si>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</si>
  <si>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</si>
  <si>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</si>
  <si>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</si>
  <si>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</si>
  <si>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</si>
  <si>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</si>
  <si>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</si>
  <si>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</si>
  <si>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</si>
  <si>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</si>
  <si>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</si>
  <si>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</si>
  <si>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</si>
  <si>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</si>
  <si>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</si>
  <si>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</si>
  <si>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</si>
  <si>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</si>
  <si>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ХОТ-ДОГ Папа может сос п/о мгс 0.35кг</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</si>
  <si>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</si>
  <si>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</si>
  <si>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</si>
  <si>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МОЛОЧНАЯ Коровино(в сетке) вар п/о 0.4кг</t>
  </si>
  <si>
    <t>МЯСНАЯ Папа может вар п/о 0.6кг 6шт.</t>
  </si>
  <si>
    <t>169/702</t>
  </si>
  <si>
    <t>ФИЛЕЙНЫЕ Папа может сос ц/о мгс 1.5*2</t>
  </si>
  <si>
    <t>НАТУР.КОПЧЕНИЯ Коровино с/к в/у 0.5кг</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</si>
  <si>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</si>
  <si>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СЛИВОЧНЫЕ сос ц/о мгс 1*4</t>
  </si>
  <si>
    <t>164/682</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</si>
  <si>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</si>
  <si>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</si>
  <si>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</si>
  <si>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</si>
  <si>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</si>
  <si>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</si>
  <si>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</si>
  <si>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</si>
  <si>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Кор-ш/б 194х144х224 Т23Е белый б/п №227</t>
  </si>
  <si>
    <t>Кор-ш/б 245х146х230 Т24Е Папа Может №229</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</si>
  <si>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</si>
  <si>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</si>
  <si>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</si>
  <si>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</si>
  <si>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</si>
  <si>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</si>
  <si>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</si>
  <si>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ВРЕМЯ ОКРОШКИ Папа может вар п/о 0.4кг</t>
  </si>
  <si>
    <t>ВРЕМЯ ОКРОШКИ Папа может вар п/о</t>
  </si>
  <si>
    <t>Z-ВЕТЧ.ИЗ ЛОПАТКИ Папа может п/о_HRC</t>
  </si>
  <si>
    <t>Z-САЛЯМИ ИТАЛЬЯНСКАЯ с/к в/у 1/250</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</si>
  <si>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</si>
  <si>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</si>
  <si>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</si>
  <si>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</si>
  <si>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</si>
  <si>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</si>
  <si>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 0.66кг 8шт.</t>
  </si>
  <si>
    <t>СЕРВЕЛАТ ЕВРОПЕЙСКИЙ в/к в/у 0.33кг 8шт.</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</si>
  <si>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</si>
  <si>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</si>
  <si>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</si>
  <si>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</si>
  <si>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</si>
  <si>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</si>
  <si>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</si>
  <si>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шоу-бокс под Филейные сосиски 330 г</t>
  </si>
  <si>
    <t>177/736</t>
  </si>
  <si>
    <t>по СЗ от Чувакова М. 06.03.24</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</si>
  <si>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</si>
  <si>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</si>
  <si>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</si>
  <si>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</si>
  <si>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</si>
  <si>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</si>
  <si>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</si>
  <si>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</si>
  <si>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</si>
  <si>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</si>
  <si>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</si>
  <si>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</si>
  <si>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</si>
  <si>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</si>
  <si>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</si>
  <si>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</si>
  <si>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</si>
  <si>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</si>
  <si>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КУПАТЫ АССОРТИ мгс охл_Х5</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</si>
  <si>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</si>
  <si>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</si>
  <si>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</si>
  <si>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</si>
  <si>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</si>
  <si>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</si>
  <si>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</si>
  <si>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</si>
  <si>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</si>
  <si>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</si>
  <si>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</si>
  <si>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</si>
  <si>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</si>
  <si>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</si>
  <si>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</si>
  <si>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</si>
  <si>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</si>
  <si>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</si>
  <si>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</si>
  <si>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</si>
  <si>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</si>
  <si>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</si>
  <si>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</si>
  <si>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</si>
  <si>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</si>
  <si>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</si>
  <si>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</si>
  <si>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</si>
  <si>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</si>
  <si>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</si>
  <si>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</si>
  <si>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</si>
  <si>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</si>
  <si>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</si>
  <si>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233/964</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</si>
  <si>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</si>
  <si>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</si>
  <si>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</si>
  <si>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</si>
  <si>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</si>
  <si>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</si>
  <si>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</si>
  <si>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</si>
  <si>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</si>
  <si>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</si>
  <si>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</si>
  <si>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</si>
  <si>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</si>
  <si>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</si>
  <si>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166/688</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</si>
  <si>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</si>
  <si>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</si>
  <si>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</si>
  <si>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</si>
  <si>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</si>
  <si>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</si>
  <si>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</si>
  <si>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</si>
  <si>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</si>
  <si>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</si>
  <si>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</si>
  <si>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</si>
  <si>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</si>
  <si>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</si>
  <si>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</si>
  <si>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</si>
  <si>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</si>
  <si>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</si>
  <si>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</si>
  <si>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</si>
  <si>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</si>
  <si>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</si>
  <si>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</si>
  <si>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</si>
  <si>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</si>
  <si>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</si>
  <si>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</si>
  <si>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</si>
  <si>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</si>
  <si>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</si>
  <si>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</si>
  <si>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</si>
  <si>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154/642</t>
  </si>
  <si>
    <t>ТУ 10.13.14-172-00425283-2024</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</si>
  <si>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</si>
  <si>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</si>
  <si>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</si>
  <si>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</si>
  <si>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</si>
  <si>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</si>
  <si>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</si>
  <si>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</si>
  <si>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</si>
  <si>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</si>
  <si>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</si>
  <si>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</si>
  <si>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</si>
  <si>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</si>
  <si>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</si>
  <si>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</si>
  <si>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</si>
  <si>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</si>
  <si>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</si>
  <si>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</si>
  <si>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</si>
  <si>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</si>
  <si>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</si>
  <si>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</si>
  <si>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</si>
  <si>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</si>
  <si>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</si>
  <si>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</si>
  <si>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</si>
  <si>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</si>
  <si>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СЕРВЕЛАТ ЗЕРНИСТЫЙ Папа может в/к в/у_О</t>
  </si>
  <si>
    <t>шоу-бокс для сосисок Детские 8шт.</t>
  </si>
  <si>
    <t>КОЛБ.СНЭКИ Папа может в/к мгс 1/200</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</si>
  <si>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</si>
  <si>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</si>
  <si>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</si>
  <si>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</si>
  <si>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</si>
  <si>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</si>
  <si>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</si>
  <si>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</si>
  <si>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</si>
  <si>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</si>
  <si>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</si>
  <si>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</si>
  <si>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</si>
  <si>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</si>
  <si>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</si>
  <si>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</si>
  <si>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под сосиски Молочные ГОСТ 300г СТМ</t>
  </si>
  <si>
    <t>200/830</t>
  </si>
  <si>
    <t>231/958</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</si>
  <si>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</si>
  <si>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</si>
  <si>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Z-НАТУР.КОПЧЕНИЯ Коровино с/к в/у 0.5кг</t>
  </si>
  <si>
    <t>ШЕЙКА КОПЧЕНАЯ ПМ к/в кр/к в/у_М</t>
  </si>
  <si>
    <t>ТУ 10.13.14-171-00425283-2024</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</si>
  <si>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</si>
  <si>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</si>
  <si>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</si>
  <si>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</si>
  <si>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</si>
  <si>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</si>
  <si>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</si>
  <si>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</si>
  <si>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</si>
  <si>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</si>
  <si>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</si>
  <si>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</si>
  <si>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</si>
  <si>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</si>
  <si>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</si>
  <si>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</si>
  <si>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</si>
  <si>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</si>
  <si>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</si>
  <si>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</si>
  <si>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Кор-реп 234х190х110 Т24Е Папа может №224</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</si>
  <si>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</si>
  <si>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</si>
  <si>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</si>
  <si>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</si>
  <si>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</si>
  <si>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</si>
  <si>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</si>
  <si>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</si>
  <si>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</si>
  <si>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</si>
  <si>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</si>
  <si>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</si>
  <si>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</si>
  <si>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</si>
  <si>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</si>
  <si>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</si>
  <si>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</si>
  <si>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</si>
  <si>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</si>
  <si>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</si>
  <si>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</si>
  <si>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</si>
  <si>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</si>
  <si>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</si>
  <si>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</si>
  <si>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</si>
  <si>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</si>
  <si>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</si>
  <si>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</si>
  <si>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</si>
  <si>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</si>
  <si>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</si>
  <si>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</si>
  <si>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</si>
  <si>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ТУ 10.86.10-157-00425283-2022</t>
  </si>
  <si>
    <t>Мясной продукт. Изделие колбасное вареное для питания детей старше трех лет.</t>
  </si>
  <si>
    <t>246/1018</t>
  </si>
  <si>
    <t>СОЧНЫЙ ГРИЛЬ ПМ сос п/о мгс 1.5*4</t>
  </si>
  <si>
    <t>СОЧНЫЙ ГРИЛЬ ПМ сос п/о мгс 1.5*4_А</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</si>
  <si>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</si>
  <si>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</si>
  <si>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</si>
  <si>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</si>
  <si>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</si>
  <si>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</si>
  <si>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</si>
  <si>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</si>
  <si>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</si>
  <si>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Кор-ш/б 194х106х240 Т24Е Останкино №253</t>
  </si>
  <si>
    <t>Кор-ш/б 194х106х240 Т24Е Папа может №254</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</si>
  <si>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</si>
  <si>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</si>
  <si>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</si>
  <si>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</si>
  <si>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</si>
  <si>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</si>
  <si>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</si>
  <si>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</si>
  <si>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</si>
  <si>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</si>
  <si>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</si>
  <si>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</si>
  <si>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</si>
  <si>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</si>
  <si>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</si>
  <si>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</si>
  <si>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</si>
  <si>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</si>
  <si>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</si>
  <si>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</si>
  <si>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</si>
  <si>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</si>
  <si>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</si>
  <si>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РУБЛЕНАЯ Коровино п/к в/у 0.42кг 8шт.</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</si>
  <si>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</si>
  <si>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</si>
  <si>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</si>
  <si>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</si>
  <si>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</si>
  <si>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</si>
  <si>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</si>
  <si>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</si>
  <si>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</si>
  <si>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</si>
  <si>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 xml:space="preserve">Кор-ш/б 220х190х150 Т24В Вернер №256 </t>
  </si>
  <si>
    <t>НЕАПОЛИТАНСКИЙ ДУЭТ с/к с/н мгс 1/180</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</si>
  <si>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</si>
  <si>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КЛАССИЧЕСКАЯ Папа может вар п/о 1кг 4шт.</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</si>
  <si>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</si>
  <si>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</si>
  <si>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</si>
  <si>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</si>
  <si>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</si>
  <si>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Кор-реп 252х134х170 Т24Е Останкино №252</t>
  </si>
  <si>
    <t>под Бекон с/к 180 г</t>
  </si>
  <si>
    <t>Z-САЛЯМИ МЕЛКОЗЕРН.с/к в/у (для нарезки)</t>
  </si>
  <si>
    <t>Z-ЭКСТРА Папа может с/к в/у(для нарезки)</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</si>
  <si>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</si>
  <si>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</si>
  <si>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</si>
  <si>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</si>
  <si>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</si>
  <si>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</si>
  <si>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</si>
  <si>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</si>
  <si>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</si>
  <si>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</si>
  <si>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</si>
  <si>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</si>
  <si>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</si>
  <si>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</si>
  <si>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</si>
  <si>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</si>
  <si>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</si>
  <si>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</si>
  <si>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</si>
  <si>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</si>
  <si>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</si>
  <si>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</si>
  <si>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</si>
  <si>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</si>
  <si>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Кор-реп 252х134х134 Т23В Папа Может №222</t>
  </si>
  <si>
    <t>ТУ 10.13.14-174-00425283-2024</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</si>
  <si>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</si>
  <si>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</si>
  <si>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</si>
  <si>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</si>
  <si>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</si>
  <si>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</si>
  <si>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</si>
  <si>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ВЫРЕЗКА СВИНАЯ мл/к в/у (1*2) охл_Д</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</si>
  <si>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</si>
  <si>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</si>
  <si>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</si>
  <si>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</si>
  <si>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</si>
  <si>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</si>
  <si>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</si>
  <si>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</si>
  <si>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</si>
  <si>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</si>
  <si>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234х190х130 Т24Е Останкино №261</t>
  </si>
  <si>
    <t>Короб-шоубокс 210х150х100 Т26Е Останкино №258</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</si>
  <si>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</si>
  <si>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</si>
  <si>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</si>
  <si>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</si>
  <si>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</si>
  <si>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</si>
  <si>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</si>
  <si>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</si>
  <si>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</si>
  <si>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</si>
  <si>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</si>
  <si>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</si>
  <si>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</si>
  <si>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</si>
  <si>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</si>
  <si>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</si>
  <si>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</si>
  <si>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</si>
  <si>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</si>
  <si>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СВИНИНА ПРАЗДНИЧНАЯ мгс охл_А</t>
  </si>
  <si>
    <t>ВЫРЕЗКА СВИНАЯ кр/к в/у (1*2) охл_Л</t>
  </si>
  <si>
    <t>ВЫРЕЗКА СВИНАЯ крк в/у (1*2) охл_Л</t>
  </si>
  <si>
    <t>мясникс</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</si>
  <si>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</si>
  <si>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</si>
  <si>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</si>
  <si>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КОРЕЙКА ПО-ДОМАШНЕМУ к/в мл/к в/у 0.3кг</t>
  </si>
  <si>
    <t>ТУ 10.13.14-129-00425283-2014</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</si>
  <si>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</si>
  <si>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</si>
  <si>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</si>
  <si>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</si>
  <si>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</si>
  <si>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</si>
  <si>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</si>
  <si>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</si>
  <si>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</si>
  <si>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</si>
  <si>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</si>
  <si>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</si>
  <si>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</si>
  <si>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</si>
  <si>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</si>
  <si>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</si>
  <si>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</si>
  <si>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</si>
  <si>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</si>
  <si>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</si>
  <si>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</si>
  <si>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</si>
  <si>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</si>
  <si>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</si>
  <si>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</si>
  <si>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</si>
  <si>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</si>
  <si>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</si>
  <si>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</si>
  <si>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</si>
  <si>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</si>
  <si>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</si>
  <si>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</si>
  <si>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</si>
  <si>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</si>
  <si>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</si>
  <si>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</si>
  <si>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</si>
  <si>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</si>
  <si>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</si>
  <si>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</si>
  <si>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</si>
  <si>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</si>
  <si>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</si>
  <si>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</si>
  <si>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</si>
  <si>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</si>
  <si>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</si>
  <si>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</si>
  <si>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</si>
  <si>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</si>
  <si>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</si>
  <si>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</si>
  <si>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</si>
  <si>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</si>
  <si>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</si>
  <si>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</si>
  <si>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</si>
  <si>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</si>
  <si>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</si>
  <si>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</si>
  <si>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</si>
  <si>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</si>
  <si>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</si>
  <si>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Продукт из мяса птицы вареный охлажденный.</t>
  </si>
  <si>
    <t>МЯСНАЯ Папа может вар п/о 0.7кг 6шт.</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</si>
  <si>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</si>
  <si>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</si>
  <si>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 xml:space="preserve">329/1362 </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</si>
  <si>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</si>
  <si>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</si>
  <si>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</si>
  <si>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</si>
  <si>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</si>
  <si>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</si>
  <si>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</si>
  <si>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</si>
  <si>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БЛИНЧ.С КУРИНЫМ МЯСОМ пл.1/350 зам.</t>
  </si>
  <si>
    <t>201/848</t>
  </si>
  <si>
    <t>263/1104</t>
  </si>
  <si>
    <t>270/1130</t>
  </si>
  <si>
    <t>245/1030</t>
  </si>
  <si>
    <t>234/987</t>
  </si>
  <si>
    <t>210/885</t>
  </si>
  <si>
    <t>216/908</t>
  </si>
  <si>
    <t>220/925</t>
  </si>
  <si>
    <t>234/982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</si>
  <si>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</si>
  <si>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Z-БРАУНШВЕЙГСКАЯ с/к в/у (для нарезки)</t>
  </si>
  <si>
    <t>БЛИНЧ.КРУГЛЫЕ С ВЕТЧ.И СЫР.ПМ 1/300 зам.</t>
  </si>
  <si>
    <t>БЛИНЧ.КРУГЛЫЕ С ТВОРОГОМ ПМ 1/300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</si>
  <si>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</si>
  <si>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БЛИНЧ.КРУГЛЫЕ С ПЕЧЕНЬЮ ПМ 1/300 зам.</t>
  </si>
  <si>
    <t>261/1028</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</si>
  <si>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</si>
  <si>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БЛИНЧ.КРУГЛЫЕ С ГРУШЕЙ 1/300 12шт.зам.</t>
  </si>
  <si>
    <t>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t>
  </si>
  <si>
    <t>ФИЛЕЙНЫЕ ПМ сос ц/о в/у 1/270 8шт.</t>
  </si>
  <si>
    <t>КАРБОНАД СВИНОЙ кр/к в/у зам.</t>
  </si>
  <si>
    <t>Полуфабрикат мясной из свинины крупнокусковой бескостный категории А замороженный.</t>
  </si>
  <si>
    <t>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t>
  </si>
  <si>
    <t>Кор-ш/б 390х220х170 Т26С Папа Может №265</t>
  </si>
  <si>
    <t>Кор-ш/б 310х153х165 Т26Е Папа Может №266</t>
  </si>
  <si>
    <t>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t>
  </si>
  <si>
    <t>Короб-шоубокс 260х180х115 Т27В Папа Может №270 - арт. 229334</t>
  </si>
  <si>
    <t xml:space="preserve">Короб-шоубокс 220х192х103 Т25В Папа Может №269 арт. 229244 </t>
  </si>
  <si>
    <t xml:space="preserve">Короб-репераунд 234х144х124 Т23Е Мясная ферма №267 (арт. 229222) </t>
  </si>
  <si>
    <t xml:space="preserve">переименование из Короб-репераунд 234х144х124 Т23Е Мясная ферма №185 (арт. 229222) </t>
  </si>
  <si>
    <t xml:space="preserve">переименование из Короб-репераунд 234х144х124 Т23Е белый без печати №184 (арт. 229223) </t>
  </si>
  <si>
    <t>МОЛОЧНАЯ Останкино вар п/о</t>
  </si>
  <si>
    <t>МОЛОЧНАЯ Останкино вар п/о 0.4кг 8шт.</t>
  </si>
  <si>
    <t>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</si>
  <si>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БАЛЫКОВАЯ в/к в/у 0.84кг</t>
  </si>
  <si>
    <t>СЕРВЕЛАТ ЕВРОПЕЙСКИЙ в/к в/у 0.84кг</t>
  </si>
  <si>
    <t>ВЕНСКАЯ САЛЯМИ п/к в/у 0.840кг</t>
  </si>
  <si>
    <t>МЯСНЫЕ Папа может сос п/о в/у 0.64кг 6шт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</si>
  <si>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</si>
  <si>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БУРГУНДИЯ ПМ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</si>
  <si>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</si>
  <si>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САЛЯМИ ПМ с/к с/н мгс 1/90 14шт.</t>
  </si>
  <si>
    <t>ВЕТЧ.НЕЖНАЯ Коровино п/о_Т</t>
  </si>
  <si>
    <t>СВИНАЯ ГОСТ Останкино с/к в/у 1/220 8шт.</t>
  </si>
  <si>
    <t>633/2609</t>
  </si>
  <si>
    <t>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t>
  </si>
  <si>
    <t>СВИНАЯ ГОСТ Останкино с/к в/у</t>
  </si>
  <si>
    <t>БРАУНШВЕЙГСКАЯ ГОСТ с/к в/у 1/220 8шт.</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</si>
  <si>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</si>
  <si>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МРАМОРНАЯ ПРЕМИУМ в/к в/у 0.33кг 8шт.</t>
  </si>
  <si>
    <t>МРАМОРНАЯ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</si>
  <si>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</si>
  <si>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ОМПК(О)
ОМПК(Г)</t>
  </si>
  <si>
    <t>САЛЬЧИЧОН Папа может с/к в/у 1/250 8шт.</t>
  </si>
  <si>
    <t>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t>
  </si>
  <si>
    <t>САЛЬЧИЧОН Останкино с/к в/у 1/220 8шт.</t>
  </si>
  <si>
    <t>СЕРВЕЛАТ ШВЕЙЦАРСКИЙ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</si>
  <si>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</si>
  <si>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МОЛОЧНЫЕ ПМ сос п/о мгс 0.41кг 10шт_СНГ</t>
  </si>
  <si>
    <t>БАЛЫКОВАЯ Коровино п/к в/у 0.84кг_50с</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</si>
  <si>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</si>
  <si>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</si>
  <si>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</si>
  <si>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СЕРВЕЛАТ ДОМАШНИЙ ПМ в/к в/у 0.42кг_50с</t>
  </si>
  <si>
    <t>СЕРВЕЛАТ КОПЧ.НА БУКЕ в/к в/у_Маяк_50с</t>
  </si>
  <si>
    <t>СЕРВЕЛАТ КОПЧ.НА БУКЕ в/к в/у 0.35кг_50с</t>
  </si>
  <si>
    <t>СЕРВЕЛАТ ЗЕРНИСТЫЙ ПМ в/к в/у 0.35кг_50с</t>
  </si>
  <si>
    <t>СЕРВЕЛАТ ЗЕРНИСТЫЙ ПМ в/к в/у 0.56кг_50с</t>
  </si>
  <si>
    <t>СЕРВЕЛАТ ЗЕРНИСТЫЙ ПМ в/к в/у_50с</t>
  </si>
  <si>
    <t>СЕРВ.КОПЧ.НА БУКЕ в/к в/у 0.35кг_СНГ_50с</t>
  </si>
  <si>
    <t>СЕРВЕЛАТ КОПЧ.НА БУКЕ в/к в/у_СНГ_50с</t>
  </si>
  <si>
    <t>СЕРВЕЛАТ АВСТРИЙСКИЙ в/к в/у 0.42кг_50с</t>
  </si>
  <si>
    <t>СЕРВЕЛАТ ДОМАШНИЙ ПМ в/к в/у 0.84кг_50с</t>
  </si>
  <si>
    <t>СЕРВЕЛАТ ОХОТН.ПМ в/к в/у 0.35кг_СНГ_50с</t>
  </si>
  <si>
    <t>СЕРВЕЛАТ КЛАССИЧ.ПМ в/к в/у 0.62кг_50с</t>
  </si>
  <si>
    <t>СЕРВЕЛАТ ОРИГИН.ПМ в/к в/у 0.42кг_50с</t>
  </si>
  <si>
    <t>СЕРВЕЛАТ ОХОТНИЧИЙ ПМ в/к в/у_СНГ_50с</t>
  </si>
  <si>
    <t>СЕРВЕЛАТ ОХОТНИЧИЙ ПМ в/к в/у_50с</t>
  </si>
  <si>
    <t>СЕРВЕЛАТ ОХОТНИЧИЙ ПМ в/к в/у 0.35кг_50с</t>
  </si>
  <si>
    <t>Кор-ш/б 265х180х135 Т27В Папа Может №232</t>
  </si>
  <si>
    <t>Кор-ш/б 230х155х115 Т27В Папа Может №233</t>
  </si>
  <si>
    <t>СВИНИНА МРАМОРНАЯ ПМ к/в с/н в/у 1/250*6</t>
  </si>
  <si>
    <t>МОЛОЧН.ГОСТ сос п/о мгс 0.6кг_Табыш/СТМ</t>
  </si>
  <si>
    <t>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</si>
  <si>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БОЯNСКАЯ ПМ п/к в/у 0.28кг_СНГ_50с</t>
  </si>
  <si>
    <t>БОЯNСКАЯ ПМ п/к в/у 0.42кг 8шт_50с</t>
  </si>
  <si>
    <t>ЧЕСНОЧНАЯ ПМ п/к в/у 0.35кг_СНГ_50с</t>
  </si>
  <si>
    <t>ЧЕСНОЧНАЯ ПМ п/к в/у 0.35кг 8шт_50с</t>
  </si>
  <si>
    <t>ЧЕСНОЧНАЯ ПМ п/к в/у 0.42кг 8шт_50с</t>
  </si>
  <si>
    <t>СЕРВЕЛАТ КОПЧ.С ДЫМ.ПМ в/к в/у 1/350_50с</t>
  </si>
  <si>
    <t>Кор-реп 234х190х110 Т24Е Останкино №271</t>
  </si>
  <si>
    <t>САН-РЕМО с/в с/н мгс 1/90 12шт.</t>
  </si>
  <si>
    <t>БАЛЫК И ШЕЙКА ПМ к/з с/н мгс 1/90 8шт.</t>
  </si>
  <si>
    <t>Мясной продукт. Ассорти изделий из свинины копчено-запеченных: БАЛЫК И ШЕЙКА.</t>
  </si>
  <si>
    <t>Z-САЛЬЧИЧОН ПРЕМИУМ с/к в/у(для нарезки)</t>
  </si>
  <si>
    <t>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</si>
  <si>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r>
      <rPr>
        <b/>
        <sz val="10"/>
        <rFont val="Arial Cyr"/>
        <charset val="204"/>
      </rPr>
      <t>ТОСКАНО:</t>
    </r>
    <r>
      <rPr>
        <sz val="10"/>
        <rFont val="Arial Cyr"/>
        <charset val="204"/>
      </rPr>
      <t xml:space="preserve">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t>
    </r>
    <r>
      <rPr>
        <b/>
        <sz val="10"/>
        <rFont val="Arial Cyr"/>
        <charset val="204"/>
      </rPr>
      <t>МИЛАНО:</t>
    </r>
    <r>
      <rPr>
        <sz val="10"/>
        <rFont val="Arial Cyr"/>
        <charset val="204"/>
      </rPr>
      <t xml:space="preserve">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</si>
  <si>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19
17</t>
  </si>
  <si>
    <t>33
25</t>
  </si>
  <si>
    <t>373/1544
329/1362</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</si>
  <si>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</si>
  <si>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ОТЛИЧНАЯ Папа может вар п/о 0.35кг 8шт.</t>
  </si>
  <si>
    <t>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</si>
  <si>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Z-АРОМАТНАЯ Папа может с/к в/у 1/250</t>
  </si>
  <si>
    <t>ФИЛЕЙНАЯ ПРЕМИУМ вар б/о в/у срез 0.4кг</t>
  </si>
  <si>
    <t>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t>
  </si>
  <si>
    <t>СУПЕР МЯСНАЯ ПМ вар б/о в/у срез 0.4кг</t>
  </si>
  <si>
    <t>ГРУДИНКА ПРЕМИУМ к/в мл/к в/у 0.3кг_50с</t>
  </si>
  <si>
    <t>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</si>
  <si>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БАЛЫК Останкино с/к мл/к в/у 0.25кг</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</si>
  <si>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t>
  </si>
  <si>
    <t>121/508</t>
  </si>
  <si>
    <t>85-95</t>
  </si>
  <si>
    <t>75-85</t>
  </si>
  <si>
    <t>25-40</t>
  </si>
  <si>
    <t>Z-БУРГУНДИЯ с/к упак/пак 0.5кг 30шт.</t>
  </si>
  <si>
    <t>502/2081</t>
  </si>
  <si>
    <t>Кор-реп 252х134х134 Т23Е Останкино №182</t>
  </si>
  <si>
    <t>Z-ВЕТЧ.ИЗ ОТБОРНОГО МЯСА ПМ б/о в/у</t>
  </si>
  <si>
    <t>ДОКТОРСКАЯ ГОСТ вар п/о 0.7кг 6шт.</t>
  </si>
  <si>
    <t>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t>
  </si>
  <si>
    <t>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t>
  </si>
  <si>
    <t>КЛАССИЧЕСКАЯ Папа может вар п/о_Глобус</t>
  </si>
  <si>
    <t>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</si>
  <si>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Кор-реп 252х134х170 Т23Е Папа Может №275</t>
  </si>
  <si>
    <t>ГРУДИНКА ПРЕМИУМ к/в с/н в/у 1/150*8_50с</t>
  </si>
  <si>
    <t>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t>
  </si>
  <si>
    <t>184/792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</si>
  <si>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</si>
  <si>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</si>
  <si>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Кор-реп 234х190х120 Т23Е Папа Может №273</t>
  </si>
  <si>
    <t>Кор-реп 234х190х120 Т23Е Останкино №274</t>
  </si>
  <si>
    <t>ГОВЯЖЬЯ ПМ вар п/о 0.85кг 4шт_Kvalita</t>
  </si>
  <si>
    <t>ОХОТНИЧЬЯ Папа может с/к в/у 1/220_СНГ</t>
  </si>
  <si>
    <t>СОЧНЫЕ Папа Может пельм пл.0.42кг зам.</t>
  </si>
  <si>
    <t>ВЕТЧ.КЛАССИЧЕСКАЯ ПМ п/о 0.4кг 8шт.</t>
  </si>
  <si>
    <t>САЛЯМИ Папа может с/к в/у 1/250_СНГ</t>
  </si>
  <si>
    <t>СОЧНЫЕ Папа Может пельм пл.0.7кг зам.</t>
  </si>
  <si>
    <t>Z-САЛЯМИ Папа может с/к в/у 1/250</t>
  </si>
  <si>
    <t>СОЧНЫЕ СО СЛ.МАСЛ.ПМ пельм пл.0.42кг зам</t>
  </si>
  <si>
    <t>СОЧНЫЕ СО СЛ.МАСЛ.ПМ пельм пл.0.7кг зам.</t>
  </si>
  <si>
    <t>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t>
  </si>
  <si>
    <t>205/867</t>
  </si>
  <si>
    <t>БЕЗ ШПИКА ПМ вар п/о (катБ)_Kvalita</t>
  </si>
  <si>
    <t>МЯСНЫЕ ПРЕМИУМ пельм кор.0.4кг зам.</t>
  </si>
  <si>
    <t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t>
  </si>
  <si>
    <t>229/962</t>
  </si>
  <si>
    <t>Z-АРОМАТНАЯ с/к с/н в/у 1/100</t>
  </si>
  <si>
    <t>Z-ЭКСТРА Папа может с/к с/н в/у 1/100</t>
  </si>
  <si>
    <t>Z-МЯСО ПРАЗДНИЧНОЕ с/к с/н в/у 1/100</t>
  </si>
  <si>
    <t>Z-СВИНИНА МАДЕРА с/к с/н в/у 1/100</t>
  </si>
  <si>
    <t>Z-КАРБОНАД к/в с/н в/у 1/150</t>
  </si>
  <si>
    <t>Z-ГРУДИНКА ПРЕМИУМ к/в с/н в/у 1/150</t>
  </si>
  <si>
    <t>Z-ДЫМОВИЦА ИЗ ЛОПАТКИ к/в с/н в/у 1/150</t>
  </si>
  <si>
    <t>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t>
  </si>
  <si>
    <t>ТОСКАНО ПРЕМИУМ Останкино с/к в/у 1/180</t>
  </si>
  <si>
    <t>285/1180</t>
  </si>
  <si>
    <t>30-35</t>
  </si>
  <si>
    <t>ЧОРИЗО ПРЕМИУМ Останкино с/к в/у 1/180</t>
  </si>
  <si>
    <t>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t>
  </si>
  <si>
    <t>226/1103</t>
  </si>
  <si>
    <t>САЛЬЧИЧОН Останкино с/к в/у 1/180</t>
  </si>
  <si>
    <t>САЛЯМИ ФИНСКАЯ Папа может с/к в/у 1/180</t>
  </si>
  <si>
    <t>428/1769</t>
  </si>
  <si>
    <t>КАРЕЛЬСКАЯ ПМ с/к в/у 0.5кг 8шт_Kvalita</t>
  </si>
  <si>
    <t>АРОМАТНАЯ с/к с/н в/у 1/100_СНГ</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</si>
  <si>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</si>
  <si>
    <t>457/1891</t>
  </si>
  <si>
    <t>ГУЛЯШ СВИНОЙ мгс 0.4кг 4шт.охл</t>
  </si>
  <si>
    <t>СЕРВЕЛАТ КАРЕЛЬСКИЙ в/к в/у 0.28кг_209к</t>
  </si>
  <si>
    <t>СЕРВЕЛАТ КАРЕЛЬС.вк в/у 0.28кг_СНГ_209к</t>
  </si>
  <si>
    <t>БОЯNСКАЯ ПМ п/к в/у 0.28кг 8шт_209к</t>
  </si>
  <si>
    <t>БАЛЫКОВАЯ ПМ п/к в/у 0.31кг 8шт_209к</t>
  </si>
  <si>
    <t>СЕРВЕЛАТ С БЕЛ.ГРИБ. в/к в/у 0.31кг_209к</t>
  </si>
  <si>
    <t>САЛЯМИ Папа может п/к в/у 0.28кг_209к</t>
  </si>
  <si>
    <t>СЕРВЕЛАТ ШВАРЦЕР ПМ в/к в/у 0.28кг_209к</t>
  </si>
  <si>
    <t>СЕРВЕЛАТ ОРЕХОВЫЙ в/к в/у 0.31кг_209к</t>
  </si>
  <si>
    <t>КЛАССИЧЕСКАЯ ПМ вар п/о 0.3кг 8шт_209к</t>
  </si>
  <si>
    <t>ВЕТЧ.КЛАССИЧЕСКАЯ ПМ п/о 0.35кг 8шт_209к</t>
  </si>
  <si>
    <t>ФИЛЕЙНЫЕ ПМ сос ц/о в/у 1/495 8шт.</t>
  </si>
  <si>
    <t>Кор-ш/б 260х137х226 Т26Е Останкино №263</t>
  </si>
  <si>
    <t>ОМПК(О)
ОМПК(С)</t>
  </si>
  <si>
    <t>ПАПИН ВЫБОР Папа может вар п/о 0.5кг 8шт</t>
  </si>
  <si>
    <t>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t>
  </si>
  <si>
    <t>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</si>
  <si>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</si>
  <si>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ВЕТЧ.ФИЛЕЙНАЯ ПМ п/о 0,4кг 8шт.</t>
  </si>
  <si>
    <t>Продукт из мяса птицы (кур) вареный охлажденный.</t>
  </si>
  <si>
    <t>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</si>
  <si>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</si>
  <si>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белки (г)</t>
  </si>
  <si>
    <t>жиры (г)</t>
  </si>
  <si>
    <t>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t>
  </si>
  <si>
    <t>181/753</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</si>
  <si>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t>
  </si>
  <si>
    <t>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</si>
  <si>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</si>
  <si>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110/460</t>
  </si>
  <si>
    <t>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</si>
  <si>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СЕРВЕЛАТ РУССКИЙ ПМ в/к в/у 0.31кг_СНГ</t>
  </si>
  <si>
    <t>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t>
  </si>
  <si>
    <t>258/1070</t>
  </si>
  <si>
    <t>ЭКСТРА Папа может с/к с/н в/у 1/100_СНГ</t>
  </si>
  <si>
    <t>ПОСОЛЬСКАЯ Папа может с/к в/у 0.5кг 8шт.</t>
  </si>
  <si>
    <t>КЛАССИКА Папа может с/к в/у 0.5кг 8шт.</t>
  </si>
  <si>
    <t>СЕРВЕЛАТ РУССКИЙ в/к в/у_СНГ</t>
  </si>
  <si>
    <t>Z-СЕРВЕЛАТ ФИНСКИЙ в/к (для нарезки)</t>
  </si>
  <si>
    <t>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</si>
  <si>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СВИНАЯ ГОСТ Останкино с/к в/у 0.5кг 8шт.</t>
  </si>
  <si>
    <t>Кор-ш/б 194х144х224 Т23Е Папа Может №220</t>
  </si>
  <si>
    <t>СЕРВЕЛАТ МЯСНОЙ в/к в/у 0.28кг</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</si>
  <si>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t>
  </si>
  <si>
    <t>ТОМ ЯМ Папа Может сос п/о мгс 0.33кг 8шт</t>
  </si>
  <si>
    <t>136/564</t>
  </si>
  <si>
    <t>Кор-реп 234х144х140 Т23Е Останкино №264</t>
  </si>
  <si>
    <t>БАЛЫКОВАЯ Папа может вар п/о 0.4кг 8шт.</t>
  </si>
  <si>
    <t>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t>
  </si>
  <si>
    <t>ГРИЛЬ Коровино сос ц/о в/у 0.64кг 6шт.</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</si>
  <si>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</si>
  <si>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СЕРВЕЛАТ ФИНСКИЙ ПМ в/к с/н мгс 1/100*12</t>
  </si>
  <si>
    <t>КЛАССИЧЕСКАЯ Папа может вар п/о_А</t>
  </si>
  <si>
    <t>192/796</t>
  </si>
  <si>
    <t>ГРУДИНКА ПРЕМИУМ к/в с/н в/у 1/150*8_СНГ</t>
  </si>
  <si>
    <t>ДЫМОВИЦА ИЗ ЛОПАТ.к/в с/н в/у 1/150_СНГ</t>
  </si>
  <si>
    <t>МЯСНЫЕ С ГОВЯД.ПМ сос п/о мгс 0.4кг 6шт.</t>
  </si>
  <si>
    <t>ФИЛЕЙНЫЕ ПМ сос ц/о мгс 0.33кг 8шт.</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</si>
  <si>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</si>
  <si>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СВИНИНА МАДЕРА с/к с/н в/у 1/100*10_СНГ</t>
  </si>
  <si>
    <t>КАРБОНАД к/в с/н в/у 1/150 8шт_СНГ</t>
  </si>
  <si>
    <t>Z-СВИНАЯ ГОСТ Останкино с/к в/у 1/220</t>
  </si>
  <si>
    <t>Z-БРАУНШВЕЙГСКАЯ ГОСТ с/к в/у 1/220</t>
  </si>
  <si>
    <t>Z-АССОРТИ СЫРОКОПЧЕНЫХ КОЛБАС в/у</t>
  </si>
  <si>
    <t>Z-ПРЕСИЖН с/к в/у (для дек.спец.)</t>
  </si>
  <si>
    <t>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t>
  </si>
  <si>
    <t>СЕРВ.ФИНС.ТОЛСТ.СЛАЙСЫ в/к с/н мгс 1/150</t>
  </si>
  <si>
    <t>235/975</t>
  </si>
  <si>
    <t>МЯСО ПРАЗДНИЧНОЕ с/к с/н в/у 1/100_СНГ</t>
  </si>
  <si>
    <t>Кор-реп 234х144х124 Т23Е белый без печати №268</t>
  </si>
  <si>
    <t>КУП.МЯСН.Д/ЖАР.И ГРИЛЯ мгс 1/400 охл/AN</t>
  </si>
  <si>
    <t>ТУ 10.13.14-151-00425283-2025</t>
  </si>
  <si>
    <t>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</si>
  <si>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272/1126</t>
  </si>
  <si>
    <t>ВЕТЧ.ОХОТНИЧЬЯ ПМ п/о 0.35кг 6шт.</t>
  </si>
  <si>
    <t>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t>
  </si>
  <si>
    <t>156/648</t>
  </si>
  <si>
    <t>САЛЯМИ МЕЛКОЗЕРНЕНАЯ ПМ с/к в/у 1/120</t>
  </si>
  <si>
    <t>МЯСНОЕ АССОРТИ к/з с/н мгс 1/90 10шт_СНГ</t>
  </si>
  <si>
    <t>Z-МЯСНОЕ АССОРТИ к/з с/н мгс 1/90</t>
  </si>
  <si>
    <t>Копчености</t>
  </si>
  <si>
    <t>ПРАЗДНИЧНАЯ с/к в/с дек.спец.мгс срез</t>
  </si>
  <si>
    <t>230-250</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</si>
  <si>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</si>
  <si>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МЯСНЫЕ С ГОВЯДИНОЙ ПМ сос п/о мгс 1.5*4</t>
  </si>
  <si>
    <t>МЯСНЫЕ С ГОВЯД.ПМ сос п/о мгс 1кг 6шт.</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</si>
  <si>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</si>
  <si>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ШАШЛЫК ИЗ СВИНИНЫ охл_Гагарин</t>
  </si>
  <si>
    <t>ФАРШ ПО-ДОМАШНЕМУ мгс 0.4кг 4шт.охл_Т</t>
  </si>
  <si>
    <t>ФАРШ ИЗ СВИНИНЫ СМОЛ.мгс 0.3 охл_Т</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</si>
  <si>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t>
  </si>
  <si>
    <t>ВЕТЧ.ДОМАШНЯЯ Папа может п/о 0.8кг 6шт.</t>
  </si>
  <si>
    <t>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t>
  </si>
  <si>
    <t>142/591</t>
  </si>
  <si>
    <t>ЭКСТРА Папа может с/к с/н мгс 1/150 8шт.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</si>
  <si>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t>
  </si>
  <si>
    <t>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</si>
  <si>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</si>
  <si>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0…+25</t>
  </si>
  <si>
    <t>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t>
  </si>
  <si>
    <t>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</si>
  <si>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СЛИВОЧНЫЕ ПМ сос п/о мгс 0.3кг 7шт.</t>
  </si>
  <si>
    <t>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</si>
  <si>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</si>
  <si>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ПАПИН ВЫБОР С ЧЕСНОЧКОМ ПМ п/к в/у 1/420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</si>
  <si>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t>
  </si>
  <si>
    <t>ПАПИН ВЫБОР ПМ в/к в/у 0.35кг 8шт.</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</si>
  <si>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</si>
  <si>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</si>
  <si>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ИЗ ОТБОРНОГО МЯСА ПМ сос п/о мгс 1.5*6</t>
  </si>
  <si>
    <t>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t>
  </si>
  <si>
    <t>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</si>
  <si>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Z-ПОСОЛЬСКАЯ Папа может с/к в/у 0.5кг</t>
  </si>
  <si>
    <t>Z-ПОСОЛЬСКАЯ Папа может с/к в/у</t>
  </si>
  <si>
    <t>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t>
  </si>
  <si>
    <t>ШПИК С ЧЕСНОК.И ПЕРЦЕМ к/в в/у 0.5кг_50с</t>
  </si>
  <si>
    <t>156/684</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</si>
  <si>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</si>
  <si>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t>
  </si>
  <si>
    <t>359/1482</t>
  </si>
  <si>
    <t>Кор-реп 234х144х140 Т23Е Папа Может №276</t>
  </si>
  <si>
    <t>Кор-реп 234х190х197 Т23Е Папа Может №277</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</si>
  <si>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</si>
  <si>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</si>
  <si>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</si>
  <si>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ДЛЯ ДЕТЕЙ сос п/о мгс 0.33кг 6шт.</t>
  </si>
  <si>
    <t>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t>
  </si>
  <si>
    <t>525/2170</t>
  </si>
  <si>
    <t>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</si>
  <si>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t>
  </si>
  <si>
    <t>Полуфабрикат мясной рубленый формованный охлажденный категории В.</t>
  </si>
  <si>
    <t>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t>
  </si>
  <si>
    <t xml:space="preserve">1) 14
2) 17
3) 13  </t>
  </si>
  <si>
    <t>1) 24
2) 23
3) 21</t>
  </si>
  <si>
    <t>1) 272/1126
2) 275/1140
3) 241/998</t>
  </si>
  <si>
    <t>БАЛЫКОВАЯ ПМ п/к в/у 0.31кг 6шт.</t>
  </si>
  <si>
    <t>ФИРМЕННАЯ КОПЧ.НА БУКЕ с/к с/н мгс 1/150</t>
  </si>
  <si>
    <t>БАЛЫК с/к с/н в/у 1/100 10шт.</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</si>
  <si>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усилители вкуса и аромата (глутамат натрия), ароматизаторы (в т.ч. лактоза)</t>
  </si>
  <si>
    <t>РУЛЕТ ФИЛЕЙНЫЙ к/в с/н в/у 1/100 10шт.</t>
  </si>
  <si>
    <t>свинина, вода питьевая, стабилизатор белковый (шкурка свиная, вода питьевая, кожа куриная),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экстракты пряностей (перец черный, кардамон), чеснок сушеный, антиокислители (аскорбиновая кислота, лимонная кислота, аскорбат натрия), гидролизат кукурузного белка, усилитель вкуса и аромата (глутамат натрия), ароматизаторы, краситель (кармины)</t>
  </si>
  <si>
    <t>212/881</t>
  </si>
  <si>
    <t>ВЕНСКИЕ ПРЕМИУМ сос б/о мгс 0.3кг 6шт.</t>
  </si>
  <si>
    <t>филе грудок куриных, вода питьевая, соль, пищевые волокна растительные, чеснок свежий, клетчатка, белок молочный,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антиокислитель (аскорбат натрия), усилитель вкуса и аромата (глутамат натрия), ароматизаторы</t>
  </si>
  <si>
    <t>СЕРВ.ФИНС.Т/СЛАЙСЫ в/к с/н мгс 1/150_КБД</t>
  </si>
  <si>
    <t>КРАКОВСКАЯ п/к н/о мгс_45с</t>
  </si>
  <si>
    <t>ЧЕСНОЧНАЯ п/к в/у_55с</t>
  </si>
  <si>
    <t>СЕРВЕЛАТ ПРАЖСКИЙ ПМ в/к в/у 0.7кг_55с</t>
  </si>
  <si>
    <t>СЕРВЕЛАТ АВСТРИЙСКИЙ в/к в/у 0.42кг_55с</t>
  </si>
  <si>
    <t xml:space="preserve">Тесто: мука пшеничная в/с, вода питьевая, масло растительное рафинированное дезодорированное, соль, разрыхлитель (карбонаты натрия). Фарш: мясо куриное механической обвалки, стабилизатор белковый (вода питьевая, говядина, свинина) белок соевый, лук свежий репчатый, соль, регуляторы кислотности (пирофосфаты, трифосфаты, цитраты натрия), загустители (модифицированный крахмал, гуаровая камедь), белок яичный, экстракт дрожжей, горчица молотая, перец черный молотый, чеснок сушеный молотый, сахара, антиокислители (аскорбиновая кислота, экстракты розмарина, лимонная кислота), усилитель вкуса и аромата (глутамат натрия), ароматизаторы. </t>
  </si>
  <si>
    <t>215/905</t>
  </si>
  <si>
    <t>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t>
  </si>
  <si>
    <t>ПАПИН ВЫБОР Папа Может с/к в/у 1/220 8шт</t>
  </si>
  <si>
    <t>КОПЧЕНЫЕ ПМ сос п/о мгс 1.2*6</t>
  </si>
  <si>
    <t>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t>
  </si>
  <si>
    <t>Z-БУРГУНДИЯ с/к_упак/пак</t>
  </si>
  <si>
    <t>С СЫРОМ ПМ сос ц/о мгс 0.4кг 6шт_Лента</t>
  </si>
  <si>
    <t>С ГОВЯДИНОЙ ПМ сос п/о мгс 0.8кг 6шт.</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</si>
  <si>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стабилизаторы (полифосфаты, альгинат натрия), соль, специи, экстракты специй и пряностей (в т.ч.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горчица, молоко), краситель (кармины)</t>
  </si>
  <si>
    <t>СЕРВЕЛАТ КОПЧ.С ДЫМКОМ Кор в/к в/у 1/350</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</si>
  <si>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сухая молочная, смесь посолочно-нитритная (соль, фиксатор окраски (нитрит натрия)), соль,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антиокислители (изоаскорбат натрия, лимонная кислота, аскорбиновая кислота), усилитель вкуса и аромата (глутамат натрия), ароматизаторы, гемоглобин, краситель (кармины)</t>
  </si>
  <si>
    <t>268/1109</t>
  </si>
  <si>
    <t>НАБОР ДЛЯ ПИЦЦЫ Папа Может с/к в/у</t>
  </si>
  <si>
    <t>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t>
  </si>
  <si>
    <t>ДОКТОРСКАЯ ГОСТ ПМ вар б/о срез 0.36кг</t>
  </si>
  <si>
    <t>ЭКСТРА Папа может вар п/о 0.5кг 8шт.</t>
  </si>
  <si>
    <t xml:space="preserve">ОМПК(С)
ОМПК(О)
</t>
  </si>
  <si>
    <t>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сахара, экстракты пряностей (перец черный, кардамон), чеснок сушеный молотый,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</si>
  <si>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198/824</t>
  </si>
  <si>
    <t>свинина, говядина, вода питьевая, меланж яичный сухой, молоко коровье сухое обезжиренное, смесь посолочно-нитритная (соль, фиксатор окраски (нитрит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</si>
  <si>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СОЧНЫЕ ПМ сос п/о мгс 1*6_50с</t>
  </si>
  <si>
    <t>МОЛОЧНЫЕ ПРЕМИУМ ПМ сос п/о мгс 1*6_50с</t>
  </si>
  <si>
    <t>свинина, вода питьевая, соль, белок животный свиной,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белок молочный, антиокислитель (аскорбат натрия), ароматизатор</t>
  </si>
  <si>
    <t>свинина, мясо куриное механической обвалки, вода питьевая, стабилизатор белковый (вода питьевая, шкурка свиная), шпик, крахмал картофельный, крахмал кукурузный,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трифосфаты, цитраты натрия), экстракты пряностей, лук репчатый сушеный, сахара, антиокислители (аскорбиновая кислота), усилитель вкуса и аромата (глутамат натрия), краситель (кармины)</t>
  </si>
  <si>
    <t>223/964</t>
  </si>
  <si>
    <t>мясо куриное механической обвалки, свинина, вода питьевая, стабилизатор белковый (вода питьевая, шкурка свиная), крахмалы (кукурузный, картофельный), смесь посолочно-нитритная (соль, фиксатор окраски (нитрит натрия)), чеснок свежий, регуляторы кислотности (пирофосфаты, трифосфаты, цитраты натрия), стабилизаторы (полифосфаты, альгинат натрия), загустители (каррагинан, гуаровая камедь, камедь целлюлозы, модифицированный крахмал), соль, пряности и экстракты пряностей, сахара, антиокислители (аскорбиновая кислота, экстракт розмарина), усилитель вкуса и аромата (глутамат натрия), ароматизаторы, краситель (кармины)</t>
  </si>
  <si>
    <t>ПАПИН ВЫБОР ПМ сос п/о мгс 0.6кг 8шт.</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</si>
  <si>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 картофельный, крахмал кукурузный,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 (альгинат натрия), загустители (каррагинан, гуаровая камедь, камедь целлюлозы, модифицированный крахмал), белок животный (говяжий), перец черный, антиокислитель (аскорбиновая кислота), усилитель вкуса и аромата (глутамат натрия), ароматизаторы, краситель (кармины)</t>
  </si>
  <si>
    <t>РУССКАЯ ПРЕМИУМ ПМ вар п/о</t>
  </si>
  <si>
    <t>РУССКАЯ ПРЕМИУМ ПМ вар ц/о в/у</t>
  </si>
  <si>
    <t>мясо куриное механической обвалки, вода питьевая, свинина, стабилизатор белковый (вода питьевая,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трифосфаты), стабилизатор (альгинат натрия), специи и экстракты специй (в т.ч. сельдерей), чеснок свежий, сахара, белок животный (говяжий), антиокислитель (изоаскорбиновая кислота), усилитель вкуса и аромата (глутамат натрия),  ароматизаторы (в т.ч. горчица), краситель (кармины)</t>
  </si>
  <si>
    <t>197/816</t>
  </si>
  <si>
    <t>ДОКТОРСКАЯ ПРЕМИУМ ПМ вар ц/о в/у</t>
  </si>
  <si>
    <t>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t>
  </si>
  <si>
    <t>ГОВЯЖЬЯ Папа может вар п/о</t>
  </si>
  <si>
    <t>МОЛОЧНАЯ ПРЕМИУМ вар б/о в/у срез 0.4кг</t>
  </si>
  <si>
    <t>мясо куриное механической обвалки, вода питьевая, свинина, филе грудок куриных, стабилизатор белковый (вода питьевая, кожа куриная, шкурка свиная),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цитраты натрия), загуститель (альгинат натрия), сахара, соль, пряности и экстракты пряностей, белок животный (говяжий), антиокислитель (аскорбиновая кислота), усилитель вкуса и аромата (глутамат натрия), ароматизаторы, краситель (кармины</t>
  </si>
  <si>
    <t>ШПИК С ЧЕСНОК.И ПЕРЦЕМ к/в в/у 0.3кг_СНГ</t>
  </si>
  <si>
    <t>свинина, вода питьевая, стабилизатор белковый (вода питьевая, шкурка свиная), молоко сухое обезжиренное, сыворотка молочная сухая, сливки сухие, говядина, масло сливочное,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специи, сахара,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</si>
  <si>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КЛАССИЧЕСКАЯ Папа может вар п/о_Маяк</t>
  </si>
  <si>
    <t>филе грудок куриных, свинина, шпик, говядина, белок соевый, белок молочный, клетчатка (в т.ч. пшеничная), смесь посолочно-нитритная (соль, фиксатор окраски (нитрит натрия)), регулятор кислотности (пирофосфаты), соль, сахара, пряности, антиокислитель (изоаскорбат натрия), усилитель вкуса и аромата (глутамат натрия), гемоглобин, краситель (кармины), стартовая культура</t>
  </si>
  <si>
    <t>САЛЬЧИЧОН И САЛЯМИ ПМ с/к с/н мгс 1/90</t>
  </si>
  <si>
    <r>
      <rPr>
        <b/>
        <sz val="10"/>
        <rFont val="Arial Cyr"/>
        <charset val="204"/>
      </rPr>
      <t>САЛЬЧИЧОН:</t>
    </r>
    <r>
      <rPr>
        <sz val="10"/>
        <rFont val="Arial Cyr"/>
        <charset val="204"/>
      </rPr>
      <t xml:space="preserve"> 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
</t>
    </r>
    <r>
      <rPr>
        <b/>
        <sz val="10"/>
        <rFont val="Arial Cyr"/>
        <charset val="204"/>
      </rPr>
      <t>САЛЯМИ:</t>
    </r>
    <r>
      <rPr>
        <sz val="10"/>
        <rFont val="Arial Cyr"/>
        <charset val="204"/>
      </rPr>
      <t xml:space="preserve"> 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r>
  </si>
  <si>
    <t>22
21</t>
  </si>
  <si>
    <t>38
41</t>
  </si>
  <si>
    <t>2
1</t>
  </si>
  <si>
    <t>439/1819
457/1891</t>
  </si>
  <si>
    <t>свинина, шпик, филе грудок куриных, говядина, белок соевый,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белок животный,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сахарный колер III), стартовая культура</t>
  </si>
  <si>
    <t>САЛЬЧИЧОН И САЛЯМИ с/к с/н мгс 1/90_КБД</t>
  </si>
  <si>
    <t>СТЕЙК СВ.НА КОСТ.мгс 0.4кг охл_Х5/СТМ ХК</t>
  </si>
  <si>
    <t>ШНИЦЕЛЬ СВИНОЙ мгс 0.4кг охл_Х5/СТМ ХК</t>
  </si>
  <si>
    <t>ШЕЙКА СВИНАЯ мгс 0.4кг охл_Х5/СТМ ХК</t>
  </si>
  <si>
    <t xml:space="preserve">ОМПК(К)
</t>
  </si>
  <si>
    <t>СЕРВЕЛАТ КОП.С ДЫМ.Кор в/к в/у 0.7кг_СНГ</t>
  </si>
  <si>
    <t>РУБЛЕНАЯ Коровино п/к в/у 0.84кг 6шт_СНГ</t>
  </si>
  <si>
    <t>3 года</t>
  </si>
  <si>
    <t>ПРАЗДНИЧНАЯ с/к в/с дек.спец. мгс 0.54кг</t>
  </si>
  <si>
    <t>ПРАЗДНИЧНАЯ с/к в/с дек.спец. мгс 1/270</t>
  </si>
  <si>
    <t>свинина, шпик, смесь посолочно-нитритная (соль, фиксатор окраски (нитрит натрия)), соль, перец красный, лук репчатый, семя горчичное, перец сладкий зеленый, тмин, перец черный, морковь сушеная, белок молочный, клетчатка (в т.ч. пшеничная), регулятор кислотности (пирофосфаты), желатин пищевой, экстракты пряностей, пряности, антиокислитель (изоаскорбат натрия), усилитель вкуса и аромата (глутамат натрия), ароматизаторы, краситель (кармины), стартовая культура</t>
  </si>
  <si>
    <t>ПРЕСИЖН с/к дек.спец. мгс 0.54кг</t>
  </si>
  <si>
    <t>свинина, мясо куриное механической обвалки, вода питьевая, стабилизатор белковый (вода питьевая, шкурка свиная), крахмал картофельный, сыворотка молочная сухая, смесь посолочно-нитритная (соль, фиксатор окраски (нитрит натрия)), регуляторы кислотности (трифосфаты, пирофосфаты, цитраты натрия), загустители (альгинат натрия, каррагинан, гуаровая камедь, крахмал модифицированный, камедь целлюлозы), специи, экстракты специй, сахара, антиокислители (лимонная кислота, аскорбиновая кислота), усилитель вкуса и аромата (глутамат натрия), ароматизаторы, краситель (кармины)</t>
  </si>
  <si>
    <t>СУПЕР КОПЧЕНЫЕ ПМ сос ц/о мгс 0.41кг 8шт</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</si>
  <si>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цитраты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экстракт дрожжей, усилитель вкуса и аромата (глутамат натрия), ароматизаторы, краситель (кармины)</t>
  </si>
  <si>
    <t>ПРАЗДНИЧНАЯ с/к в/с дек.спец.мгс_М</t>
  </si>
  <si>
    <t>свинина, шпик, белок соевый, смесь посолочно-нитритная (соль, фиксатор окраски (нитрит натрия)), соль, регулятор кислотности (пирофосфаты), молочный белок,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краситель (кармины), стартовая культура</t>
  </si>
  <si>
    <t>МОЛОЧНЫЕ ГОСТ сос ц/о мгс 1/160 70шт.</t>
  </si>
  <si>
    <t>Z-СВИНАЯ ГОСТ Останкино с/к в/у</t>
  </si>
  <si>
    <t>МЯСНАЯ ТОЛСТЫЕ СЛАЙСЫ вар с/н мгс 1/150</t>
  </si>
  <si>
    <t>свинина, стабилизатор белковый (вода питьевая, говядина, шкурка свиная), вода питьевая, филе грудок куриных, мясо куриное механической обвалки,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(крахмал модифицированный, каррагинан, гуаровая камедь, ксантановая камедь), пряности, экстракты пряностей, сахара, антиокислители (аскорбиновая кислота, лимонная кислота), усилитель вкуса и аромата (глутамат натрия), белок животный (говяжий), ароматизаторы, краситель (кармины)</t>
  </si>
  <si>
    <t>Z-САЛЬЧИЧОН Останкино с/к в/у 0.44кг</t>
  </si>
  <si>
    <t>свинина, филе грудок куриных, шпик, стабилизатор белковый (шкурка свиная, вода питьевая), мясо птицы бескостное,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стабилизаторы (полифосфаты, альгинат натрия), специи (в т.ч. горчица, сельдерей), чеснок сушеный, сахара, антиокислители (лимонная кислота, аскорбиновая кислота, изоаскорбат натрия), усилитель вкуса и аромата (глутамат натрия), ароматизаторы, гемоглобин, краситель (кармины)</t>
  </si>
  <si>
    <t>КУРИНЫЕ сос п/о в/у 0.64кг 6шт.</t>
  </si>
  <si>
    <t>филе грудок куриных, кожа куриная, вода питьевая, молоко сухое обезжиренное, сыворотка молочная сухая, смесь посолочно-нитритная (соль, фиксатор окраски (нитрит натрия)), сахара, регуляторы кислотности (трифосфаты, пирофосфаты, цитраты натрия), соль, пряности, экстракты пряностей, антиокислители (аскорбат натрия, лимонная кислота, аскорбиновая кислота), усилитель вкуса и аромата (глутамат натрия), ароматизаторы</t>
  </si>
  <si>
    <t>185/770</t>
  </si>
  <si>
    <t>СВИНЫЕ сос п/о в/у 0.64кг 6шт.</t>
  </si>
  <si>
    <t>свинина, вода питьевая, крахмал картофельный, молоко сухое обезжиренное, смесь посолочно-нитритная (соль, фиксатор окраски (нитрит натрия)), сахара, соль, регулятор кислотности (трифосфаты), стабилизатор (пирофосфаты), пряности, экстракты пряностей (в т.ч. сельдерей), антиокислители (изоаскорбат натрия, аскорбат натрия), усилитель вкуса и аромата (глутамат натрия), ароматизаторы</t>
  </si>
  <si>
    <t>С ГОВЯДИНОЙ сос п/о в/у 0.64кг 6шт.</t>
  </si>
  <si>
    <t>говядина, мясо куриное механической обвалки, вода питьевая, жир-сырец говяжий, филе грудки куриной, кожа куриная, крахмал картофельный, молоко сухое обезжиренное, смесь посолочно-нитритная (соль, фиксатор окраски (нитрит натрия)), соль, сахара, регуляторы кислотности (трифосфаты, ацетаты натрия), стабилизатор (пирофосфаты), пряности, экстракты пряностей, гидролизат кукурузного белка, антиокислители (аскорбиновая кислота, аскорбат натрия, экстракт розмарина), усилитель вкуса и аромата (глутамат натрия), ароматизаторы, краситель (кармины)</t>
  </si>
  <si>
    <t>195/810</t>
  </si>
  <si>
    <t>ДЛЯ ХОРЕКИ сос п/о мгс 2*2</t>
  </si>
  <si>
    <t>мясо куриное механической обвалки, вода питьевая, крахмал картофельный, сыворотка молочная сухая, смесь посолочно-нитритная (соль, фиксатор окраски (нитрит натрия)), соль, регуляторы кислотности (трифосфаты, пирофосфаты, цитраты натрия), загустители (альгинат натрия, каррагинан, гуаровая камедь, камедь целлюлозы, крахмал модифицированный), экстракты пряностей, сливки сухие, молоко сухое обезжиренное, сахара, антиокислители (лимонная кислота, аскорбиновая кислота, изоаскорбат натрия), соль, усилитель вкуса и аромата (глутамат натрия), ароматизаторы, краситель (кармины)</t>
  </si>
  <si>
    <t>ВЕТЧ.ДОМАШНЯЯ Папа может п/о 0.75кг 6шт.</t>
  </si>
  <si>
    <t>Z-ФИЛЕЙНАЯ ПРЕМИУМ вар б/о в/у 0.4кг</t>
  </si>
  <si>
    <t>Z-КЛАССИКА Папа может с/к в/у 0.5кг</t>
  </si>
  <si>
    <t>МЯСНАЯ СО ШПИКОМ ПМ вар п/о 0.4кг 8шт.</t>
  </si>
  <si>
    <t>свинина, мясо куриное механической обвалки, вода питьевая, филе грудок куриных, стабилизатор белковый (вода питьевая, шкурка свиная), шпик, сыворотка молочная сухая, смесь посолочно-нитритная (соль, фиксатор окраски (нитрит натрия)), соль, крахмал картофельный, регуляторы кислотности (пирофосфаты, трифосфаты, цитраты натрия), стабилизатор (полифосфаты), загуститель (альгинат натрия), специи, экстракты специй и пряностей (в т.ч. сельдерей), чеснок свежий, сахара, антиокислитель (изоаскорбат натрия), усилитель вкуса и аромата (глутамат натрия), ароматизаторы (в т.ч. горчица), краситель (кармины)</t>
  </si>
  <si>
    <t>189/782</t>
  </si>
  <si>
    <t>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(соевые бобы, соль), белок животный (говяжий), желатин пищевой, антиокислители (аскорбиновая кислота, лимонная кислота, экстракт розмарина), усилители вкуса и аромата (глутамат натрия 1-замещенный, 5-гуанилат натрия 2-замещенный), ароматизаторы, красители (кармины, сахарный колер I простой)</t>
  </si>
  <si>
    <t>СВИНЫЕ ГОСТ сар н/о мгс 1*3</t>
  </si>
  <si>
    <t>филе грудок куриных, мясо куриное механической обвалки, стабилизатор белковый (кожа куриная, вода питьевая), вода питьевая, сыворотка молочная сухая, крахмалы (картофельный, кукурузный), молоко сухое обезжиренное,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загуститель (альгинат натрия), белок животный (говяжий), специи, пряности, экстракты пряностей, сахара, антиокислитель (изоаскорбат натрия), усилитель вкуса и аромата (глутамат натрия), ароматизаторы, краситель (кармины)</t>
  </si>
  <si>
    <t>ВЕТЧИНА СЫРОКОПЧЕНАЯ с/н в/у 1/100 10шт.</t>
  </si>
  <si>
    <t>свинина, вода питьевая, перец черный молотый, кориандр, можжевельник, гвоздика, горчица, смесь посолочно-нитритная (соль, фиксатор окраски (нитрит натрия)), соль, регуляторы кислотности (трифосфаты, цитраты натрия), стабилизаторы (пирофосфаты, полифосфаты), сахара, антиокислитель (аскорбат натрия), усилитель вкуса и аромата (глутамат натрия), ароматизатор, стартовая культура</t>
  </si>
  <si>
    <t>224/932</t>
  </si>
  <si>
    <t>Z-АРОМАТНАЯ с/к в/у (для нарезки 70 мм)</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</si>
  <si>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гемоглобин, краситель (кармины), стартовая культура</t>
  </si>
  <si>
    <t>СЕЙЧАС СЕЗОН ПМ вар п/о 0.4кг_КБД</t>
  </si>
  <si>
    <t>СЕРВЕЛАТ КОПЧ.НА БУКЕ ПМ в/к в/у 0.7кг_С</t>
  </si>
  <si>
    <t>СЕРВЕЛАТ ОХОТНИЧИЙ ПМ в/к в/у 0.7кг_С</t>
  </si>
  <si>
    <t>свинина, мясо куриное механической обвалки, вода питьевая, стабилизатор белковый (вода питьевая, шкурка свиная, говядина), сыворотка молочная сухая, молоко сухое обезжиренное, крахмалы (картофельный, кукурузный), смесь посолочно-нитритная (соль, фиксатор окраски (нитрит натрия)), соль, регуляторы кислотности (цитраты натрия, трифосфаты, пирофосфаты), загустители (каррагинан, конжак, ксантановая камедь, альгинат натрия, гуаровая камедь, камедь целлюлозы), экстракты пряностей, сахара, белок животный (говяжий), антиокислители (лимонная кислота, аскорбиновая кислота), усилитель вкуса и аромата (глутамат натрия), ароматизаторы, краситель (кармины)</t>
  </si>
  <si>
    <t>мясо птицы механической обвалки (куриное, индейки), стабилизатор белковый (вода питьевая, говядина, кожа куриная), вода питьевая, филе грудок куриных,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 (полифосфаты), загустители (альгинат натрия, модифицированный крахмал, каррагинан, гуаровая камедь, камедь целлюлозы), сахара, специи, антиокислители (изоаскорбат натрия, аскорбиновая кислота, экстракты розмарина, лимонная кислота), усилитель вкуса и аромата (глутамат натрия), ароматизаторы, краситель (кармины)</t>
  </si>
  <si>
    <t>161/886</t>
  </si>
  <si>
    <t>САЛЯМИ ДАТСКАЯ ПМ с/к в/у 1/250_Kvalita</t>
  </si>
  <si>
    <t>БАЛЫКОВАЯ Коровино п/к в/у 0.76кг</t>
  </si>
  <si>
    <t>БОЯРСКАЯ ПМ п/к в/у 0.28кг_СНГ</t>
  </si>
  <si>
    <t>свинина, вода питьевая, стабилизатор белковый (шкурка свиная, вода питьевая),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t>
  </si>
  <si>
    <t>СЕРВЕЛАТ ОХОТНИЧИЙ ПМ в/к в/у 0.28кг_СНГ</t>
  </si>
  <si>
    <t>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t>
  </si>
  <si>
    <t>271/1123</t>
  </si>
  <si>
    <t>СЕЙЧАС СЕЗОН ПМ вар п/о 0.4кг</t>
  </si>
  <si>
    <t>СЕЙЧАС СЕЗОН Папа может вар п/о 0.75кг</t>
  </si>
  <si>
    <t>СЕЙЧАС СЕЗОН Папа может вар п/о</t>
  </si>
  <si>
    <t>свинина, мясо куриное механической обвалки, вода питьевая, стабилизатор белковый (вода питьевая, шкурка свиная), говядина, сыворотка молочная сухая,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загуститель (альгинат натрия), экстракты пряностей, сахара, антиокислители (лимонная кислота, аскорбиновая кислота), усилитель вкуса и аромата (глутамат натрия), лук сушеный молотый, краситель (кармины)</t>
  </si>
  <si>
    <t>свинина, шпик, соевый белок, говядина, филе грудок куриных, смесь посолочно-нитритная (соль, фиксатор окраски (нитрит натрия)), соль, белок молочный, клетчатка (в т.ч. пшеничная), регулятор кислотности (пирофосфаты, трифосфаты), стабилизаторы (полифосфаты, фосфаты натрия), сахара, пряности, экстракты пряностей, антиокислители (аскорбиновая кислота, изоаскорбат натрия), усилитель вкуса и аромата (глутамат натрия), ароматизаторы, гемоглобин, краситель (кармины), стартовая культура</t>
  </si>
  <si>
    <t>свинина (в т.ч. окорок свиной), филе грудок куриных, шпик, белковый стабилизатор (шкурка свиная, вода питьевая), крахмал кукурузный, смесь посолочно-нитритная (соль, фиксатор окраски (нитрит натрия)), соль, сыворотка сухая молочная, клетчатка, сахар, регуляторы кислотности (пирофосфаты, трифосфаты, цитраты натрия), загуститель (альгинат натрия), специи, экстракты специй, чеснок сушеный, лук сушеный, антиокислитель (лимонная кислота, изоаскорбат натрия, аскорбиновая кислота), усилитель вкуса и аромата (глутамат натрия), ароматизаторы, гемоглобин, краситель (кармины)</t>
  </si>
  <si>
    <t>МОЛОЧНЫЕ КЛАССИЧЕСКИЕ сос п/о мгс 2*4</t>
  </si>
  <si>
    <t>ВЕТЧ.МРАМОРНАЯ Коровино в/у 0.6кг 8шт.</t>
  </si>
  <si>
    <t>КОНСЕРВЫ МЯС.ГОВЯДИНА ТУШ. В/С 338г_ЧЗ</t>
  </si>
  <si>
    <t>213/892</t>
  </si>
  <si>
    <t>КОНСЕРВЫ МЯС.СВИНИНА ТУШ. В/С 325г_ЧЗ</t>
  </si>
  <si>
    <t>226/946</t>
  </si>
  <si>
    <t>свинина, шпик, белок соевый, говядина, филе грудки куриной, смесь посолочно-нитритная (соль, фиксатор окраски (нитрит натрия)), белок молочный, клетчатка (в т.ч. пшеничная), соль, регуляторы кислотности (пирофосфаты), перец красный сушеный, лук репчатый сушеный, семя горчичное, перец сладкий зеленый сушеный, тмин, перец черный, морковь сушеная, экстракты пряностей, сахара, желатин пищевой, антиокислитель (изоаскорбат натрия), усилитель вкуса и аромата (глутамат натрия), ароматизатор, гемоглобин, краситель (кармины), стартовая культура</t>
  </si>
  <si>
    <t>387/1601</t>
  </si>
  <si>
    <t>филе грудок куриных, вода питьевая, мясо куриное механической обвалки, стабилизатор белковый (вода питьевая,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загустители (альгинат натрия, каррагинан, гуаровая камедь, камедь целлюлозы), стабилизатор (полифосфаты), пряности и экстракты пряностей, сахара, антиокислители (изоаскорбат натрия, лимонная кислота), усилитель вкуса и аромата (глутамат натрия), ароматизаторы, краситель (кармины)</t>
  </si>
  <si>
    <t>350-500</t>
  </si>
  <si>
    <t>150-250</t>
  </si>
  <si>
    <t>180-250</t>
  </si>
  <si>
    <t>80-150</t>
  </si>
  <si>
    <t>80-120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</si>
  <si>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антиокислители (аскорбиновая кислота, лимонная кислота), усилитель вкуса и аромата (глутамат натрия), ароматизаторы, краситель (кармины)</t>
  </si>
  <si>
    <t>телятина, свинина, вода питьевая, шпик, языки свиные, меланж яичный сухой, орехи фисташковые очищенные, смесь посолочно-нитритная (соль, фиксатор окраски (нитрит натрия)), соль, регуляторы кислотности (пирофосфаты, цитраты натрия), стабилизатор (полифосфаты), пряности, сахара, антиокислитель (аскорбат натрия), усилитель вкуса и аромата (глутамат натрия), ароматизаторы, краситель (кармины)</t>
  </si>
  <si>
    <t>ВЕТЧ.МЯСНАЯ Папа может п/о 0.4кг 8шт.</t>
  </si>
  <si>
    <t>ВЕТЧ.МЯСНАЯ Папа может п/о 0.4кг 6шт.</t>
  </si>
  <si>
    <t>свинина, стабилизатор белковый (вода питьевая, шкурка свиная, мясо куриное механической обвалки), вода питьевая, крахмал картофельный, смесь посолочно-нитритная (соль, фиксатор окраски (нитрит натрия)), соль, белок животный (говяжий), регуляторы кислотности (цитраты натрия, пирофосфаты, трифосфаты), стабилизатор (полифосфаты), загустители (каррагинан из водорослей EUCHEUMA, крахмал модифицированный, ксантановая камедь), белок соевый, сахара,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</si>
  <si>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КОПЧЕНАЯ НА ДУБЕ Коровино с/к в/у 0.5кг</t>
  </si>
  <si>
    <t>ИЗ ОТБОРНОГО МЯСА ПМ вар б/о мгс 0.37кг</t>
  </si>
  <si>
    <t>Изделие колбасное варено-запеченное из мяса кур охлажденное.</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</si>
  <si>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</si>
  <si>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Кор-реп 252х134х170 Т23Е белый б/п №280</t>
  </si>
  <si>
    <t>свинина, мясо птицы бескостное, шпик, стабилизатор белковый (шкурка свиная, вода питьевая), сыворотка молочная сухая, крахмал кукурузный, смесь посолочно-нитритная (соль, фиксатор окраски (нитрит натрия)), соль, клетчатка, регуляторы кислотности (пирофосфаты, трифосфаты, цитраты натрия), стабилизатор (полифосфаты), загуститель (альгинат натрия), специи (в т.ч. горчица, сельдерей), сахара, антиокислители (изоаскорбат натрия, лимонная кислота, аскорбиновая кислота), усилитель вкуса и аромата (глутамат натрия), ароматизаторы (в т.ч. глютен), гемоглобин, краситель (кармины)</t>
  </si>
  <si>
    <t>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t>
  </si>
  <si>
    <t>138/579</t>
  </si>
  <si>
    <t>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</si>
  <si>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вода питьевая, соль, регуляторы кислотности (глюконо-дельта-лактон, трифосфаты, пирофосфаты, цитраты натрия), специи, пряности, экстракты пряностей, сахара, антиокислители (аскорбиновая кислота, аскорбат натрия, экстракты розмарина), усилитель вкуса и аромата (глутамат натрия), ароматизатор.
</t>
    </r>
    <r>
      <rPr>
        <b/>
        <sz val="10"/>
        <rFont val="Arial Cyr"/>
        <charset val="204"/>
      </rPr>
      <t>ШЕЙКА:</t>
    </r>
    <r>
      <rPr>
        <sz val="10"/>
        <rFont val="Arial Cyr"/>
        <charset val="204"/>
      </rPr>
      <t xml:space="preserve"> свинина, смесь посолочно-нитритная (соль, фиксатор окраски (нитрит натрия)), вода питьевая, соль, регуляторы кислотности (глюконо-дельта-лактон, пирофосфаты, трифосфаты, цитраты натрия), специи, пряности, экстракты пряностей, сахара, антиокислители (аскорбат натрия, аскорбиновая кислота, экстракты розмарина), усилитель вкуса и аромата (глутамат натрия), ароматизатор.</t>
    </r>
  </si>
  <si>
    <t>20
17</t>
  </si>
  <si>
    <t>6
16</t>
  </si>
  <si>
    <t>1
1</t>
  </si>
  <si>
    <t>138/579
212/881</t>
  </si>
  <si>
    <t>свинина, вода питьевая, мясо куриное механической обвалки, филе грудок куриных, стабилизатор белковый (вода питьевая, кожа куриная, шкурка свиная), сыворотка молочная сухая, крахмал картофельный, смесь посолочно-нитритная (соль, фиксатор окраски (нитрит натрия)), регуляторы кислотности (трифосфаты, пирофосфаты, ацетаты натрия), стабилизатор (альгинат натрия), сахара, пряности и экстракты пряностей (в т.ч. сельдерей), белок животный (говяжий), антиокислитель (аскорбиновая кислота), усилитель вкуса и аромата (глутамат натрия), ароматизаторы (в т.ч. горчица), краситель (кармины)</t>
  </si>
  <si>
    <t>215/890</t>
  </si>
  <si>
    <t>свинина, вода питьевая, стабилизатор белковый (шкурка свиная, вода питьевая), филе грудок куриных, крахмал картофельный, сыворотка молочная сухая, соль,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сахара, чеснок сушеный, экстракты пряностей (перец черный, кардамон), антиокислители (аскорбиновая кислота, лимонная кислота, аскорбат натрия), усилитель вкуса и аромата (глутамат натрия), ароматизаторы, краситель (кармины)</t>
  </si>
  <si>
    <t>ФАРШ ДОМАШНИЙ мгс 0.4кг 4шт.охл_Т</t>
  </si>
  <si>
    <t>ВЕТЧ.КЛАССИЧЕСКАЯ Коровино в/у 0.6кг_55с</t>
  </si>
  <si>
    <t>ВЕТЧ.МРАМОРНАЯ Коровино в/у 0.6кг_55с</t>
  </si>
  <si>
    <t>СОЧНАЯ Папа может вар п/о 0.4кг 10шт.</t>
  </si>
  <si>
    <t>Z-ВЕТЧ.ОХОТНИЧЬЯ ПМ п/о 0.35кг 6шт.</t>
  </si>
  <si>
    <t>САЛЯМИ МЕЛКОЗЕРНЕНАЯ с/к в/у_Глобус</t>
  </si>
  <si>
    <t>ШНИЦЕЛЬ СВИНОЙ мгс 0.4кг 4шт. охл.</t>
  </si>
  <si>
    <t>СТЕЙК СВ.НА КОСТОЧКЕ мгс 0.4кг 4шт. охл.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</si>
</sst>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61"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5" fillId="0" borderId="0"/>
    <xf numFmtId="164" fontId="47" fillId="0" borderId="0" applyFont="0" applyFill="0" applyBorder="0" applyAlignment="0" applyProtection="0"/>
    <xf numFmtId="0" fontId="48" fillId="0" borderId="0"/>
  </cellStyleXfs>
  <cellXfs count="354">
    <xf numFmtId="0" fontId="0" fillId="0" borderId="0" xfId="0"/>
    <xf numFmtId="0" fontId="40" fillId="0" borderId="1" xfId="0" applyFont="1" applyFill="1" applyBorder="1" applyAlignment="1">
      <alignment horizontal="center"/>
    </xf>
    <xf numFmtId="0" fontId="40" fillId="0" borderId="1" xfId="0" applyFont="1" applyFill="1" applyBorder="1" applyAlignment="1">
      <alignment horizontal="center" wrapText="1"/>
    </xf>
    <xf numFmtId="0" fontId="40"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40"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40" fillId="0" borderId="5" xfId="0" applyFont="1" applyFill="1" applyBorder="1" applyAlignment="1">
      <alignment horizontal="center" vertical="top"/>
    </xf>
    <xf numFmtId="0" fontId="42" fillId="0" borderId="6" xfId="0" applyFont="1" applyFill="1" applyBorder="1" applyAlignment="1">
      <alignment horizontal="center" vertical="top" wrapText="1"/>
    </xf>
    <xf numFmtId="0" fontId="42" fillId="0" borderId="7" xfId="0" applyFont="1" applyFill="1" applyBorder="1" applyAlignment="1">
      <alignment horizontal="center" vertical="top" wrapText="1"/>
    </xf>
    <xf numFmtId="0" fontId="42" fillId="0" borderId="8" xfId="0" applyFont="1" applyFill="1" applyBorder="1" applyAlignment="1">
      <alignment horizontal="center" vertical="top" wrapText="1"/>
    </xf>
    <xf numFmtId="0" fontId="42" fillId="0" borderId="9" xfId="0" applyFont="1" applyFill="1" applyBorder="1" applyAlignment="1">
      <alignment horizontal="center" vertical="top"/>
    </xf>
    <xf numFmtId="0" fontId="42" fillId="0" borderId="5" xfId="0" applyFont="1" applyFill="1" applyBorder="1" applyAlignment="1">
      <alignment horizontal="center" vertical="top"/>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xf>
    <xf numFmtId="0" fontId="42" fillId="0" borderId="12" xfId="0" applyFont="1" applyFill="1" applyBorder="1" applyAlignment="1">
      <alignment horizontal="center" vertical="top"/>
    </xf>
    <xf numFmtId="0" fontId="42" fillId="0" borderId="12" xfId="0" applyFont="1" applyFill="1" applyBorder="1" applyAlignment="1">
      <alignment horizontal="center" vertical="top" wrapText="1"/>
    </xf>
    <xf numFmtId="0" fontId="42" fillId="0" borderId="13" xfId="0" applyFont="1" applyFill="1" applyBorder="1" applyAlignment="1">
      <alignment horizontal="center" vertical="top" wrapText="1"/>
    </xf>
    <xf numFmtId="0" fontId="42" fillId="0" borderId="6" xfId="0" applyFont="1" applyFill="1" applyBorder="1" applyAlignment="1">
      <alignment horizontal="center" vertical="top"/>
    </xf>
    <xf numFmtId="0" fontId="42"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1" fillId="0" borderId="1" xfId="0" applyFont="1" applyFill="1" applyBorder="1" applyAlignment="1">
      <alignment horizontal="center"/>
    </xf>
    <xf numFmtId="0" fontId="43"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4"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5"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3"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40" fillId="0" borderId="3" xfId="0" applyNumberFormat="1" applyFont="1" applyFill="1" applyBorder="1" applyAlignment="1">
      <alignment horizontal="right"/>
    </xf>
    <xf numFmtId="2" fontId="0" fillId="0" borderId="3" xfId="0" applyNumberFormat="1" applyFont="1" applyFill="1" applyBorder="1"/>
    <xf numFmtId="2" fontId="42" fillId="0" borderId="7" xfId="0" applyNumberFormat="1" applyFont="1" applyFill="1" applyBorder="1" applyAlignment="1">
      <alignment horizontal="center" vertical="top" wrapText="1"/>
    </xf>
    <xf numFmtId="2" fontId="42" fillId="0" borderId="8" xfId="0" applyNumberFormat="1" applyFont="1" applyFill="1" applyBorder="1" applyAlignment="1">
      <alignment horizontal="center" vertical="top" wrapText="1"/>
    </xf>
    <xf numFmtId="2" fontId="0" fillId="0" borderId="0" xfId="0" applyNumberFormat="1" applyFont="1" applyFill="1" applyBorder="1"/>
    <xf numFmtId="0" fontId="43" fillId="0" borderId="14" xfId="0" applyFont="1" applyFill="1" applyBorder="1" applyAlignment="1">
      <alignment vertical="top"/>
    </xf>
    <xf numFmtId="0" fontId="43"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3"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3"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3" fillId="0" borderId="14" xfId="0" applyNumberFormat="1" applyFont="1" applyBorder="1" applyAlignment="1">
      <alignment vertical="top" wrapText="1"/>
    </xf>
    <xf numFmtId="1" fontId="0" fillId="0" borderId="0" xfId="0" applyNumberFormat="1" applyFont="1" applyFill="1" applyBorder="1"/>
    <xf numFmtId="0" fontId="49" fillId="0" borderId="14" xfId="0" applyFont="1" applyFill="1" applyBorder="1" applyAlignment="1">
      <alignment horizontal="left" vertical="top"/>
    </xf>
    <xf numFmtId="0" fontId="0" fillId="0" borderId="0" xfId="0" applyFont="1" applyFill="1" applyBorder="1" applyAlignment="1">
      <alignment horizontal="left"/>
    </xf>
    <xf numFmtId="0" fontId="49" fillId="0" borderId="14" xfId="0" applyFont="1" applyFill="1" applyBorder="1" applyAlignment="1">
      <alignment vertical="top" wrapText="1"/>
    </xf>
    <xf numFmtId="0" fontId="49" fillId="0" borderId="19" xfId="0" applyFont="1" applyFill="1" applyBorder="1" applyAlignment="1">
      <alignment vertical="top" wrapText="1"/>
    </xf>
    <xf numFmtId="0" fontId="49" fillId="0" borderId="19" xfId="0" applyFont="1" applyBorder="1" applyAlignment="1">
      <alignment vertical="top" wrapText="1"/>
    </xf>
    <xf numFmtId="0" fontId="49" fillId="0" borderId="14" xfId="0" applyFont="1" applyBorder="1" applyAlignment="1">
      <alignment vertical="top" wrapText="1"/>
    </xf>
    <xf numFmtId="0" fontId="49" fillId="0" borderId="0" xfId="0" applyFont="1" applyFill="1" applyBorder="1" applyAlignment="1">
      <alignment wrapText="1"/>
    </xf>
    <xf numFmtId="0" fontId="44" fillId="0" borderId="14" xfId="0" applyFont="1" applyFill="1" applyBorder="1" applyAlignment="1">
      <alignment vertical="top"/>
    </xf>
    <xf numFmtId="0" fontId="44" fillId="0" borderId="14" xfId="0" applyFont="1" applyBorder="1" applyAlignment="1">
      <alignment vertical="top"/>
    </xf>
    <xf numFmtId="0" fontId="44" fillId="0" borderId="19" xfId="0" applyFont="1" applyBorder="1" applyAlignment="1">
      <alignment vertical="top"/>
    </xf>
    <xf numFmtId="0" fontId="44"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4" fillId="0" borderId="19" xfId="0" applyFont="1" applyFill="1" applyBorder="1" applyAlignment="1">
      <alignment vertical="top"/>
    </xf>
    <xf numFmtId="0" fontId="44"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3"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1" fillId="0" borderId="0" xfId="0" applyNumberFormat="1" applyFont="1" applyAlignment="1">
      <alignment vertical="top"/>
    </xf>
    <xf numFmtId="0" fontId="0" fillId="2" borderId="19" xfId="0" applyFill="1" applyBorder="1" applyAlignment="1">
      <alignment horizontal="justify" vertical="top" wrapText="1"/>
    </xf>
    <xf numFmtId="0" fontId="41" fillId="0" borderId="0" xfId="0" applyNumberFormat="1" applyFont="1" applyAlignment="1">
      <alignment vertical="top" wrapText="1"/>
    </xf>
    <xf numFmtId="0" fontId="0" fillId="0" borderId="0" xfId="0" applyNumberFormat="1" applyAlignment="1">
      <alignment vertical="top" wrapText="1"/>
    </xf>
    <xf numFmtId="0" fontId="52" fillId="0" borderId="0" xfId="1" applyFont="1"/>
    <xf numFmtId="49" fontId="53" fillId="0" borderId="0" xfId="1" applyNumberFormat="1" applyFont="1" applyAlignment="1">
      <alignment horizontal="center" vertical="top"/>
    </xf>
    <xf numFmtId="165" fontId="52" fillId="3" borderId="32" xfId="1" applyNumberFormat="1" applyFont="1" applyFill="1" applyBorder="1" applyAlignment="1">
      <alignment horizontal="center" vertical="center" wrapText="1"/>
    </xf>
    <xf numFmtId="0" fontId="50" fillId="3" borderId="32" xfId="1" applyFont="1" applyFill="1" applyBorder="1" applyAlignment="1">
      <alignment horizontal="center" vertical="center"/>
    </xf>
    <xf numFmtId="0" fontId="39" fillId="0" borderId="0" xfId="1" applyFont="1"/>
    <xf numFmtId="165" fontId="53" fillId="4" borderId="32" xfId="1" applyNumberFormat="1" applyFont="1" applyFill="1" applyBorder="1"/>
    <xf numFmtId="165" fontId="53" fillId="4" borderId="32" xfId="1" applyNumberFormat="1" applyFont="1" applyFill="1" applyBorder="1" applyAlignment="1">
      <alignment horizontal="center" vertical="center"/>
    </xf>
    <xf numFmtId="0" fontId="53" fillId="0" borderId="0" xfId="1" applyFont="1" applyBorder="1"/>
    <xf numFmtId="0" fontId="39" fillId="0" borderId="0" xfId="1" applyFont="1" applyBorder="1"/>
    <xf numFmtId="165" fontId="53" fillId="0" borderId="0" xfId="1" applyNumberFormat="1" applyFont="1" applyBorder="1" applyAlignment="1">
      <alignment horizontal="center" vertical="center"/>
    </xf>
    <xf numFmtId="1" fontId="53" fillId="4" borderId="32" xfId="1" applyNumberFormat="1" applyFont="1" applyFill="1" applyBorder="1" applyAlignment="1">
      <alignment horizontal="left" vertical="center"/>
    </xf>
    <xf numFmtId="0" fontId="48" fillId="4" borderId="32" xfId="1" applyFont="1" applyFill="1" applyBorder="1" applyAlignment="1">
      <alignment horizontal="left" vertical="center"/>
    </xf>
    <xf numFmtId="0" fontId="53" fillId="4" borderId="32" xfId="1" applyFont="1" applyFill="1" applyBorder="1" applyAlignment="1">
      <alignment horizontal="left" vertical="center"/>
    </xf>
    <xf numFmtId="0" fontId="44"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8" fillId="0" borderId="0" xfId="1" applyFont="1" applyBorder="1"/>
    <xf numFmtId="165" fontId="45" fillId="0" borderId="0" xfId="1" applyNumberFormat="1" applyFill="1" applyBorder="1" applyAlignment="1">
      <alignment horizontal="center" vertical="center"/>
    </xf>
    <xf numFmtId="0" fontId="40" fillId="0" borderId="3" xfId="0" applyFont="1" applyFill="1" applyBorder="1" applyAlignment="1">
      <alignment horizontal="left"/>
    </xf>
    <xf numFmtId="0" fontId="54" fillId="0" borderId="6" xfId="0" applyFont="1" applyFill="1" applyBorder="1" applyAlignment="1">
      <alignment horizontal="center" vertical="top" wrapText="1"/>
    </xf>
    <xf numFmtId="0" fontId="54" fillId="0" borderId="7" xfId="0" applyFont="1" applyFill="1" applyBorder="1" applyAlignment="1">
      <alignment horizontal="center" vertical="top" wrapText="1"/>
    </xf>
    <xf numFmtId="0" fontId="54" fillId="0" borderId="10" xfId="0" applyFont="1" applyFill="1" applyBorder="1" applyAlignment="1">
      <alignment horizontal="center" vertical="top" wrapText="1"/>
    </xf>
    <xf numFmtId="0" fontId="54"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6" fillId="0" borderId="34" xfId="0" applyNumberFormat="1" applyFont="1" applyFill="1" applyBorder="1" applyAlignment="1">
      <alignment horizontal="center" vertical="center" wrapText="1"/>
    </xf>
    <xf numFmtId="2" fontId="46" fillId="5" borderId="34" xfId="0" applyNumberFormat="1" applyFont="1" applyFill="1" applyBorder="1" applyAlignment="1">
      <alignment horizontal="center" vertical="top" wrapText="1"/>
    </xf>
    <xf numFmtId="165" fontId="46" fillId="5" borderId="34" xfId="0" applyNumberFormat="1" applyFont="1" applyFill="1" applyBorder="1" applyAlignment="1">
      <alignment horizontal="center" vertical="top" wrapText="1"/>
    </xf>
    <xf numFmtId="1" fontId="46" fillId="0" borderId="34" xfId="0" applyNumberFormat="1" applyFont="1" applyFill="1" applyBorder="1" applyAlignment="1">
      <alignment horizontal="center" vertical="top" wrapText="1"/>
    </xf>
    <xf numFmtId="1" fontId="46" fillId="0" borderId="35" xfId="0" applyNumberFormat="1" applyFont="1" applyFill="1" applyBorder="1" applyAlignment="1">
      <alignment horizontal="center" vertical="top" wrapText="1"/>
    </xf>
    <xf numFmtId="165" fontId="46" fillId="5" borderId="33" xfId="0" applyNumberFormat="1" applyFont="1" applyFill="1" applyBorder="1" applyAlignment="1">
      <alignment horizontal="center" vertical="top" wrapText="1"/>
    </xf>
    <xf numFmtId="0" fontId="49" fillId="0" borderId="14" xfId="0" applyFont="1" applyFill="1" applyBorder="1" applyAlignment="1">
      <alignment horizontal="left" vertical="top" wrapText="1"/>
    </xf>
    <xf numFmtId="0" fontId="49" fillId="0" borderId="14" xfId="0" applyFont="1" applyBorder="1" applyAlignment="1">
      <alignment horizontal="left" vertical="top"/>
    </xf>
    <xf numFmtId="0" fontId="49" fillId="0" borderId="14" xfId="0" applyFont="1" applyBorder="1" applyAlignment="1">
      <alignment horizontal="left" vertical="top" wrapText="1"/>
    </xf>
    <xf numFmtId="0" fontId="49" fillId="0" borderId="19" xfId="0" applyFont="1" applyBorder="1" applyAlignment="1">
      <alignment horizontal="left" vertical="top"/>
    </xf>
    <xf numFmtId="0" fontId="49" fillId="0" borderId="0" xfId="0" applyFont="1" applyFill="1" applyBorder="1" applyAlignment="1">
      <alignment horizontal="left"/>
    </xf>
    <xf numFmtId="0" fontId="40" fillId="0" borderId="1" xfId="0" applyFont="1" applyFill="1" applyBorder="1" applyAlignment="1">
      <alignment horizontal="center" vertical="center"/>
    </xf>
    <xf numFmtId="0" fontId="41" fillId="0" borderId="0" xfId="0" applyFont="1" applyAlignment="1">
      <alignment horizontal="center" vertical="center"/>
    </xf>
    <xf numFmtId="0" fontId="0" fillId="0" borderId="0" xfId="0" applyAlignment="1">
      <alignment horizontal="center"/>
    </xf>
    <xf numFmtId="0" fontId="38"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4" fillId="0" borderId="19" xfId="0" applyNumberFormat="1" applyFont="1" applyBorder="1" applyAlignment="1">
      <alignment vertical="top"/>
    </xf>
    <xf numFmtId="1" fontId="0" fillId="0" borderId="19" xfId="0" applyNumberFormat="1" applyBorder="1" applyAlignment="1">
      <alignment horizontal="right" vertical="top" wrapText="1"/>
    </xf>
    <xf numFmtId="1" fontId="44"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40"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40" fillId="0" borderId="5" xfId="0" applyNumberFormat="1" applyFont="1" applyFill="1" applyBorder="1" applyAlignment="1">
      <alignment horizontal="center" vertical="top" wrapText="1"/>
    </xf>
    <xf numFmtId="1" fontId="40"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5" fillId="0" borderId="5" xfId="0" applyFont="1" applyFill="1" applyBorder="1" applyAlignment="1">
      <alignment horizontal="center" vertical="top"/>
    </xf>
    <xf numFmtId="0" fontId="56" fillId="0" borderId="5" xfId="0" applyFont="1" applyFill="1" applyBorder="1" applyAlignment="1">
      <alignment horizontal="center" vertical="top"/>
    </xf>
    <xf numFmtId="0" fontId="55"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7" fillId="0" borderId="0" xfId="1" applyFont="1"/>
    <xf numFmtId="0" fontId="50" fillId="6" borderId="0" xfId="1" applyFont="1" applyFill="1" applyAlignment="1">
      <alignment horizontal="center" vertical="center"/>
    </xf>
    <xf numFmtId="1" fontId="45" fillId="7" borderId="16" xfId="1" applyNumberFormat="1" applyFill="1" applyBorder="1"/>
    <xf numFmtId="0" fontId="36" fillId="0" borderId="0" xfId="1" applyFont="1"/>
    <xf numFmtId="0" fontId="0" fillId="0" borderId="27" xfId="0" applyBorder="1" applyAlignment="1">
      <alignment vertical="top"/>
    </xf>
    <xf numFmtId="0" fontId="35" fillId="0" borderId="0" xfId="1" applyFont="1"/>
    <xf numFmtId="0" fontId="34" fillId="0" borderId="0" xfId="1" applyFont="1"/>
    <xf numFmtId="0" fontId="33" fillId="0" borderId="0" xfId="1" applyFont="1"/>
    <xf numFmtId="0" fontId="42"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7" fillId="0" borderId="0" xfId="0" applyFont="1"/>
    <xf numFmtId="0" fontId="0" fillId="0" borderId="14" xfId="0" applyFont="1" applyBorder="1" applyAlignment="1">
      <alignment vertical="top"/>
    </xf>
    <xf numFmtId="0" fontId="57" fillId="0" borderId="14" xfId="0" applyFont="1" applyBorder="1"/>
    <xf numFmtId="0" fontId="32" fillId="0" borderId="0" xfId="1" applyFont="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17" xfId="0" applyFont="1" applyBorder="1" applyAlignment="1">
      <alignment vertical="top"/>
    </xf>
    <xf numFmtId="0" fontId="23" fillId="0" borderId="0" xfId="1" applyFont="1"/>
    <xf numFmtId="1" fontId="53" fillId="8" borderId="32" xfId="1" applyNumberFormat="1" applyFont="1" applyFill="1" applyBorder="1" applyAlignment="1">
      <alignment horizontal="left" vertical="center"/>
    </xf>
    <xf numFmtId="0" fontId="48" fillId="8" borderId="32" xfId="1" applyFont="1" applyFill="1" applyBorder="1" applyAlignment="1">
      <alignment horizontal="left" vertical="center"/>
    </xf>
    <xf numFmtId="165" fontId="53" fillId="8" borderId="32" xfId="1" applyNumberFormat="1" applyFont="1" applyFill="1" applyBorder="1" applyAlignment="1">
      <alignment horizontal="center" vertical="center"/>
    </xf>
    <xf numFmtId="165" fontId="53" fillId="8" borderId="32" xfId="1" applyNumberFormat="1" applyFont="1" applyFill="1" applyBorder="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165" fontId="59" fillId="4" borderId="32" xfId="1" applyNumberFormat="1" applyFont="1" applyFill="1" applyBorder="1" applyAlignment="1">
      <alignment horizontal="center" vertical="center"/>
    </xf>
    <xf numFmtId="0" fontId="60" fillId="0" borderId="0" xfId="1" applyFont="1"/>
    <xf numFmtId="0" fontId="8" fillId="0" borderId="0" xfId="1" applyFont="1"/>
    <xf numFmtId="4" fontId="0" fillId="0" borderId="30" xfId="0" applyNumberFormat="1" applyFill="1" applyBorder="1"/>
    <xf numFmtId="0" fontId="0" fillId="0" borderId="0" xfId="0" applyFill="1"/>
    <xf numFmtId="0" fontId="7" fillId="0" borderId="0" xfId="1" applyFont="1"/>
    <xf numFmtId="0" fontId="6" fillId="0" borderId="0" xfId="1" applyFont="1"/>
    <xf numFmtId="0" fontId="5" fillId="0" borderId="0" xfId="1" applyFont="1"/>
    <xf numFmtId="2" fontId="0" fillId="0" borderId="30" xfId="0" applyNumberFormat="1" applyBorder="1"/>
    <xf numFmtId="0" fontId="4" fillId="0" borderId="0" xfId="1" applyFont="1"/>
    <xf numFmtId="4" fontId="0" fillId="0" borderId="30" xfId="0" applyNumberFormat="1" applyFont="1" applyBorder="1"/>
    <xf numFmtId="0" fontId="3" fillId="0" borderId="0" xfId="1" applyFont="1"/>
    <xf numFmtId="0" fontId="48" fillId="4" borderId="32" xfId="1" applyFont="1" applyFill="1" applyBorder="1" applyAlignment="1">
      <alignment horizontal="left" vertical="center" wrapText="1"/>
    </xf>
    <xf numFmtId="0" fontId="2"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1" fillId="0" borderId="0" xfId="1" applyFont="1"/>
    <xf numFmtId="1" fontId="0" fillId="0" borderId="14" xfId="0" applyNumberFormat="1" applyFill="1" applyBorder="1" applyAlignment="1">
      <alignment vertical="top"/>
    </xf>
    <xf numFmtId="0" fontId="0" fillId="0" borderId="26" xfId="0" applyFill="1" applyBorder="1" applyAlignment="1">
      <alignment vertical="top"/>
    </xf>
    <xf numFmtId="0" fontId="0" fillId="0" borderId="19" xfId="0" quotePrefix="1" applyFill="1" applyBorder="1" applyAlignment="1">
      <alignment horizontal="center" vertical="top"/>
    </xf>
    <xf numFmtId="0" fontId="0" fillId="0" borderId="25" xfId="0" applyFill="1" applyBorder="1" applyAlignment="1">
      <alignment horizontal="center" vertical="top"/>
    </xf>
    <xf numFmtId="0" fontId="0" fillId="0" borderId="24" xfId="0" applyBorder="1" applyAlignment="1">
      <alignment horizontal="center" vertical="top" wrapText="1"/>
    </xf>
    <xf numFmtId="0" fontId="0" fillId="0" borderId="14" xfId="0" applyFont="1" applyBorder="1" applyAlignment="1">
      <alignment horizontal="center" vertical="top"/>
    </xf>
    <xf numFmtId="0" fontId="0" fillId="0" borderId="0" xfId="0" applyFont="1"/>
    <xf numFmtId="166" fontId="0" fillId="0" borderId="0" xfId="0" applyNumberFormat="1" applyFont="1"/>
    <xf numFmtId="0" fontId="0" fillId="0" borderId="0" xfId="0" applyFont="1" applyAlignment="1">
      <alignment horizontal="center"/>
    </xf>
    <xf numFmtId="0" fontId="0" fillId="0" borderId="0" xfId="0" applyFill="1" applyAlignment="1">
      <alignment vertical="top"/>
    </xf>
    <xf numFmtId="0" fontId="0" fillId="0" borderId="26" xfId="0" applyFill="1" applyBorder="1" applyAlignment="1">
      <alignment horizontal="center" vertical="top"/>
    </xf>
    <xf numFmtId="1" fontId="0" fillId="0" borderId="14" xfId="0" applyNumberFormat="1" applyFill="1" applyBorder="1" applyAlignment="1">
      <alignment horizontal="right" vertical="top" wrapText="1"/>
    </xf>
    <xf numFmtId="0" fontId="0" fillId="0" borderId="21" xfId="0" applyFill="1" applyBorder="1" applyAlignment="1">
      <alignment horizontal="center" vertical="top"/>
    </xf>
    <xf numFmtId="0" fontId="0" fillId="0" borderId="22" xfId="0" applyFill="1" applyBorder="1" applyAlignment="1">
      <alignment horizontal="center" vertical="top"/>
    </xf>
    <xf numFmtId="0" fontId="0" fillId="0" borderId="24" xfId="0" applyFill="1" applyBorder="1" applyAlignment="1">
      <alignment horizontal="center" vertical="top"/>
    </xf>
    <xf numFmtId="0" fontId="0" fillId="0" borderId="23" xfId="0" applyFill="1" applyBorder="1" applyAlignment="1">
      <alignment horizontal="center" vertical="top"/>
    </xf>
    <xf numFmtId="0" fontId="0" fillId="0" borderId="20" xfId="0" applyFill="1" applyBorder="1" applyAlignment="1">
      <alignment horizontal="center" vertical="top"/>
    </xf>
    <xf numFmtId="1" fontId="0" fillId="0" borderId="14" xfId="0" applyNumberFormat="1" applyFill="1" applyBorder="1" applyAlignment="1">
      <alignment horizontal="right" vertical="top"/>
    </xf>
    <xf numFmtId="0" fontId="43" fillId="0" borderId="14" xfId="0" applyFont="1" applyFill="1" applyBorder="1" applyAlignment="1">
      <alignment horizontal="left" vertical="top"/>
    </xf>
    <xf numFmtId="1" fontId="0" fillId="0" borderId="14" xfId="0" applyNumberFormat="1" applyFont="1" applyFill="1" applyBorder="1" applyAlignment="1">
      <alignment horizontal="right" vertical="top" wrapText="1"/>
    </xf>
    <xf numFmtId="0" fontId="0" fillId="0" borderId="31" xfId="0" applyFill="1" applyBorder="1" applyAlignment="1">
      <alignment horizontal="center" vertical="top"/>
    </xf>
    <xf numFmtId="0" fontId="43" fillId="0" borderId="19" xfId="0" applyFont="1" applyFill="1" applyBorder="1" applyAlignment="1">
      <alignment vertical="top" wrapText="1"/>
    </xf>
    <xf numFmtId="0" fontId="0" fillId="0" borderId="31" xfId="0" applyFont="1" applyFill="1" applyBorder="1" applyAlignment="1">
      <alignment horizontal="center" vertical="top"/>
    </xf>
    <xf numFmtId="2" fontId="0" fillId="0" borderId="18" xfId="0" applyNumberFormat="1" applyFont="1" applyFill="1" applyBorder="1" applyAlignment="1">
      <alignment vertical="top"/>
    </xf>
    <xf numFmtId="0" fontId="41" fillId="0" borderId="2" xfId="0" applyFont="1" applyFill="1" applyBorder="1" applyAlignment="1">
      <alignment horizontal="center"/>
    </xf>
    <xf numFmtId="0" fontId="41" fillId="0" borderId="3" xfId="0" applyFont="1" applyFill="1" applyBorder="1" applyAlignment="1">
      <alignment horizontal="center"/>
    </xf>
    <xf numFmtId="0" fontId="41"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6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nitskaya/Desktop/&#1054;&#1089;&#1090;&#1072;&#1085;&#1082;&#1080;&#1085;&#1086;_new/&#1087;&#1072;&#1089;&#1087;&#1086;&#1088;&#1090;&#1072;/&#1082;&#1086;&#1083;&#1073;_&#1080;&#1079;&#1076;&#1077;&#1083;&#1080;&#1103;_N/&#1082;&#1086;&#1083;&#1073;_&#1087;&#1092;_&#1090;&#1072;&#1073;_0505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равочники"/>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УХ" displayName="УХ" ref="Q1:Q9" totalsRowShown="0" headerRowDxfId="60" dataDxfId="59" headerRowCellStyle="Обычный 2" dataCellStyle="Обычный 2">
  <autoFilter ref="Q1:Q9" xr:uid="{00000000-0009-0000-0100-000002000000}"/>
  <tableColumns count="1">
    <tableColumn id="1" xr3:uid="{00000000-0010-0000-0000-000001000000}" name="Условия хранения" dataDxfId="58" dataCellStyle="Обычный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Номер_НТД" displayName="Номер_НТД" ref="K1:K53" totalsRowShown="0" headerRowDxfId="57" dataDxfId="56">
  <autoFilter ref="K1:K53" xr:uid="{00000000-0009-0000-0100-000001000000}"/>
  <tableColumns count="1">
    <tableColumn id="1" xr3:uid="{00000000-0010-0000-0100-000001000000}" name="Номер ГОСТ/ТУ" dataDxfId="55"/>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pageSetUpPr fitToPage="1"/>
  </sheetPr>
  <dimension ref="A1:AY789"/>
  <sheetViews>
    <sheetView tabSelected="1" zoomScaleNormal="100" workbookViewId="0">
      <pane xSplit="2" ySplit="2" topLeftCell="C3" activePane="bottomRight" state="frozen"/>
      <selection pane="topRight" activeCell="C1" sqref="C1"/>
      <selection pane="bottomLeft" activeCell="A3" sqref="A3"/>
      <selection pane="bottomRight" activeCell="B3" sqref="B3"/>
    </sheetView>
  </sheetViews>
  <sheetFormatPr defaultColWidth="9.140625" defaultRowHeight="12.75" x14ac:dyDescent="0.2"/>
  <cols>
    <col min="1" max="1" width="14.140625" style="119" bestFit="1" customWidth="1"/>
    <col min="2" max="2" width="47.7109375" style="9" bestFit="1" customWidth="1"/>
    <col min="3" max="3" width="5.5703125" style="48" bestFit="1" customWidth="1"/>
    <col min="4" max="4" width="16.140625" style="148" customWidth="1"/>
    <col min="5" max="5" width="22.42578125" style="135" bestFit="1" customWidth="1"/>
    <col min="6" max="6" width="11.140625" style="229" customWidth="1"/>
    <col min="7" max="7" width="15.7109375" style="48" customWidth="1"/>
    <col min="8" max="8" width="28.7109375" style="157" customWidth="1"/>
    <col min="9" max="9" width="19.5703125" style="153"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6" customWidth="1"/>
    <col min="20" max="20" width="10" style="9" customWidth="1"/>
    <col min="21" max="21" width="11" style="9" customWidth="1"/>
    <col min="22" max="22" width="10.5703125" style="9" customWidth="1"/>
    <col min="23" max="23" width="9.7109375" style="9" customWidth="1"/>
    <col min="24" max="25" width="9.42578125" style="9" customWidth="1"/>
    <col min="26" max="26" width="10" style="9" customWidth="1"/>
    <col min="27" max="27" width="11" style="9" customWidth="1"/>
    <col min="28" max="28" width="10.5703125" style="9" customWidth="1"/>
    <col min="29" max="29" width="10.140625" style="9" customWidth="1"/>
    <col min="30" max="30" width="10.5703125" style="9" customWidth="1"/>
    <col min="31" max="31" width="6.85546875" style="48"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2.425781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27</v>
      </c>
      <c r="B1" s="1" t="s">
        <v>26</v>
      </c>
      <c r="C1" s="1" t="s">
        <v>25</v>
      </c>
      <c r="D1" s="3" t="s">
        <v>473</v>
      </c>
      <c r="E1" s="64" t="s">
        <v>35</v>
      </c>
      <c r="F1" s="230" t="s">
        <v>636</v>
      </c>
      <c r="G1" s="1" t="s">
        <v>634</v>
      </c>
      <c r="H1" s="1" t="s">
        <v>630</v>
      </c>
      <c r="I1" s="2" t="s">
        <v>635</v>
      </c>
      <c r="J1" s="3" t="s">
        <v>24</v>
      </c>
      <c r="K1" s="351" t="s">
        <v>23</v>
      </c>
      <c r="L1" s="352"/>
      <c r="M1" s="352"/>
      <c r="N1" s="353"/>
      <c r="O1" s="1" t="s">
        <v>22</v>
      </c>
      <c r="P1" s="1" t="s">
        <v>21</v>
      </c>
      <c r="Q1" s="1" t="s">
        <v>20</v>
      </c>
      <c r="R1" s="243" t="s">
        <v>19</v>
      </c>
      <c r="S1" s="243" t="s">
        <v>19</v>
      </c>
      <c r="T1" s="4"/>
      <c r="U1" s="5"/>
      <c r="V1" s="6"/>
      <c r="W1" s="7" t="s">
        <v>18</v>
      </c>
      <c r="X1" s="7"/>
      <c r="Y1" s="8"/>
      <c r="Z1" s="4"/>
      <c r="AA1" s="201" t="s">
        <v>608</v>
      </c>
      <c r="AB1" s="5"/>
      <c r="AC1" s="5"/>
      <c r="AD1" s="5"/>
      <c r="AE1" s="275"/>
      <c r="AF1" s="128"/>
      <c r="AG1" s="129"/>
      <c r="AH1" s="126"/>
      <c r="AI1" s="5"/>
      <c r="AJ1" s="201" t="s">
        <v>609</v>
      </c>
      <c r="AK1" s="5"/>
      <c r="AL1" s="8"/>
    </row>
    <row r="2" spans="1:51" s="23" customFormat="1" ht="34.5" customHeight="1" thickBot="1" x14ac:dyDescent="0.25">
      <c r="A2" s="10" t="s">
        <v>633</v>
      </c>
      <c r="B2" s="253" t="s">
        <v>638</v>
      </c>
      <c r="C2" s="10" t="s">
        <v>17</v>
      </c>
      <c r="D2" s="254" t="s">
        <v>639</v>
      </c>
      <c r="E2" s="254" t="s">
        <v>640</v>
      </c>
      <c r="F2" s="10" t="s">
        <v>637</v>
      </c>
      <c r="G2" s="255" t="s">
        <v>634</v>
      </c>
      <c r="H2" s="10" t="s">
        <v>629</v>
      </c>
      <c r="I2" s="255" t="s">
        <v>635</v>
      </c>
      <c r="J2" s="253">
        <v>3</v>
      </c>
      <c r="K2" s="11" t="s">
        <v>1630</v>
      </c>
      <c r="L2" s="12" t="s">
        <v>1631</v>
      </c>
      <c r="M2" s="13" t="s">
        <v>16</v>
      </c>
      <c r="N2" s="14" t="s">
        <v>15</v>
      </c>
      <c r="O2" s="10" t="s">
        <v>114</v>
      </c>
      <c r="P2" s="15" t="s">
        <v>14</v>
      </c>
      <c r="Q2" s="16" t="s">
        <v>36</v>
      </c>
      <c r="R2" s="249" t="s">
        <v>627</v>
      </c>
      <c r="S2" s="250" t="s">
        <v>628</v>
      </c>
      <c r="T2" s="17" t="s">
        <v>13</v>
      </c>
      <c r="U2" s="18" t="s">
        <v>313</v>
      </c>
      <c r="V2" s="18" t="s">
        <v>12</v>
      </c>
      <c r="W2" s="19" t="s">
        <v>10</v>
      </c>
      <c r="X2" s="272" t="s">
        <v>700</v>
      </c>
      <c r="Y2" s="20" t="s">
        <v>9</v>
      </c>
      <c r="Z2" s="21" t="s">
        <v>13</v>
      </c>
      <c r="AA2" s="22" t="s">
        <v>313</v>
      </c>
      <c r="AB2" s="22" t="s">
        <v>12</v>
      </c>
      <c r="AC2" s="12" t="s">
        <v>11</v>
      </c>
      <c r="AD2" s="18" t="s">
        <v>444</v>
      </c>
      <c r="AE2" s="12" t="s">
        <v>445</v>
      </c>
      <c r="AF2" s="130" t="s">
        <v>614</v>
      </c>
      <c r="AG2" s="131" t="s">
        <v>615</v>
      </c>
      <c r="AH2" s="202" t="s">
        <v>8</v>
      </c>
      <c r="AI2" s="203" t="s">
        <v>610</v>
      </c>
      <c r="AJ2" s="204" t="s">
        <v>611</v>
      </c>
      <c r="AK2" s="205" t="s">
        <v>613</v>
      </c>
      <c r="AL2" s="205" t="s">
        <v>612</v>
      </c>
    </row>
    <row r="3" spans="1:51" s="23" customFormat="1" ht="115.5" customHeight="1" x14ac:dyDescent="0.2">
      <c r="A3" s="117">
        <v>1001012486874</v>
      </c>
      <c r="B3" s="47" t="s">
        <v>1583</v>
      </c>
      <c r="C3" s="24" t="s">
        <v>3</v>
      </c>
      <c r="D3" s="147" t="s">
        <v>474</v>
      </c>
      <c r="E3" s="133" t="s">
        <v>37</v>
      </c>
      <c r="F3" s="147" t="s">
        <v>6</v>
      </c>
      <c r="G3" s="25" t="s">
        <v>149</v>
      </c>
      <c r="H3" s="154" t="s">
        <v>475</v>
      </c>
      <c r="I3" s="149" t="s">
        <v>510</v>
      </c>
      <c r="J3" s="27" t="s">
        <v>1135</v>
      </c>
      <c r="K3" s="28">
        <v>9</v>
      </c>
      <c r="L3" s="29">
        <v>14</v>
      </c>
      <c r="M3" s="30">
        <v>4</v>
      </c>
      <c r="N3" s="31" t="s">
        <v>890</v>
      </c>
      <c r="O3" s="32" t="s">
        <v>115</v>
      </c>
      <c r="P3" s="32">
        <v>60</v>
      </c>
      <c r="Q3" s="33" t="s">
        <v>88</v>
      </c>
      <c r="R3" s="136">
        <v>2800682000002</v>
      </c>
      <c r="S3" s="136">
        <v>12800682000009</v>
      </c>
      <c r="T3" s="158">
        <v>250</v>
      </c>
      <c r="U3" s="35">
        <v>90</v>
      </c>
      <c r="V3" s="35">
        <v>90</v>
      </c>
      <c r="W3" s="36">
        <f>кратность!$F$2</f>
        <v>1.35</v>
      </c>
      <c r="X3" s="273">
        <v>2E-3</v>
      </c>
      <c r="Y3" s="37">
        <f>W3+X3</f>
        <v>1.3520000000000001</v>
      </c>
      <c r="Z3" s="38">
        <v>292</v>
      </c>
      <c r="AA3" s="39">
        <v>178</v>
      </c>
      <c r="AB3" s="39">
        <v>178</v>
      </c>
      <c r="AC3" s="192">
        <v>3</v>
      </c>
      <c r="AD3" s="118">
        <v>600000029</v>
      </c>
      <c r="AE3" s="104">
        <f>справочники!$C$21</f>
        <v>0.125</v>
      </c>
      <c r="AF3" s="40">
        <f t="shared" ref="AF3:AF53" si="0">ROUNDDOWN(номин.вес_нетто__кг*кол_во_инд.__упак_к,2)</f>
        <v>4.05</v>
      </c>
      <c r="AG3" s="122">
        <f t="shared" ref="AG3:AG53" si="1">(номин.вес_брутто__кг*кол_во_инд.__упак_к)+вес_короба__кг</f>
        <v>4.181</v>
      </c>
      <c r="AH3" s="38">
        <v>16</v>
      </c>
      <c r="AI3" s="39">
        <v>8</v>
      </c>
      <c r="AJ3" s="41">
        <f>AH3*AI3</f>
        <v>128</v>
      </c>
      <c r="AK3" s="216">
        <f>IF(C3="ШТ",кол_во_инд.__упак_к*итого_г_у,ROUNDDOWN(номин.вес_нетто_г_у__кг*итого_г_у,1))</f>
        <v>518.4</v>
      </c>
      <c r="AL3" s="206">
        <f t="shared" ref="AL3:AL53" si="2">(высота__мм*кол_во_слоев_г_у)+145</f>
        <v>1569</v>
      </c>
    </row>
    <row r="4" spans="1:51" ht="153" customHeight="1" x14ac:dyDescent="0.2">
      <c r="A4" s="117">
        <v>1001013636319</v>
      </c>
      <c r="B4" s="26" t="s">
        <v>1655</v>
      </c>
      <c r="C4" s="24" t="s">
        <v>4</v>
      </c>
      <c r="D4" s="147" t="s">
        <v>474</v>
      </c>
      <c r="E4" s="133" t="s">
        <v>37</v>
      </c>
      <c r="F4" s="147" t="s">
        <v>6</v>
      </c>
      <c r="G4" s="25" t="s">
        <v>227</v>
      </c>
      <c r="H4" s="154" t="s">
        <v>475</v>
      </c>
      <c r="I4" s="149" t="s">
        <v>510</v>
      </c>
      <c r="J4" s="27" t="s">
        <v>1656</v>
      </c>
      <c r="K4" s="28">
        <v>11</v>
      </c>
      <c r="L4" s="29">
        <v>15</v>
      </c>
      <c r="M4" s="30">
        <v>3</v>
      </c>
      <c r="N4" s="31" t="s">
        <v>1148</v>
      </c>
      <c r="O4" s="32" t="s">
        <v>115</v>
      </c>
      <c r="P4" s="32">
        <v>60</v>
      </c>
      <c r="Q4" s="33" t="s">
        <v>88</v>
      </c>
      <c r="R4" s="235">
        <v>4607958071111</v>
      </c>
      <c r="S4" s="235">
        <v>14607958071118</v>
      </c>
      <c r="T4" s="158">
        <v>160</v>
      </c>
      <c r="U4" s="35">
        <v>67</v>
      </c>
      <c r="V4" s="35">
        <v>67</v>
      </c>
      <c r="W4" s="36">
        <v>0.4</v>
      </c>
      <c r="X4" s="273">
        <v>2E-3</v>
      </c>
      <c r="Y4" s="37">
        <f t="shared" ref="Y4" si="3">W4+X4</f>
        <v>0.40200000000000002</v>
      </c>
      <c r="Z4" s="60">
        <v>318</v>
      </c>
      <c r="AA4" s="61">
        <v>143</v>
      </c>
      <c r="AB4" s="61">
        <v>138</v>
      </c>
      <c r="AC4" s="193">
        <v>8</v>
      </c>
      <c r="AD4" s="118">
        <v>600000407</v>
      </c>
      <c r="AE4" s="105">
        <f>справочники!$C$106</f>
        <v>9.4E-2</v>
      </c>
      <c r="AF4" s="40">
        <f t="shared" ref="AF4" si="4">ROUNDDOWN(номин.вес_нетто__кг*кол_во_инд.__упак_к,2)</f>
        <v>3.2</v>
      </c>
      <c r="AG4" s="122">
        <f t="shared" ref="AG4" si="5">(номин.вес_брутто__кг*кол_во_инд.__упак_к)+вес_короба__кг</f>
        <v>3.31</v>
      </c>
      <c r="AH4" s="38">
        <v>19</v>
      </c>
      <c r="AI4" s="39">
        <v>11</v>
      </c>
      <c r="AJ4" s="41">
        <f t="shared" ref="AJ4" si="6">AH4*AI4</f>
        <v>209</v>
      </c>
      <c r="AK4" s="208">
        <f t="shared" ref="AK4" si="7">IF(C4="ШТ",кол_во_инд.__упак_к*итого_г_у,ROUNDDOWN(номин.вес_нетто_г_у__кг*итого_г_у,1))</f>
        <v>1672</v>
      </c>
      <c r="AL4" s="206">
        <f t="shared" ref="AL4" si="8">(высота__мм*кол_во_слоев_г_у)+145</f>
        <v>1663</v>
      </c>
      <c r="AM4" s="23"/>
      <c r="AN4" s="23"/>
      <c r="AO4" s="23"/>
      <c r="AP4" s="23"/>
      <c r="AQ4" s="23"/>
      <c r="AR4" s="23"/>
      <c r="AS4" s="23"/>
      <c r="AT4" s="23"/>
      <c r="AU4" s="23"/>
      <c r="AV4" s="23"/>
      <c r="AW4" s="23"/>
      <c r="AX4" s="23"/>
      <c r="AY4" s="23"/>
    </row>
    <row r="5" spans="1:51" s="23" customFormat="1" ht="114.75" customHeight="1" x14ac:dyDescent="0.2">
      <c r="A5" s="117">
        <v>1001015676877</v>
      </c>
      <c r="B5" s="26" t="s">
        <v>1085</v>
      </c>
      <c r="C5" s="24" t="s">
        <v>3</v>
      </c>
      <c r="D5" s="147" t="s">
        <v>474</v>
      </c>
      <c r="E5" s="133" t="s">
        <v>37</v>
      </c>
      <c r="F5" s="147" t="s">
        <v>5</v>
      </c>
      <c r="G5" s="25" t="s">
        <v>149</v>
      </c>
      <c r="H5" s="154" t="s">
        <v>488</v>
      </c>
      <c r="I5" s="152" t="s">
        <v>786</v>
      </c>
      <c r="J5" s="27" t="s">
        <v>1086</v>
      </c>
      <c r="K5" s="42">
        <v>8</v>
      </c>
      <c r="L5" s="43">
        <v>14</v>
      </c>
      <c r="M5" s="44"/>
      <c r="N5" s="45" t="s">
        <v>170</v>
      </c>
      <c r="O5" s="32" t="s">
        <v>115</v>
      </c>
      <c r="P5" s="32">
        <v>60</v>
      </c>
      <c r="Q5" s="33" t="s">
        <v>88</v>
      </c>
      <c r="R5" s="235">
        <v>2800774000002</v>
      </c>
      <c r="S5" s="235">
        <v>12800774000009</v>
      </c>
      <c r="T5" s="158">
        <v>250</v>
      </c>
      <c r="U5" s="35">
        <v>90</v>
      </c>
      <c r="V5" s="35">
        <v>90</v>
      </c>
      <c r="W5" s="36">
        <f>кратность!$F$3</f>
        <v>1.35</v>
      </c>
      <c r="X5" s="273">
        <v>5.0000000000000001E-3</v>
      </c>
      <c r="Y5" s="37">
        <f>W5+X5</f>
        <v>1.355</v>
      </c>
      <c r="Z5" s="38">
        <v>292</v>
      </c>
      <c r="AA5" s="39">
        <v>178</v>
      </c>
      <c r="AB5" s="39">
        <v>178</v>
      </c>
      <c r="AC5" s="192">
        <v>3</v>
      </c>
      <c r="AD5" s="118">
        <v>600000029</v>
      </c>
      <c r="AE5" s="104">
        <f>справочники!$C$21</f>
        <v>0.125</v>
      </c>
      <c r="AF5" s="40">
        <f t="shared" si="0"/>
        <v>4.05</v>
      </c>
      <c r="AG5" s="122">
        <f t="shared" si="1"/>
        <v>4.1899999999999995</v>
      </c>
      <c r="AH5" s="38">
        <v>16</v>
      </c>
      <c r="AI5" s="39">
        <v>8</v>
      </c>
      <c r="AJ5" s="41">
        <f>AH5*AI5</f>
        <v>128</v>
      </c>
      <c r="AK5" s="216">
        <f>IF(C5="ШТ",кол_во_инд.__упак_к*итого_г_у,ROUNDDOWN(номин.вес_нетто_г_у__кг*итого_г_у,1))</f>
        <v>518.4</v>
      </c>
      <c r="AL5" s="206">
        <f t="shared" si="2"/>
        <v>1569</v>
      </c>
    </row>
    <row r="6" spans="1:51" s="23" customFormat="1" ht="127.5" x14ac:dyDescent="0.2">
      <c r="A6" s="117">
        <v>1001015686878</v>
      </c>
      <c r="B6" s="26" t="s">
        <v>1087</v>
      </c>
      <c r="C6" s="24" t="s">
        <v>3</v>
      </c>
      <c r="D6" s="147" t="s">
        <v>474</v>
      </c>
      <c r="E6" s="133" t="s">
        <v>37</v>
      </c>
      <c r="F6" s="147" t="s">
        <v>5</v>
      </c>
      <c r="G6" s="25" t="s">
        <v>149</v>
      </c>
      <c r="H6" s="154" t="s">
        <v>488</v>
      </c>
      <c r="I6" s="152" t="s">
        <v>786</v>
      </c>
      <c r="J6" s="27" t="s">
        <v>1088</v>
      </c>
      <c r="K6" s="28">
        <v>8</v>
      </c>
      <c r="L6" s="29">
        <v>14</v>
      </c>
      <c r="M6" s="29"/>
      <c r="N6" s="45" t="s">
        <v>170</v>
      </c>
      <c r="O6" s="32" t="s">
        <v>115</v>
      </c>
      <c r="P6" s="32">
        <v>60</v>
      </c>
      <c r="Q6" s="33" t="s">
        <v>88</v>
      </c>
      <c r="R6" s="235">
        <v>2800776000000</v>
      </c>
      <c r="S6" s="235">
        <v>12800776000007</v>
      </c>
      <c r="T6" s="158">
        <v>250</v>
      </c>
      <c r="U6" s="35">
        <v>90</v>
      </c>
      <c r="V6" s="35">
        <v>90</v>
      </c>
      <c r="W6" s="36">
        <f>кратность!$F$4</f>
        <v>1.35</v>
      </c>
      <c r="X6" s="273">
        <v>5.0000000000000001E-3</v>
      </c>
      <c r="Y6" s="37">
        <f>W6+X6</f>
        <v>1.355</v>
      </c>
      <c r="Z6" s="38">
        <v>292</v>
      </c>
      <c r="AA6" s="39">
        <v>178</v>
      </c>
      <c r="AB6" s="39">
        <v>178</v>
      </c>
      <c r="AC6" s="192">
        <v>3</v>
      </c>
      <c r="AD6" s="118">
        <v>600000029</v>
      </c>
      <c r="AE6" s="104">
        <f>справочники!$C$21</f>
        <v>0.125</v>
      </c>
      <c r="AF6" s="40">
        <f t="shared" si="0"/>
        <v>4.05</v>
      </c>
      <c r="AG6" s="122">
        <f t="shared" si="1"/>
        <v>4.1899999999999995</v>
      </c>
      <c r="AH6" s="38">
        <v>16</v>
      </c>
      <c r="AI6" s="39">
        <v>8</v>
      </c>
      <c r="AJ6" s="41">
        <f>AH6*AI6</f>
        <v>128</v>
      </c>
      <c r="AK6" s="216">
        <f>IF(C6="ШТ",кол_во_инд.__упак_к*итого_г_у,ROUNDDOWN(номин.вес_нетто_г_у__кг*итого_г_у,1))</f>
        <v>518.4</v>
      </c>
      <c r="AL6" s="206">
        <f t="shared" si="2"/>
        <v>1569</v>
      </c>
    </row>
    <row r="7" spans="1:51" s="23" customFormat="1" ht="115.5" customHeight="1" x14ac:dyDescent="0.2">
      <c r="A7" s="117">
        <v>1001014486159</v>
      </c>
      <c r="B7" s="26" t="s">
        <v>387</v>
      </c>
      <c r="C7" s="24" t="s">
        <v>3</v>
      </c>
      <c r="D7" s="147" t="s">
        <v>474</v>
      </c>
      <c r="E7" s="133" t="s">
        <v>37</v>
      </c>
      <c r="F7" s="147" t="s">
        <v>6</v>
      </c>
      <c r="G7" s="25" t="s">
        <v>149</v>
      </c>
      <c r="H7" s="154" t="s">
        <v>488</v>
      </c>
      <c r="I7" s="149" t="s">
        <v>786</v>
      </c>
      <c r="J7" s="27" t="s">
        <v>1254</v>
      </c>
      <c r="K7" s="28">
        <v>8</v>
      </c>
      <c r="L7" s="29">
        <v>14</v>
      </c>
      <c r="M7" s="30"/>
      <c r="N7" s="31" t="s">
        <v>170</v>
      </c>
      <c r="O7" s="32" t="s">
        <v>115</v>
      </c>
      <c r="P7" s="32">
        <v>60</v>
      </c>
      <c r="Q7" s="33" t="s">
        <v>88</v>
      </c>
      <c r="R7" s="244">
        <v>2446166000009</v>
      </c>
      <c r="S7" s="244">
        <v>12446166000006</v>
      </c>
      <c r="T7" s="158">
        <v>250</v>
      </c>
      <c r="U7" s="35">
        <v>90</v>
      </c>
      <c r="V7" s="35">
        <v>90</v>
      </c>
      <c r="W7" s="36">
        <f>кратность!$F$5</f>
        <v>1.35</v>
      </c>
      <c r="X7" s="273">
        <v>2E-3</v>
      </c>
      <c r="Y7" s="37">
        <f t="shared" ref="Y7:Y63" si="9">W7+X7</f>
        <v>1.3520000000000001</v>
      </c>
      <c r="Z7" s="38">
        <v>292</v>
      </c>
      <c r="AA7" s="39">
        <v>178</v>
      </c>
      <c r="AB7" s="39">
        <v>178</v>
      </c>
      <c r="AC7" s="192">
        <v>4</v>
      </c>
      <c r="AD7" s="118">
        <v>600000029</v>
      </c>
      <c r="AE7" s="104">
        <f>справочники!$C$21</f>
        <v>0.125</v>
      </c>
      <c r="AF7" s="40">
        <f t="shared" si="0"/>
        <v>5.4</v>
      </c>
      <c r="AG7" s="122">
        <f t="shared" si="1"/>
        <v>5.5330000000000004</v>
      </c>
      <c r="AH7" s="38">
        <v>16</v>
      </c>
      <c r="AI7" s="39">
        <v>8</v>
      </c>
      <c r="AJ7" s="41">
        <f t="shared" ref="AJ7:AJ49" si="10">AH7*AI7</f>
        <v>128</v>
      </c>
      <c r="AK7" s="216">
        <f t="shared" ref="AK7:AK51" si="11">IF(C7="ШТ",кол_во_инд.__упак_к*итого_г_у,ROUNDDOWN(номин.вес_нетто_г_у__кг*итого_г_у,1))</f>
        <v>691.2</v>
      </c>
      <c r="AL7" s="206">
        <f t="shared" si="2"/>
        <v>1569</v>
      </c>
    </row>
    <row r="8" spans="1:51" s="23" customFormat="1" ht="114.75" customHeight="1" x14ac:dyDescent="0.2">
      <c r="A8" s="117">
        <v>1001014486244</v>
      </c>
      <c r="B8" s="47" t="s">
        <v>820</v>
      </c>
      <c r="C8" s="24" t="s">
        <v>4</v>
      </c>
      <c r="D8" s="147" t="s">
        <v>474</v>
      </c>
      <c r="E8" s="133" t="s">
        <v>37</v>
      </c>
      <c r="F8" s="147" t="s">
        <v>6</v>
      </c>
      <c r="G8" s="25" t="s">
        <v>149</v>
      </c>
      <c r="H8" s="154" t="s">
        <v>476</v>
      </c>
      <c r="I8" s="149" t="s">
        <v>786</v>
      </c>
      <c r="J8" s="27" t="s">
        <v>1254</v>
      </c>
      <c r="K8" s="28">
        <v>8</v>
      </c>
      <c r="L8" s="29">
        <v>14</v>
      </c>
      <c r="M8" s="30"/>
      <c r="N8" s="31" t="s">
        <v>170</v>
      </c>
      <c r="O8" s="32" t="s">
        <v>115</v>
      </c>
      <c r="P8" s="32">
        <v>60</v>
      </c>
      <c r="Q8" s="33" t="s">
        <v>88</v>
      </c>
      <c r="R8" s="235">
        <v>4607958076352</v>
      </c>
      <c r="S8" s="235">
        <v>14607958076359</v>
      </c>
      <c r="T8" s="158">
        <v>245</v>
      </c>
      <c r="U8" s="35">
        <v>72</v>
      </c>
      <c r="V8" s="35">
        <v>72</v>
      </c>
      <c r="W8" s="36">
        <v>0.75</v>
      </c>
      <c r="X8" s="273">
        <v>2E-3</v>
      </c>
      <c r="Y8" s="37">
        <f t="shared" ref="Y8:Y15" si="12">W8+X8</f>
        <v>0.752</v>
      </c>
      <c r="Z8" s="38">
        <v>293</v>
      </c>
      <c r="AA8" s="39">
        <v>153</v>
      </c>
      <c r="AB8" s="39">
        <v>224</v>
      </c>
      <c r="AC8" s="192">
        <v>6</v>
      </c>
      <c r="AD8" s="118">
        <v>600000400</v>
      </c>
      <c r="AE8" s="104">
        <f>справочники!$C$95</f>
        <v>0.13500000000000001</v>
      </c>
      <c r="AF8" s="40">
        <f t="shared" si="0"/>
        <v>4.5</v>
      </c>
      <c r="AG8" s="122">
        <f t="shared" si="1"/>
        <v>4.6470000000000002</v>
      </c>
      <c r="AH8" s="38">
        <v>20</v>
      </c>
      <c r="AI8" s="39">
        <v>7</v>
      </c>
      <c r="AJ8" s="41">
        <f t="shared" ref="AJ8:AJ15" si="13">AH8*AI8</f>
        <v>140</v>
      </c>
      <c r="AK8" s="208">
        <f t="shared" ref="AK8:AK15" si="14">IF(C8="ШТ",кол_во_инд.__упак_к*итого_г_у,ROUNDDOWN(номин.вес_нетто_г_у__кг*итого_г_у,1))</f>
        <v>840</v>
      </c>
      <c r="AL8" s="206">
        <f t="shared" si="2"/>
        <v>1713</v>
      </c>
    </row>
    <row r="9" spans="1:51" s="23" customFormat="1" ht="114" customHeight="1" x14ac:dyDescent="0.2">
      <c r="A9" s="117">
        <v>1001014486731</v>
      </c>
      <c r="B9" s="47" t="s">
        <v>835</v>
      </c>
      <c r="C9" s="24" t="s">
        <v>4</v>
      </c>
      <c r="D9" s="147" t="s">
        <v>474</v>
      </c>
      <c r="E9" s="133" t="s">
        <v>37</v>
      </c>
      <c r="F9" s="147" t="s">
        <v>6</v>
      </c>
      <c r="G9" s="25" t="s">
        <v>149</v>
      </c>
      <c r="H9" s="154" t="s">
        <v>476</v>
      </c>
      <c r="I9" s="149" t="s">
        <v>786</v>
      </c>
      <c r="J9" s="27" t="s">
        <v>1254</v>
      </c>
      <c r="K9" s="28">
        <v>8</v>
      </c>
      <c r="L9" s="29">
        <v>14</v>
      </c>
      <c r="M9" s="30"/>
      <c r="N9" s="31" t="s">
        <v>170</v>
      </c>
      <c r="O9" s="32" t="s">
        <v>115</v>
      </c>
      <c r="P9" s="32">
        <v>60</v>
      </c>
      <c r="Q9" s="33" t="s">
        <v>88</v>
      </c>
      <c r="R9" s="235">
        <v>4607958076352</v>
      </c>
      <c r="S9" s="235">
        <v>14607958076359</v>
      </c>
      <c r="T9" s="158">
        <v>245</v>
      </c>
      <c r="U9" s="35">
        <v>72</v>
      </c>
      <c r="V9" s="35">
        <v>72</v>
      </c>
      <c r="W9" s="36">
        <v>0.75</v>
      </c>
      <c r="X9" s="273">
        <v>2E-3</v>
      </c>
      <c r="Y9" s="37">
        <f t="shared" si="12"/>
        <v>0.752</v>
      </c>
      <c r="Z9" s="38">
        <v>293</v>
      </c>
      <c r="AA9" s="39">
        <v>153</v>
      </c>
      <c r="AB9" s="39">
        <v>224</v>
      </c>
      <c r="AC9" s="192">
        <v>6</v>
      </c>
      <c r="AD9" s="118">
        <v>600000400</v>
      </c>
      <c r="AE9" s="104">
        <f>справочники!$C$95</f>
        <v>0.13500000000000001</v>
      </c>
      <c r="AF9" s="40">
        <f t="shared" si="0"/>
        <v>4.5</v>
      </c>
      <c r="AG9" s="122">
        <f t="shared" si="1"/>
        <v>4.6470000000000002</v>
      </c>
      <c r="AH9" s="38">
        <v>20</v>
      </c>
      <c r="AI9" s="39">
        <v>7</v>
      </c>
      <c r="AJ9" s="41">
        <f t="shared" si="13"/>
        <v>140</v>
      </c>
      <c r="AK9" s="208">
        <f t="shared" si="14"/>
        <v>840</v>
      </c>
      <c r="AL9" s="206">
        <f t="shared" si="2"/>
        <v>1713</v>
      </c>
    </row>
    <row r="10" spans="1:51" s="23" customFormat="1" ht="141" customHeight="1" x14ac:dyDescent="0.2">
      <c r="A10" s="117">
        <v>1001014765993</v>
      </c>
      <c r="B10" s="47" t="s">
        <v>989</v>
      </c>
      <c r="C10" s="24" t="s">
        <v>3</v>
      </c>
      <c r="D10" s="147" t="s">
        <v>474</v>
      </c>
      <c r="E10" s="133" t="s">
        <v>37</v>
      </c>
      <c r="F10" s="147" t="s">
        <v>6</v>
      </c>
      <c r="G10" s="25" t="s">
        <v>149</v>
      </c>
      <c r="H10" s="154" t="s">
        <v>488</v>
      </c>
      <c r="I10" s="149" t="s">
        <v>786</v>
      </c>
      <c r="J10" s="27" t="s">
        <v>1566</v>
      </c>
      <c r="K10" s="28">
        <v>10</v>
      </c>
      <c r="L10" s="29">
        <v>16</v>
      </c>
      <c r="M10" s="30"/>
      <c r="N10" s="31" t="s">
        <v>1567</v>
      </c>
      <c r="O10" s="32" t="s">
        <v>115</v>
      </c>
      <c r="P10" s="32">
        <v>60</v>
      </c>
      <c r="Q10" s="33" t="s">
        <v>88</v>
      </c>
      <c r="R10" s="244">
        <v>2444353000009</v>
      </c>
      <c r="S10" s="244">
        <v>12444353000006</v>
      </c>
      <c r="T10" s="158">
        <v>250</v>
      </c>
      <c r="U10" s="35">
        <v>90</v>
      </c>
      <c r="V10" s="35">
        <v>90</v>
      </c>
      <c r="W10" s="36">
        <f>кратность!$F$6</f>
        <v>1.35</v>
      </c>
      <c r="X10" s="273">
        <v>2E-3</v>
      </c>
      <c r="Y10" s="37">
        <f t="shared" si="12"/>
        <v>1.3520000000000001</v>
      </c>
      <c r="Z10" s="38">
        <v>292</v>
      </c>
      <c r="AA10" s="39">
        <v>178</v>
      </c>
      <c r="AB10" s="39">
        <v>178</v>
      </c>
      <c r="AC10" s="192">
        <v>4</v>
      </c>
      <c r="AD10" s="118">
        <v>600000029</v>
      </c>
      <c r="AE10" s="104">
        <f>справочники!$C$21</f>
        <v>0.125</v>
      </c>
      <c r="AF10" s="40">
        <f t="shared" si="0"/>
        <v>5.4</v>
      </c>
      <c r="AG10" s="122">
        <f t="shared" si="1"/>
        <v>5.5330000000000004</v>
      </c>
      <c r="AH10" s="38">
        <v>14</v>
      </c>
      <c r="AI10" s="39">
        <v>8</v>
      </c>
      <c r="AJ10" s="41">
        <f t="shared" si="13"/>
        <v>112</v>
      </c>
      <c r="AK10" s="216">
        <f t="shared" si="14"/>
        <v>604.79999999999995</v>
      </c>
      <c r="AL10" s="206">
        <f t="shared" si="2"/>
        <v>1569</v>
      </c>
    </row>
    <row r="11" spans="1:51" s="23" customFormat="1" ht="141" customHeight="1" x14ac:dyDescent="0.2">
      <c r="A11" s="117">
        <v>1001014766798</v>
      </c>
      <c r="B11" s="47" t="s">
        <v>962</v>
      </c>
      <c r="C11" s="24" t="s">
        <v>4</v>
      </c>
      <c r="D11" s="147" t="s">
        <v>474</v>
      </c>
      <c r="E11" s="133" t="s">
        <v>37</v>
      </c>
      <c r="F11" s="147" t="s">
        <v>6</v>
      </c>
      <c r="G11" s="25" t="s">
        <v>149</v>
      </c>
      <c r="H11" s="154" t="s">
        <v>476</v>
      </c>
      <c r="I11" s="149" t="s">
        <v>786</v>
      </c>
      <c r="J11" s="27" t="s">
        <v>1566</v>
      </c>
      <c r="K11" s="28">
        <v>10</v>
      </c>
      <c r="L11" s="29">
        <v>16</v>
      </c>
      <c r="M11" s="30">
        <v>2</v>
      </c>
      <c r="N11" s="31" t="s">
        <v>1661</v>
      </c>
      <c r="O11" s="32" t="s">
        <v>115</v>
      </c>
      <c r="P11" s="32">
        <v>60</v>
      </c>
      <c r="Q11" s="33" t="s">
        <v>88</v>
      </c>
      <c r="R11" s="235">
        <v>4607958077182</v>
      </c>
      <c r="S11" s="235">
        <v>14607958077189</v>
      </c>
      <c r="T11" s="158">
        <v>245</v>
      </c>
      <c r="U11" s="35">
        <v>72</v>
      </c>
      <c r="V11" s="35">
        <v>72</v>
      </c>
      <c r="W11" s="36">
        <v>0.75</v>
      </c>
      <c r="X11" s="273">
        <v>2E-3</v>
      </c>
      <c r="Y11" s="37">
        <f t="shared" si="12"/>
        <v>0.752</v>
      </c>
      <c r="Z11" s="38">
        <v>293</v>
      </c>
      <c r="AA11" s="39">
        <v>153</v>
      </c>
      <c r="AB11" s="39">
        <v>224</v>
      </c>
      <c r="AC11" s="192">
        <v>6</v>
      </c>
      <c r="AD11" s="118">
        <v>600000400</v>
      </c>
      <c r="AE11" s="104">
        <f>справочники!$C$95</f>
        <v>0.13500000000000001</v>
      </c>
      <c r="AF11" s="40">
        <f t="shared" si="0"/>
        <v>4.5</v>
      </c>
      <c r="AG11" s="122">
        <f t="shared" si="1"/>
        <v>4.6470000000000002</v>
      </c>
      <c r="AH11" s="38">
        <v>20</v>
      </c>
      <c r="AI11" s="39">
        <v>7</v>
      </c>
      <c r="AJ11" s="41">
        <f t="shared" si="13"/>
        <v>140</v>
      </c>
      <c r="AK11" s="208">
        <f t="shared" si="14"/>
        <v>840</v>
      </c>
      <c r="AL11" s="206">
        <f t="shared" si="2"/>
        <v>1713</v>
      </c>
    </row>
    <row r="12" spans="1:51" s="23" customFormat="1" ht="140.25" customHeight="1" x14ac:dyDescent="0.2">
      <c r="A12" s="117">
        <v>1001014765992</v>
      </c>
      <c r="B12" s="47" t="s">
        <v>988</v>
      </c>
      <c r="C12" s="24" t="s">
        <v>4</v>
      </c>
      <c r="D12" s="147" t="s">
        <v>474</v>
      </c>
      <c r="E12" s="133" t="s">
        <v>37</v>
      </c>
      <c r="F12" s="147" t="s">
        <v>6</v>
      </c>
      <c r="G12" s="25" t="s">
        <v>149</v>
      </c>
      <c r="H12" s="154" t="s">
        <v>476</v>
      </c>
      <c r="I12" s="149" t="s">
        <v>786</v>
      </c>
      <c r="J12" s="27" t="s">
        <v>1566</v>
      </c>
      <c r="K12" s="28">
        <v>10</v>
      </c>
      <c r="L12" s="29">
        <v>16</v>
      </c>
      <c r="M12" s="30">
        <v>2</v>
      </c>
      <c r="N12" s="31" t="s">
        <v>1661</v>
      </c>
      <c r="O12" s="32" t="s">
        <v>115</v>
      </c>
      <c r="P12" s="32">
        <v>60</v>
      </c>
      <c r="Q12" s="33" t="s">
        <v>88</v>
      </c>
      <c r="R12" s="235">
        <v>4607958073894</v>
      </c>
      <c r="S12" s="235">
        <v>14607958073891</v>
      </c>
      <c r="T12" s="158">
        <v>160</v>
      </c>
      <c r="U12" s="35">
        <v>67</v>
      </c>
      <c r="V12" s="35">
        <v>67</v>
      </c>
      <c r="W12" s="36">
        <v>0.4</v>
      </c>
      <c r="X12" s="273">
        <v>2E-3</v>
      </c>
      <c r="Y12" s="37">
        <f t="shared" si="12"/>
        <v>0.40200000000000002</v>
      </c>
      <c r="Z12" s="38">
        <v>318</v>
      </c>
      <c r="AA12" s="39">
        <v>143</v>
      </c>
      <c r="AB12" s="39">
        <v>138</v>
      </c>
      <c r="AC12" s="192">
        <v>8</v>
      </c>
      <c r="AD12" s="118">
        <v>600000407</v>
      </c>
      <c r="AE12" s="104">
        <f>справочники!$C$106</f>
        <v>9.4E-2</v>
      </c>
      <c r="AF12" s="40">
        <f t="shared" si="0"/>
        <v>3.2</v>
      </c>
      <c r="AG12" s="122">
        <f t="shared" si="1"/>
        <v>3.31</v>
      </c>
      <c r="AH12" s="38">
        <v>19</v>
      </c>
      <c r="AI12" s="39">
        <v>11</v>
      </c>
      <c r="AJ12" s="41">
        <f t="shared" si="13"/>
        <v>209</v>
      </c>
      <c r="AK12" s="208">
        <f t="shared" si="14"/>
        <v>1672</v>
      </c>
      <c r="AL12" s="206">
        <f t="shared" si="2"/>
        <v>1663</v>
      </c>
    </row>
    <row r="13" spans="1:51" ht="114.75" x14ac:dyDescent="0.2">
      <c r="A13" s="117">
        <v>1001012426268</v>
      </c>
      <c r="B13" s="26" t="s">
        <v>808</v>
      </c>
      <c r="C13" s="24" t="s">
        <v>4</v>
      </c>
      <c r="D13" s="147" t="s">
        <v>474</v>
      </c>
      <c r="E13" s="133" t="s">
        <v>37</v>
      </c>
      <c r="F13" s="147" t="s">
        <v>6</v>
      </c>
      <c r="G13" s="25" t="s">
        <v>149</v>
      </c>
      <c r="H13" s="154" t="s">
        <v>475</v>
      </c>
      <c r="I13" s="149" t="s">
        <v>515</v>
      </c>
      <c r="J13" s="27" t="s">
        <v>1624</v>
      </c>
      <c r="K13" s="28">
        <v>9</v>
      </c>
      <c r="L13" s="29">
        <v>13</v>
      </c>
      <c r="M13" s="30">
        <v>2</v>
      </c>
      <c r="N13" s="31" t="s">
        <v>454</v>
      </c>
      <c r="O13" s="32" t="s">
        <v>115</v>
      </c>
      <c r="P13" s="32">
        <v>60</v>
      </c>
      <c r="Q13" s="33" t="s">
        <v>88</v>
      </c>
      <c r="R13" s="235">
        <v>4607958076277</v>
      </c>
      <c r="S13" s="235">
        <v>14607958076274</v>
      </c>
      <c r="T13" s="158">
        <v>160</v>
      </c>
      <c r="U13" s="35">
        <v>67</v>
      </c>
      <c r="V13" s="35">
        <v>67</v>
      </c>
      <c r="W13" s="36">
        <v>0.4</v>
      </c>
      <c r="X13" s="273">
        <v>2E-3</v>
      </c>
      <c r="Y13" s="37">
        <f t="shared" si="12"/>
        <v>0.40200000000000002</v>
      </c>
      <c r="Z13" s="60">
        <v>318</v>
      </c>
      <c r="AA13" s="61">
        <v>143</v>
      </c>
      <c r="AB13" s="61">
        <v>138</v>
      </c>
      <c r="AC13" s="193">
        <v>8</v>
      </c>
      <c r="AD13" s="118">
        <v>600000407</v>
      </c>
      <c r="AE13" s="105">
        <f>справочники!$C$106</f>
        <v>9.4E-2</v>
      </c>
      <c r="AF13" s="40">
        <f t="shared" si="0"/>
        <v>3.2</v>
      </c>
      <c r="AG13" s="122">
        <f t="shared" si="1"/>
        <v>3.31</v>
      </c>
      <c r="AH13" s="38">
        <v>19</v>
      </c>
      <c r="AI13" s="39">
        <v>11</v>
      </c>
      <c r="AJ13" s="41">
        <f t="shared" si="13"/>
        <v>209</v>
      </c>
      <c r="AK13" s="208">
        <f t="shared" si="14"/>
        <v>1672</v>
      </c>
      <c r="AL13" s="206">
        <f t="shared" si="2"/>
        <v>1663</v>
      </c>
      <c r="AM13" s="23"/>
      <c r="AN13" s="23"/>
      <c r="AO13" s="23"/>
      <c r="AP13" s="23"/>
      <c r="AQ13" s="23"/>
      <c r="AR13" s="23"/>
      <c r="AS13" s="23"/>
      <c r="AT13" s="23"/>
      <c r="AU13" s="23"/>
      <c r="AV13" s="23"/>
      <c r="AW13" s="23"/>
      <c r="AX13" s="23"/>
      <c r="AY13" s="23"/>
    </row>
    <row r="14" spans="1:51" ht="114.75" x14ac:dyDescent="0.2">
      <c r="A14" s="117">
        <v>1001012427025</v>
      </c>
      <c r="B14" s="26" t="s">
        <v>1572</v>
      </c>
      <c r="C14" s="24" t="s">
        <v>4</v>
      </c>
      <c r="D14" s="147" t="s">
        <v>474</v>
      </c>
      <c r="E14" s="133" t="s">
        <v>37</v>
      </c>
      <c r="F14" s="147" t="s">
        <v>6</v>
      </c>
      <c r="G14" s="25" t="s">
        <v>149</v>
      </c>
      <c r="H14" s="154" t="s">
        <v>475</v>
      </c>
      <c r="I14" s="149" t="s">
        <v>515</v>
      </c>
      <c r="J14" s="27" t="s">
        <v>1624</v>
      </c>
      <c r="K14" s="28">
        <v>9</v>
      </c>
      <c r="L14" s="29">
        <v>13</v>
      </c>
      <c r="M14" s="30">
        <v>2</v>
      </c>
      <c r="N14" s="31" t="s">
        <v>454</v>
      </c>
      <c r="O14" s="32" t="s">
        <v>115</v>
      </c>
      <c r="P14" s="32">
        <v>60</v>
      </c>
      <c r="Q14" s="33" t="s">
        <v>88</v>
      </c>
      <c r="R14" s="235">
        <v>4607958078493</v>
      </c>
      <c r="S14" s="235">
        <v>14607958078490</v>
      </c>
      <c r="T14" s="158">
        <v>190</v>
      </c>
      <c r="U14" s="35">
        <v>70</v>
      </c>
      <c r="V14" s="35">
        <v>70</v>
      </c>
      <c r="W14" s="36">
        <v>0.85</v>
      </c>
      <c r="X14" s="273">
        <v>2E-3</v>
      </c>
      <c r="Y14" s="37">
        <f t="shared" si="12"/>
        <v>0.85199999999999998</v>
      </c>
      <c r="Z14" s="60">
        <v>388</v>
      </c>
      <c r="AA14" s="61">
        <v>193</v>
      </c>
      <c r="AB14" s="61">
        <v>108</v>
      </c>
      <c r="AC14" s="193">
        <v>4</v>
      </c>
      <c r="AD14" s="118">
        <v>600000013</v>
      </c>
      <c r="AE14" s="105">
        <f>справочники!$C$5</f>
        <v>0.14099999999999999</v>
      </c>
      <c r="AF14" s="40">
        <f t="shared" si="0"/>
        <v>3.4</v>
      </c>
      <c r="AG14" s="122">
        <f t="shared" si="1"/>
        <v>3.5489999999999999</v>
      </c>
      <c r="AH14" s="38">
        <v>12</v>
      </c>
      <c r="AI14" s="39">
        <v>14</v>
      </c>
      <c r="AJ14" s="41">
        <f t="shared" si="13"/>
        <v>168</v>
      </c>
      <c r="AK14" s="208">
        <f t="shared" si="14"/>
        <v>672</v>
      </c>
      <c r="AL14" s="206">
        <f t="shared" si="2"/>
        <v>1657</v>
      </c>
      <c r="AM14" s="23"/>
      <c r="AN14" s="23"/>
      <c r="AO14" s="23"/>
      <c r="AP14" s="23"/>
      <c r="AQ14" s="23"/>
      <c r="AR14" s="23"/>
      <c r="AS14" s="23"/>
      <c r="AT14" s="23"/>
      <c r="AU14" s="23"/>
      <c r="AV14" s="23"/>
      <c r="AW14" s="23"/>
      <c r="AX14" s="23"/>
      <c r="AY14" s="23"/>
    </row>
    <row r="15" spans="1:51" s="23" customFormat="1" ht="114.75" x14ac:dyDescent="0.2">
      <c r="A15" s="117">
        <v>1001012426220</v>
      </c>
      <c r="B15" s="47" t="s">
        <v>1792</v>
      </c>
      <c r="C15" s="24" t="s">
        <v>3</v>
      </c>
      <c r="D15" s="147" t="s">
        <v>474</v>
      </c>
      <c r="E15" s="133" t="s">
        <v>37</v>
      </c>
      <c r="F15" s="147" t="s">
        <v>6</v>
      </c>
      <c r="G15" s="25" t="s">
        <v>149</v>
      </c>
      <c r="H15" s="154" t="s">
        <v>475</v>
      </c>
      <c r="I15" s="149" t="s">
        <v>515</v>
      </c>
      <c r="J15" s="27" t="s">
        <v>1624</v>
      </c>
      <c r="K15" s="28">
        <v>9</v>
      </c>
      <c r="L15" s="29">
        <v>13</v>
      </c>
      <c r="M15" s="30">
        <v>2</v>
      </c>
      <c r="N15" s="31" t="s">
        <v>454</v>
      </c>
      <c r="O15" s="32" t="s">
        <v>115</v>
      </c>
      <c r="P15" s="32">
        <v>60</v>
      </c>
      <c r="Q15" s="33" t="s">
        <v>88</v>
      </c>
      <c r="R15" s="235">
        <v>2800327000008</v>
      </c>
      <c r="S15" s="235">
        <v>12800327000005</v>
      </c>
      <c r="T15" s="158">
        <v>250</v>
      </c>
      <c r="U15" s="35">
        <v>90</v>
      </c>
      <c r="V15" s="35">
        <v>90</v>
      </c>
      <c r="W15" s="36">
        <f>кратность!$F$7</f>
        <v>1.35</v>
      </c>
      <c r="X15" s="273">
        <v>2E-3</v>
      </c>
      <c r="Y15" s="37">
        <f t="shared" si="12"/>
        <v>1.3520000000000001</v>
      </c>
      <c r="Z15" s="38">
        <v>292</v>
      </c>
      <c r="AA15" s="39">
        <v>178</v>
      </c>
      <c r="AB15" s="39">
        <v>178</v>
      </c>
      <c r="AC15" s="192">
        <v>3</v>
      </c>
      <c r="AD15" s="118">
        <v>600000029</v>
      </c>
      <c r="AE15" s="104">
        <f>справочники!$C$21</f>
        <v>0.125</v>
      </c>
      <c r="AF15" s="40">
        <f t="shared" si="0"/>
        <v>4.05</v>
      </c>
      <c r="AG15" s="122">
        <f t="shared" si="1"/>
        <v>4.181</v>
      </c>
      <c r="AH15" s="38">
        <v>14</v>
      </c>
      <c r="AI15" s="39">
        <v>8</v>
      </c>
      <c r="AJ15" s="41">
        <f t="shared" si="13"/>
        <v>112</v>
      </c>
      <c r="AK15" s="216">
        <f t="shared" si="14"/>
        <v>453.6</v>
      </c>
      <c r="AL15" s="206">
        <f t="shared" si="2"/>
        <v>1569</v>
      </c>
    </row>
    <row r="16" spans="1:51" s="23" customFormat="1" ht="115.5" customHeight="1" x14ac:dyDescent="0.2">
      <c r="A16" s="117">
        <v>1001012993254</v>
      </c>
      <c r="B16" s="47" t="s">
        <v>257</v>
      </c>
      <c r="C16" s="24" t="s">
        <v>3</v>
      </c>
      <c r="D16" s="147" t="s">
        <v>474</v>
      </c>
      <c r="E16" s="133" t="s">
        <v>37</v>
      </c>
      <c r="F16" s="147" t="s">
        <v>6</v>
      </c>
      <c r="G16" s="25" t="s">
        <v>149</v>
      </c>
      <c r="H16" s="154" t="s">
        <v>475</v>
      </c>
      <c r="I16" s="149" t="s">
        <v>514</v>
      </c>
      <c r="J16" s="27" t="s">
        <v>1135</v>
      </c>
      <c r="K16" s="28">
        <v>9</v>
      </c>
      <c r="L16" s="29">
        <v>14</v>
      </c>
      <c r="M16" s="30">
        <v>4</v>
      </c>
      <c r="N16" s="31" t="s">
        <v>890</v>
      </c>
      <c r="O16" s="32" t="s">
        <v>115</v>
      </c>
      <c r="P16" s="32">
        <v>60</v>
      </c>
      <c r="Q16" s="33" t="s">
        <v>88</v>
      </c>
      <c r="R16" s="136">
        <v>2100116000005</v>
      </c>
      <c r="S16" s="136">
        <v>12100116000002</v>
      </c>
      <c r="T16" s="158">
        <v>250</v>
      </c>
      <c r="U16" s="35">
        <v>90</v>
      </c>
      <c r="V16" s="35">
        <v>90</v>
      </c>
      <c r="W16" s="36">
        <f>кратность!$F$8</f>
        <v>1.35</v>
      </c>
      <c r="X16" s="273">
        <v>2E-3</v>
      </c>
      <c r="Y16" s="37">
        <f t="shared" si="9"/>
        <v>1.3520000000000001</v>
      </c>
      <c r="Z16" s="38">
        <v>292</v>
      </c>
      <c r="AA16" s="39">
        <v>178</v>
      </c>
      <c r="AB16" s="39">
        <v>178</v>
      </c>
      <c r="AC16" s="192">
        <v>3</v>
      </c>
      <c r="AD16" s="118">
        <v>600000029</v>
      </c>
      <c r="AE16" s="104">
        <f>справочники!$C$21</f>
        <v>0.125</v>
      </c>
      <c r="AF16" s="40">
        <f t="shared" si="0"/>
        <v>4.05</v>
      </c>
      <c r="AG16" s="122">
        <f t="shared" si="1"/>
        <v>4.181</v>
      </c>
      <c r="AH16" s="38">
        <v>16</v>
      </c>
      <c r="AI16" s="39">
        <v>8</v>
      </c>
      <c r="AJ16" s="41">
        <f t="shared" si="10"/>
        <v>128</v>
      </c>
      <c r="AK16" s="216">
        <f t="shared" si="11"/>
        <v>518.4</v>
      </c>
      <c r="AL16" s="206">
        <f t="shared" si="2"/>
        <v>1569</v>
      </c>
    </row>
    <row r="17" spans="1:51" s="23" customFormat="1" ht="64.5" customHeight="1" x14ac:dyDescent="0.2">
      <c r="A17" s="117">
        <v>1001010016839</v>
      </c>
      <c r="B17" s="26" t="s">
        <v>1322</v>
      </c>
      <c r="C17" s="24" t="s">
        <v>4</v>
      </c>
      <c r="D17" s="147" t="s">
        <v>474</v>
      </c>
      <c r="E17" s="133" t="s">
        <v>37</v>
      </c>
      <c r="F17" s="147" t="s">
        <v>2</v>
      </c>
      <c r="G17" s="116" t="s">
        <v>1</v>
      </c>
      <c r="H17" s="154" t="s">
        <v>222</v>
      </c>
      <c r="I17" s="149" t="s">
        <v>509</v>
      </c>
      <c r="J17" s="27" t="s">
        <v>1478</v>
      </c>
      <c r="K17" s="28">
        <v>12</v>
      </c>
      <c r="L17" s="29">
        <v>20</v>
      </c>
      <c r="M17" s="29"/>
      <c r="N17" s="30" t="s">
        <v>223</v>
      </c>
      <c r="O17" s="32" t="s">
        <v>115</v>
      </c>
      <c r="P17" s="32">
        <v>30</v>
      </c>
      <c r="Q17" s="33" t="s">
        <v>28</v>
      </c>
      <c r="R17" s="235">
        <v>4607958077779</v>
      </c>
      <c r="S17" s="235">
        <v>14607958077776</v>
      </c>
      <c r="T17" s="158">
        <v>215</v>
      </c>
      <c r="U17" s="35">
        <v>100</v>
      </c>
      <c r="V17" s="35">
        <v>69</v>
      </c>
      <c r="W17" s="36">
        <v>0.4</v>
      </c>
      <c r="X17" s="273">
        <v>5.0000000000000001E-3</v>
      </c>
      <c r="Y17" s="37">
        <f>W17+X17</f>
        <v>0.40500000000000003</v>
      </c>
      <c r="Z17" s="60">
        <v>316</v>
      </c>
      <c r="AA17" s="61">
        <v>151</v>
      </c>
      <c r="AB17" s="61">
        <v>154</v>
      </c>
      <c r="AC17" s="193">
        <v>8</v>
      </c>
      <c r="AD17" s="118">
        <v>600000433</v>
      </c>
      <c r="AE17" s="105">
        <f>справочники!$C$142</f>
        <v>0.11899999999999999</v>
      </c>
      <c r="AF17" s="40">
        <f t="shared" si="0"/>
        <v>3.2</v>
      </c>
      <c r="AG17" s="122">
        <f t="shared" si="1"/>
        <v>3.359</v>
      </c>
      <c r="AH17" s="38">
        <v>17</v>
      </c>
      <c r="AI17" s="39">
        <v>10</v>
      </c>
      <c r="AJ17" s="41">
        <f>AH17*AI17</f>
        <v>170</v>
      </c>
      <c r="AK17" s="208">
        <f>IF(C17="ШТ",кол_во_инд.__упак_к*итого_г_у,ROUNDDOWN(номин.вес_нетто_г_у__кг*итого_г_у,1))</f>
        <v>1360</v>
      </c>
      <c r="AL17" s="206">
        <f t="shared" si="2"/>
        <v>1685</v>
      </c>
    </row>
    <row r="18" spans="1:51" s="23" customFormat="1" ht="64.5" customHeight="1" x14ac:dyDescent="0.2">
      <c r="A18" s="117">
        <v>1001016447300</v>
      </c>
      <c r="B18" s="26" t="s">
        <v>1772</v>
      </c>
      <c r="C18" s="24" t="s">
        <v>4</v>
      </c>
      <c r="D18" s="147" t="s">
        <v>474</v>
      </c>
      <c r="E18" s="133" t="s">
        <v>37</v>
      </c>
      <c r="F18" s="147" t="s">
        <v>6</v>
      </c>
      <c r="G18" s="116" t="s">
        <v>1</v>
      </c>
      <c r="H18" s="154" t="s">
        <v>222</v>
      </c>
      <c r="I18" s="149" t="s">
        <v>509</v>
      </c>
      <c r="J18" s="27" t="s">
        <v>1560</v>
      </c>
      <c r="K18" s="28">
        <v>12</v>
      </c>
      <c r="L18" s="29">
        <v>20</v>
      </c>
      <c r="M18" s="29"/>
      <c r="N18" s="30" t="s">
        <v>223</v>
      </c>
      <c r="O18" s="32" t="s">
        <v>115</v>
      </c>
      <c r="P18" s="32">
        <v>30</v>
      </c>
      <c r="Q18" s="33" t="s">
        <v>28</v>
      </c>
      <c r="R18" s="235">
        <v>4607958079667</v>
      </c>
      <c r="S18" s="235">
        <v>14607958079664</v>
      </c>
      <c r="T18" s="158">
        <v>215</v>
      </c>
      <c r="U18" s="35">
        <v>100</v>
      </c>
      <c r="V18" s="35">
        <v>69</v>
      </c>
      <c r="W18" s="36">
        <v>0.36</v>
      </c>
      <c r="X18" s="273">
        <v>5.0000000000000001E-3</v>
      </c>
      <c r="Y18" s="37">
        <f>W18+X18</f>
        <v>0.36499999999999999</v>
      </c>
      <c r="Z18" s="60">
        <v>318</v>
      </c>
      <c r="AA18" s="61">
        <v>143</v>
      </c>
      <c r="AB18" s="61">
        <v>138</v>
      </c>
      <c r="AC18" s="193">
        <v>6</v>
      </c>
      <c r="AD18" s="118">
        <v>600000407</v>
      </c>
      <c r="AE18" s="105">
        <f>справочники!$C$106</f>
        <v>9.4E-2</v>
      </c>
      <c r="AF18" s="40">
        <f t="shared" si="0"/>
        <v>2.16</v>
      </c>
      <c r="AG18" s="122">
        <f t="shared" si="1"/>
        <v>2.2839999999999998</v>
      </c>
      <c r="AH18" s="38">
        <v>19</v>
      </c>
      <c r="AI18" s="39">
        <v>11</v>
      </c>
      <c r="AJ18" s="41">
        <f>AH18*AI18</f>
        <v>209</v>
      </c>
      <c r="AK18" s="208">
        <f>IF(C18="ШТ",кол_во_инд.__упак_к*итого_г_у,ROUNDDOWN(номин.вес_нетто_г_у__кг*итого_г_у,1))</f>
        <v>1254</v>
      </c>
      <c r="AL18" s="206">
        <f t="shared" si="2"/>
        <v>1663</v>
      </c>
    </row>
    <row r="19" spans="1:51" s="23" customFormat="1" ht="63" customHeight="1" x14ac:dyDescent="0.2">
      <c r="A19" s="117">
        <v>1001010015124</v>
      </c>
      <c r="B19" s="47" t="s">
        <v>414</v>
      </c>
      <c r="C19" s="24" t="s">
        <v>3</v>
      </c>
      <c r="D19" s="147" t="s">
        <v>474</v>
      </c>
      <c r="E19" s="133" t="s">
        <v>37</v>
      </c>
      <c r="F19" s="147" t="s">
        <v>2</v>
      </c>
      <c r="G19" s="116" t="s">
        <v>149</v>
      </c>
      <c r="H19" s="154" t="s">
        <v>222</v>
      </c>
      <c r="I19" s="150" t="s">
        <v>509</v>
      </c>
      <c r="J19" s="27" t="s">
        <v>241</v>
      </c>
      <c r="K19" s="42">
        <v>12</v>
      </c>
      <c r="L19" s="43">
        <v>20</v>
      </c>
      <c r="M19" s="44"/>
      <c r="N19" s="45" t="s">
        <v>223</v>
      </c>
      <c r="O19" s="32" t="s">
        <v>115</v>
      </c>
      <c r="P19" s="32">
        <v>60</v>
      </c>
      <c r="Q19" s="33" t="s">
        <v>88</v>
      </c>
      <c r="R19" s="136">
        <v>2800541000006</v>
      </c>
      <c r="S19" s="136">
        <v>12800541000003</v>
      </c>
      <c r="T19" s="158">
        <v>250</v>
      </c>
      <c r="U19" s="35">
        <v>90</v>
      </c>
      <c r="V19" s="35">
        <v>90</v>
      </c>
      <c r="W19" s="36">
        <f>кратность!$F$9</f>
        <v>1.35</v>
      </c>
      <c r="X19" s="273">
        <v>2E-3</v>
      </c>
      <c r="Y19" s="37">
        <f t="shared" si="9"/>
        <v>1.3520000000000001</v>
      </c>
      <c r="Z19" s="38">
        <v>292</v>
      </c>
      <c r="AA19" s="39">
        <v>178</v>
      </c>
      <c r="AB19" s="39">
        <v>178</v>
      </c>
      <c r="AC19" s="192">
        <v>3</v>
      </c>
      <c r="AD19" s="118">
        <v>600000029</v>
      </c>
      <c r="AE19" s="104">
        <f>справочники!$C$21</f>
        <v>0.125</v>
      </c>
      <c r="AF19" s="40">
        <f t="shared" si="0"/>
        <v>4.05</v>
      </c>
      <c r="AG19" s="122">
        <f t="shared" si="1"/>
        <v>4.181</v>
      </c>
      <c r="AH19" s="38">
        <v>16</v>
      </c>
      <c r="AI19" s="39">
        <v>8</v>
      </c>
      <c r="AJ19" s="41">
        <f t="shared" si="10"/>
        <v>128</v>
      </c>
      <c r="AK19" s="216">
        <f t="shared" si="11"/>
        <v>518.4</v>
      </c>
      <c r="AL19" s="206">
        <f t="shared" si="2"/>
        <v>1569</v>
      </c>
    </row>
    <row r="20" spans="1:51" s="23" customFormat="1" ht="63.75" x14ac:dyDescent="0.2">
      <c r="A20" s="117">
        <v>1001010016133</v>
      </c>
      <c r="B20" s="26" t="s">
        <v>415</v>
      </c>
      <c r="C20" s="24" t="s">
        <v>4</v>
      </c>
      <c r="D20" s="147" t="s">
        <v>474</v>
      </c>
      <c r="E20" s="133" t="s">
        <v>37</v>
      </c>
      <c r="F20" s="147" t="s">
        <v>2</v>
      </c>
      <c r="G20" s="116" t="s">
        <v>149</v>
      </c>
      <c r="H20" s="154" t="s">
        <v>222</v>
      </c>
      <c r="I20" s="149" t="s">
        <v>509</v>
      </c>
      <c r="J20" s="27" t="s">
        <v>654</v>
      </c>
      <c r="K20" s="28">
        <v>12</v>
      </c>
      <c r="L20" s="29">
        <v>20</v>
      </c>
      <c r="M20" s="29"/>
      <c r="N20" s="30" t="s">
        <v>223</v>
      </c>
      <c r="O20" s="32" t="s">
        <v>115</v>
      </c>
      <c r="P20" s="32">
        <v>60</v>
      </c>
      <c r="Q20" s="33" t="s">
        <v>88</v>
      </c>
      <c r="R20" s="235">
        <v>4607958074334</v>
      </c>
      <c r="S20" s="235">
        <v>14607958074331</v>
      </c>
      <c r="T20" s="158">
        <v>160</v>
      </c>
      <c r="U20" s="35">
        <v>67</v>
      </c>
      <c r="V20" s="35">
        <v>67</v>
      </c>
      <c r="W20" s="36">
        <v>0.4</v>
      </c>
      <c r="X20" s="273">
        <v>2E-3</v>
      </c>
      <c r="Y20" s="37">
        <f t="shared" si="9"/>
        <v>0.40200000000000002</v>
      </c>
      <c r="Z20" s="38">
        <v>378</v>
      </c>
      <c r="AA20" s="39">
        <v>156</v>
      </c>
      <c r="AB20" s="39">
        <v>138</v>
      </c>
      <c r="AC20" s="192">
        <v>8</v>
      </c>
      <c r="AD20" s="118">
        <v>600000019</v>
      </c>
      <c r="AE20" s="104">
        <f>справочники!$C$11</f>
        <v>0.114</v>
      </c>
      <c r="AF20" s="40">
        <f t="shared" si="0"/>
        <v>3.2</v>
      </c>
      <c r="AG20" s="122">
        <f t="shared" si="1"/>
        <v>3.33</v>
      </c>
      <c r="AH20" s="38">
        <v>15</v>
      </c>
      <c r="AI20" s="39">
        <v>11</v>
      </c>
      <c r="AJ20" s="41">
        <f t="shared" si="10"/>
        <v>165</v>
      </c>
      <c r="AK20" s="208">
        <f t="shared" si="11"/>
        <v>1320</v>
      </c>
      <c r="AL20" s="206">
        <f t="shared" si="2"/>
        <v>1663</v>
      </c>
    </row>
    <row r="21" spans="1:51" s="23" customFormat="1" ht="64.5" customHeight="1" x14ac:dyDescent="0.2">
      <c r="A21" s="117">
        <v>1001010015803</v>
      </c>
      <c r="B21" s="26" t="s">
        <v>307</v>
      </c>
      <c r="C21" s="24" t="s">
        <v>3</v>
      </c>
      <c r="D21" s="147" t="s">
        <v>474</v>
      </c>
      <c r="E21" s="133" t="s">
        <v>37</v>
      </c>
      <c r="F21" s="147" t="s">
        <v>2</v>
      </c>
      <c r="G21" s="25" t="s">
        <v>150</v>
      </c>
      <c r="H21" s="154" t="s">
        <v>222</v>
      </c>
      <c r="I21" s="149" t="s">
        <v>509</v>
      </c>
      <c r="J21" s="27" t="s">
        <v>654</v>
      </c>
      <c r="K21" s="28">
        <v>12</v>
      </c>
      <c r="L21" s="29">
        <v>20</v>
      </c>
      <c r="M21" s="29"/>
      <c r="N21" s="30" t="s">
        <v>223</v>
      </c>
      <c r="O21" s="32" t="s">
        <v>115</v>
      </c>
      <c r="P21" s="32">
        <v>30</v>
      </c>
      <c r="Q21" s="33" t="s">
        <v>28</v>
      </c>
      <c r="R21" s="244">
        <v>2959920000004</v>
      </c>
      <c r="S21" s="244">
        <v>12959920000001</v>
      </c>
      <c r="T21" s="256" t="s">
        <v>310</v>
      </c>
      <c r="U21" s="46" t="s">
        <v>311</v>
      </c>
      <c r="V21" s="46" t="s">
        <v>311</v>
      </c>
      <c r="W21" s="36">
        <f>кратность!$F$10</f>
        <v>1.325</v>
      </c>
      <c r="X21" s="273">
        <v>8.0000000000000002E-3</v>
      </c>
      <c r="Y21" s="37">
        <f t="shared" si="9"/>
        <v>1.333</v>
      </c>
      <c r="Z21" s="38">
        <v>383</v>
      </c>
      <c r="AA21" s="39">
        <v>156</v>
      </c>
      <c r="AB21" s="39">
        <v>168</v>
      </c>
      <c r="AC21" s="192">
        <v>2</v>
      </c>
      <c r="AD21" s="118">
        <v>600000030</v>
      </c>
      <c r="AE21" s="104">
        <f>справочники!$C$22</f>
        <v>0.127</v>
      </c>
      <c r="AF21" s="40">
        <f t="shared" si="0"/>
        <v>2.65</v>
      </c>
      <c r="AG21" s="122">
        <f t="shared" si="1"/>
        <v>2.7930000000000001</v>
      </c>
      <c r="AH21" s="38">
        <v>15</v>
      </c>
      <c r="AI21" s="39">
        <v>9</v>
      </c>
      <c r="AJ21" s="41">
        <f t="shared" si="10"/>
        <v>135</v>
      </c>
      <c r="AK21" s="216">
        <f t="shared" si="11"/>
        <v>357.7</v>
      </c>
      <c r="AL21" s="206">
        <f t="shared" si="2"/>
        <v>1657</v>
      </c>
    </row>
    <row r="22" spans="1:51" s="23" customFormat="1" ht="65.25" customHeight="1" x14ac:dyDescent="0.2">
      <c r="A22" s="117">
        <v>1001010014555</v>
      </c>
      <c r="B22" s="47" t="s">
        <v>135</v>
      </c>
      <c r="C22" s="24" t="s">
        <v>3</v>
      </c>
      <c r="D22" s="147" t="s">
        <v>474</v>
      </c>
      <c r="E22" s="133" t="s">
        <v>37</v>
      </c>
      <c r="F22" s="147" t="s">
        <v>2</v>
      </c>
      <c r="G22" s="116" t="s">
        <v>149</v>
      </c>
      <c r="H22" s="154" t="s">
        <v>222</v>
      </c>
      <c r="I22" s="149" t="s">
        <v>509</v>
      </c>
      <c r="J22" s="27" t="s">
        <v>241</v>
      </c>
      <c r="K22" s="28">
        <v>12</v>
      </c>
      <c r="L22" s="29">
        <v>20</v>
      </c>
      <c r="M22" s="29"/>
      <c r="N22" s="30" t="s">
        <v>223</v>
      </c>
      <c r="O22" s="32" t="s">
        <v>115</v>
      </c>
      <c r="P22" s="32">
        <v>60</v>
      </c>
      <c r="Q22" s="33" t="s">
        <v>88</v>
      </c>
      <c r="R22" s="136">
        <v>2722280000003</v>
      </c>
      <c r="S22" s="136">
        <v>12722280000000</v>
      </c>
      <c r="T22" s="158">
        <v>250</v>
      </c>
      <c r="U22" s="35">
        <v>90</v>
      </c>
      <c r="V22" s="35">
        <v>90</v>
      </c>
      <c r="W22" s="36">
        <f>кратность!$F$11</f>
        <v>1.35</v>
      </c>
      <c r="X22" s="273">
        <v>2E-3</v>
      </c>
      <c r="Y22" s="37">
        <f t="shared" si="9"/>
        <v>1.3520000000000001</v>
      </c>
      <c r="Z22" s="38">
        <v>292</v>
      </c>
      <c r="AA22" s="39">
        <v>178</v>
      </c>
      <c r="AB22" s="39">
        <v>178</v>
      </c>
      <c r="AC22" s="192">
        <v>3</v>
      </c>
      <c r="AD22" s="118">
        <v>600000029</v>
      </c>
      <c r="AE22" s="104">
        <f>справочники!$C$21</f>
        <v>0.125</v>
      </c>
      <c r="AF22" s="40">
        <f t="shared" si="0"/>
        <v>4.05</v>
      </c>
      <c r="AG22" s="122">
        <f t="shared" si="1"/>
        <v>4.181</v>
      </c>
      <c r="AH22" s="38">
        <v>16</v>
      </c>
      <c r="AI22" s="39">
        <v>8</v>
      </c>
      <c r="AJ22" s="41">
        <f t="shared" si="10"/>
        <v>128</v>
      </c>
      <c r="AK22" s="216">
        <f t="shared" si="11"/>
        <v>518.4</v>
      </c>
      <c r="AL22" s="206">
        <f t="shared" si="2"/>
        <v>1569</v>
      </c>
    </row>
    <row r="23" spans="1:51" s="23" customFormat="1" ht="64.5" customHeight="1" x14ac:dyDescent="0.2">
      <c r="A23" s="117">
        <v>1001010016324</v>
      </c>
      <c r="B23" s="26" t="s">
        <v>366</v>
      </c>
      <c r="C23" s="24" t="s">
        <v>4</v>
      </c>
      <c r="D23" s="147" t="s">
        <v>474</v>
      </c>
      <c r="E23" s="133" t="s">
        <v>37</v>
      </c>
      <c r="F23" s="147" t="s">
        <v>2</v>
      </c>
      <c r="G23" s="116" t="s">
        <v>149</v>
      </c>
      <c r="H23" s="154" t="s">
        <v>222</v>
      </c>
      <c r="I23" s="149" t="s">
        <v>509</v>
      </c>
      <c r="J23" s="27" t="s">
        <v>654</v>
      </c>
      <c r="K23" s="28">
        <v>12</v>
      </c>
      <c r="L23" s="29">
        <v>20</v>
      </c>
      <c r="M23" s="29"/>
      <c r="N23" s="30" t="s">
        <v>223</v>
      </c>
      <c r="O23" s="32" t="s">
        <v>115</v>
      </c>
      <c r="P23" s="32">
        <v>60</v>
      </c>
      <c r="Q23" s="33" t="s">
        <v>88</v>
      </c>
      <c r="R23" s="235">
        <v>4607958074334</v>
      </c>
      <c r="S23" s="235">
        <v>14607958074331</v>
      </c>
      <c r="T23" s="158">
        <v>160</v>
      </c>
      <c r="U23" s="35">
        <v>67</v>
      </c>
      <c r="V23" s="35">
        <v>67</v>
      </c>
      <c r="W23" s="36">
        <v>0.4</v>
      </c>
      <c r="X23" s="273">
        <v>2E-3</v>
      </c>
      <c r="Y23" s="37">
        <f t="shared" si="9"/>
        <v>0.40200000000000002</v>
      </c>
      <c r="Z23" s="60">
        <v>318</v>
      </c>
      <c r="AA23" s="61">
        <v>143</v>
      </c>
      <c r="AB23" s="61">
        <v>138</v>
      </c>
      <c r="AC23" s="193">
        <v>8</v>
      </c>
      <c r="AD23" s="118">
        <v>600000407</v>
      </c>
      <c r="AE23" s="105">
        <f>справочники!$C$106</f>
        <v>9.4E-2</v>
      </c>
      <c r="AF23" s="40">
        <f t="shared" si="0"/>
        <v>3.2</v>
      </c>
      <c r="AG23" s="122">
        <f t="shared" si="1"/>
        <v>3.31</v>
      </c>
      <c r="AH23" s="38">
        <v>19</v>
      </c>
      <c r="AI23" s="39">
        <v>11</v>
      </c>
      <c r="AJ23" s="41">
        <f t="shared" si="10"/>
        <v>209</v>
      </c>
      <c r="AK23" s="208">
        <f t="shared" si="11"/>
        <v>1672</v>
      </c>
      <c r="AL23" s="206">
        <f t="shared" si="2"/>
        <v>1663</v>
      </c>
    </row>
    <row r="24" spans="1:51" ht="63.75" x14ac:dyDescent="0.2">
      <c r="A24" s="117">
        <v>1001016447190</v>
      </c>
      <c r="B24" s="26" t="s">
        <v>1559</v>
      </c>
      <c r="C24" s="24" t="s">
        <v>4</v>
      </c>
      <c r="D24" s="147" t="s">
        <v>474</v>
      </c>
      <c r="E24" s="133" t="s">
        <v>37</v>
      </c>
      <c r="F24" s="147" t="s">
        <v>2</v>
      </c>
      <c r="G24" s="116" t="s">
        <v>149</v>
      </c>
      <c r="H24" s="154" t="s">
        <v>222</v>
      </c>
      <c r="I24" s="149" t="s">
        <v>509</v>
      </c>
      <c r="J24" s="27" t="s">
        <v>1560</v>
      </c>
      <c r="K24" s="28">
        <v>12</v>
      </c>
      <c r="L24" s="29">
        <v>20</v>
      </c>
      <c r="M24" s="29"/>
      <c r="N24" s="30" t="s">
        <v>223</v>
      </c>
      <c r="O24" s="32" t="s">
        <v>115</v>
      </c>
      <c r="P24" s="32">
        <v>60</v>
      </c>
      <c r="Q24" s="33" t="s">
        <v>88</v>
      </c>
      <c r="R24" s="235">
        <v>4607958079230</v>
      </c>
      <c r="S24" s="235">
        <v>14607958079237</v>
      </c>
      <c r="T24" s="158">
        <v>245</v>
      </c>
      <c r="U24" s="35">
        <v>67</v>
      </c>
      <c r="V24" s="35">
        <v>67</v>
      </c>
      <c r="W24" s="36">
        <v>0.7</v>
      </c>
      <c r="X24" s="273">
        <v>2E-3</v>
      </c>
      <c r="Y24" s="37">
        <f>W24+X24</f>
        <v>0.70199999999999996</v>
      </c>
      <c r="Z24" s="38">
        <v>293</v>
      </c>
      <c r="AA24" s="39">
        <v>153</v>
      </c>
      <c r="AB24" s="39">
        <v>224</v>
      </c>
      <c r="AC24" s="192">
        <v>6</v>
      </c>
      <c r="AD24" s="118">
        <v>600000400</v>
      </c>
      <c r="AE24" s="104">
        <f>справочники!$C$95</f>
        <v>0.13500000000000001</v>
      </c>
      <c r="AF24" s="40">
        <f t="shared" si="0"/>
        <v>4.2</v>
      </c>
      <c r="AG24" s="122">
        <f t="shared" si="1"/>
        <v>4.3469999999999995</v>
      </c>
      <c r="AH24" s="38">
        <v>20</v>
      </c>
      <c r="AI24" s="39">
        <v>7</v>
      </c>
      <c r="AJ24" s="41">
        <f>AH24*AI24</f>
        <v>140</v>
      </c>
      <c r="AK24" s="208">
        <f>IF(C24="ШТ",кол_во_инд.__упак_к*итого_г_у,ROUNDDOWN(номин.вес_нетто_г_у__кг*итого_г_у,1))</f>
        <v>840</v>
      </c>
      <c r="AL24" s="206">
        <f t="shared" si="2"/>
        <v>1713</v>
      </c>
      <c r="AM24" s="23"/>
      <c r="AN24" s="23"/>
      <c r="AO24" s="23"/>
      <c r="AP24" s="23"/>
      <c r="AQ24" s="23"/>
      <c r="AR24" s="23"/>
      <c r="AS24" s="23"/>
      <c r="AT24" s="23"/>
      <c r="AU24" s="23"/>
      <c r="AV24" s="23"/>
      <c r="AW24" s="23"/>
      <c r="AX24" s="23"/>
      <c r="AY24" s="23"/>
    </row>
    <row r="25" spans="1:51" s="23" customFormat="1" ht="64.5" customHeight="1" x14ac:dyDescent="0.2">
      <c r="A25" s="117">
        <v>1001010014558</v>
      </c>
      <c r="B25" s="47" t="s">
        <v>138</v>
      </c>
      <c r="C25" s="24" t="s">
        <v>3</v>
      </c>
      <c r="D25" s="147" t="s">
        <v>474</v>
      </c>
      <c r="E25" s="133" t="s">
        <v>37</v>
      </c>
      <c r="F25" s="147" t="s">
        <v>2</v>
      </c>
      <c r="G25" s="116" t="s">
        <v>149</v>
      </c>
      <c r="H25" s="154" t="s">
        <v>222</v>
      </c>
      <c r="I25" s="149" t="s">
        <v>509</v>
      </c>
      <c r="J25" s="27" t="s">
        <v>241</v>
      </c>
      <c r="K25" s="28">
        <v>12</v>
      </c>
      <c r="L25" s="29">
        <v>20</v>
      </c>
      <c r="M25" s="29"/>
      <c r="N25" s="30" t="s">
        <v>223</v>
      </c>
      <c r="O25" s="32" t="s">
        <v>115</v>
      </c>
      <c r="P25" s="32">
        <v>60</v>
      </c>
      <c r="Q25" s="33" t="s">
        <v>88</v>
      </c>
      <c r="R25" s="136">
        <v>2403051000001</v>
      </c>
      <c r="S25" s="136">
        <v>12403051000008</v>
      </c>
      <c r="T25" s="158">
        <v>250</v>
      </c>
      <c r="U25" s="35">
        <v>90</v>
      </c>
      <c r="V25" s="35">
        <v>90</v>
      </c>
      <c r="W25" s="36">
        <f>кратность!$F$12</f>
        <v>1.35</v>
      </c>
      <c r="X25" s="273">
        <v>2E-3</v>
      </c>
      <c r="Y25" s="37">
        <f t="shared" si="9"/>
        <v>1.3520000000000001</v>
      </c>
      <c r="Z25" s="38">
        <v>292</v>
      </c>
      <c r="AA25" s="39">
        <v>178</v>
      </c>
      <c r="AB25" s="39">
        <v>178</v>
      </c>
      <c r="AC25" s="192">
        <v>3</v>
      </c>
      <c r="AD25" s="118">
        <v>600000029</v>
      </c>
      <c r="AE25" s="104">
        <f>справочники!$C$21</f>
        <v>0.125</v>
      </c>
      <c r="AF25" s="40">
        <f t="shared" si="0"/>
        <v>4.05</v>
      </c>
      <c r="AG25" s="122">
        <f t="shared" si="1"/>
        <v>4.181</v>
      </c>
      <c r="AH25" s="38">
        <v>16</v>
      </c>
      <c r="AI25" s="39">
        <v>8</v>
      </c>
      <c r="AJ25" s="41">
        <f t="shared" si="10"/>
        <v>128</v>
      </c>
      <c r="AK25" s="216">
        <f t="shared" si="11"/>
        <v>518.4</v>
      </c>
      <c r="AL25" s="206">
        <f t="shared" si="2"/>
        <v>1569</v>
      </c>
    </row>
    <row r="26" spans="1:51" s="23" customFormat="1" ht="63.75" x14ac:dyDescent="0.2">
      <c r="A26" s="117">
        <v>1001010014002</v>
      </c>
      <c r="B26" s="26" t="s">
        <v>136</v>
      </c>
      <c r="C26" s="24" t="s">
        <v>3</v>
      </c>
      <c r="D26" s="147" t="s">
        <v>474</v>
      </c>
      <c r="E26" s="133" t="s">
        <v>37</v>
      </c>
      <c r="F26" s="225" t="s">
        <v>2</v>
      </c>
      <c r="G26" s="116" t="s">
        <v>149</v>
      </c>
      <c r="H26" s="154" t="s">
        <v>222</v>
      </c>
      <c r="I26" s="149" t="s">
        <v>509</v>
      </c>
      <c r="J26" s="27" t="s">
        <v>654</v>
      </c>
      <c r="K26" s="42">
        <v>12</v>
      </c>
      <c r="L26" s="43">
        <v>20</v>
      </c>
      <c r="M26" s="44"/>
      <c r="N26" s="45" t="s">
        <v>223</v>
      </c>
      <c r="O26" s="32" t="s">
        <v>115</v>
      </c>
      <c r="P26" s="32">
        <v>30</v>
      </c>
      <c r="Q26" s="33" t="s">
        <v>28</v>
      </c>
      <c r="R26" s="234">
        <v>2533903000009</v>
      </c>
      <c r="S26" s="234">
        <v>12533903000006</v>
      </c>
      <c r="T26" s="158">
        <v>330</v>
      </c>
      <c r="U26" s="35">
        <v>100</v>
      </c>
      <c r="V26" s="35">
        <v>80</v>
      </c>
      <c r="W26" s="36">
        <f>кратность!$F$13</f>
        <v>1.2669999999999999</v>
      </c>
      <c r="X26" s="273">
        <v>0.01</v>
      </c>
      <c r="Y26" s="37">
        <f t="shared" si="9"/>
        <v>1.2769999999999999</v>
      </c>
      <c r="Z26" s="38">
        <v>378</v>
      </c>
      <c r="AA26" s="39">
        <v>156</v>
      </c>
      <c r="AB26" s="39">
        <v>148</v>
      </c>
      <c r="AC26" s="192">
        <v>3</v>
      </c>
      <c r="AD26" s="118">
        <v>600000322</v>
      </c>
      <c r="AE26" s="104">
        <f>справочники!$C$65</f>
        <v>0.13</v>
      </c>
      <c r="AF26" s="40">
        <f t="shared" si="0"/>
        <v>3.8</v>
      </c>
      <c r="AG26" s="122">
        <f t="shared" si="1"/>
        <v>3.9609999999999994</v>
      </c>
      <c r="AH26" s="38">
        <v>15</v>
      </c>
      <c r="AI26" s="39">
        <v>10</v>
      </c>
      <c r="AJ26" s="41">
        <f t="shared" si="10"/>
        <v>150</v>
      </c>
      <c r="AK26" s="216">
        <f t="shared" si="11"/>
        <v>570</v>
      </c>
      <c r="AL26" s="206">
        <f t="shared" si="2"/>
        <v>1625</v>
      </c>
    </row>
    <row r="27" spans="1:51" s="23" customFormat="1" ht="63.75" customHeight="1" x14ac:dyDescent="0.2">
      <c r="A27" s="117">
        <v>1001010014561</v>
      </c>
      <c r="B27" s="47" t="s">
        <v>396</v>
      </c>
      <c r="C27" s="24" t="s">
        <v>3</v>
      </c>
      <c r="D27" s="147" t="s">
        <v>474</v>
      </c>
      <c r="E27" s="133" t="s">
        <v>37</v>
      </c>
      <c r="F27" s="147" t="s">
        <v>6</v>
      </c>
      <c r="G27" s="116" t="s">
        <v>149</v>
      </c>
      <c r="H27" s="154" t="s">
        <v>222</v>
      </c>
      <c r="I27" s="149" t="s">
        <v>509</v>
      </c>
      <c r="J27" s="27" t="s">
        <v>654</v>
      </c>
      <c r="K27" s="42">
        <v>12</v>
      </c>
      <c r="L27" s="43">
        <v>20</v>
      </c>
      <c r="M27" s="44"/>
      <c r="N27" s="45" t="s">
        <v>223</v>
      </c>
      <c r="O27" s="32" t="s">
        <v>115</v>
      </c>
      <c r="P27" s="32">
        <v>60</v>
      </c>
      <c r="Q27" s="33" t="s">
        <v>88</v>
      </c>
      <c r="R27" s="136">
        <v>2800296000009</v>
      </c>
      <c r="S27" s="136">
        <v>12800296000006</v>
      </c>
      <c r="T27" s="158">
        <v>250</v>
      </c>
      <c r="U27" s="35">
        <v>90</v>
      </c>
      <c r="V27" s="35">
        <v>90</v>
      </c>
      <c r="W27" s="36">
        <f>кратность!$F$14</f>
        <v>1.35</v>
      </c>
      <c r="X27" s="273">
        <v>2E-3</v>
      </c>
      <c r="Y27" s="37">
        <f t="shared" si="9"/>
        <v>1.3520000000000001</v>
      </c>
      <c r="Z27" s="38">
        <v>292</v>
      </c>
      <c r="AA27" s="39">
        <v>178</v>
      </c>
      <c r="AB27" s="39">
        <v>178</v>
      </c>
      <c r="AC27" s="192">
        <v>3</v>
      </c>
      <c r="AD27" s="118">
        <v>600000029</v>
      </c>
      <c r="AE27" s="104">
        <f>справочники!$C$21</f>
        <v>0.125</v>
      </c>
      <c r="AF27" s="40">
        <f t="shared" si="0"/>
        <v>4.05</v>
      </c>
      <c r="AG27" s="122">
        <f t="shared" si="1"/>
        <v>4.181</v>
      </c>
      <c r="AH27" s="38">
        <v>16</v>
      </c>
      <c r="AI27" s="39">
        <v>8</v>
      </c>
      <c r="AJ27" s="41">
        <f t="shared" si="10"/>
        <v>128</v>
      </c>
      <c r="AK27" s="216">
        <f t="shared" si="11"/>
        <v>518.4</v>
      </c>
      <c r="AL27" s="206">
        <f t="shared" si="2"/>
        <v>1569</v>
      </c>
    </row>
    <row r="28" spans="1:51" s="23" customFormat="1" ht="128.25" customHeight="1" x14ac:dyDescent="0.2">
      <c r="A28" s="117">
        <v>1001010096988</v>
      </c>
      <c r="B28" s="47" t="s">
        <v>1255</v>
      </c>
      <c r="C28" s="24" t="s">
        <v>3</v>
      </c>
      <c r="D28" s="147" t="s">
        <v>474</v>
      </c>
      <c r="E28" s="133" t="s">
        <v>37</v>
      </c>
      <c r="F28" s="147" t="s">
        <v>5</v>
      </c>
      <c r="G28" s="116" t="s">
        <v>149</v>
      </c>
      <c r="H28" s="154" t="s">
        <v>488</v>
      </c>
      <c r="I28" s="152" t="s">
        <v>786</v>
      </c>
      <c r="J28" s="27" t="s">
        <v>1099</v>
      </c>
      <c r="K28" s="42">
        <v>9</v>
      </c>
      <c r="L28" s="43">
        <v>14</v>
      </c>
      <c r="M28" s="44">
        <v>3</v>
      </c>
      <c r="N28" s="45" t="s">
        <v>1100</v>
      </c>
      <c r="O28" s="32" t="s">
        <v>115</v>
      </c>
      <c r="P28" s="32">
        <v>45</v>
      </c>
      <c r="Q28" s="33" t="s">
        <v>28</v>
      </c>
      <c r="R28" s="244">
        <v>2313712000007</v>
      </c>
      <c r="S28" s="244">
        <v>12313712000004</v>
      </c>
      <c r="T28" s="158">
        <v>330</v>
      </c>
      <c r="U28" s="35">
        <v>100</v>
      </c>
      <c r="V28" s="35">
        <v>85</v>
      </c>
      <c r="W28" s="36">
        <f>кратность!$F$15</f>
        <v>1.55</v>
      </c>
      <c r="X28" s="273">
        <v>0.01</v>
      </c>
      <c r="Y28" s="37">
        <f>W28+X28</f>
        <v>1.56</v>
      </c>
      <c r="Z28" s="38">
        <v>338</v>
      </c>
      <c r="AA28" s="39">
        <v>188</v>
      </c>
      <c r="AB28" s="39">
        <v>178</v>
      </c>
      <c r="AC28" s="192">
        <v>4</v>
      </c>
      <c r="AD28" s="118">
        <v>600000260</v>
      </c>
      <c r="AE28" s="104">
        <f>справочники!$C$54</f>
        <v>0.17699999999999999</v>
      </c>
      <c r="AF28" s="40">
        <f t="shared" si="0"/>
        <v>6.2</v>
      </c>
      <c r="AG28" s="122">
        <f t="shared" si="1"/>
        <v>6.4169999999999998</v>
      </c>
      <c r="AH28" s="38">
        <v>12</v>
      </c>
      <c r="AI28" s="39">
        <v>8</v>
      </c>
      <c r="AJ28" s="41">
        <f>AH28*AI28</f>
        <v>96</v>
      </c>
      <c r="AK28" s="216">
        <f>IF(C28="ШТ",кол_во_инд.__упак_к*итого_г_у,ROUNDDOWN(номин.вес_нетто_г_у__кг*итого_г_у,1))</f>
        <v>595.20000000000005</v>
      </c>
      <c r="AL28" s="206">
        <f t="shared" si="2"/>
        <v>1569</v>
      </c>
    </row>
    <row r="29" spans="1:51" s="23" customFormat="1" ht="114.75" customHeight="1" x14ac:dyDescent="0.2">
      <c r="A29" s="117">
        <v>1001010105246</v>
      </c>
      <c r="B29" s="26" t="s">
        <v>237</v>
      </c>
      <c r="C29" s="24" t="s">
        <v>3</v>
      </c>
      <c r="D29" s="147" t="s">
        <v>474</v>
      </c>
      <c r="E29" s="133" t="s">
        <v>37</v>
      </c>
      <c r="F29" s="147" t="s">
        <v>6</v>
      </c>
      <c r="G29" s="25" t="s">
        <v>1</v>
      </c>
      <c r="H29" s="154" t="s">
        <v>481</v>
      </c>
      <c r="I29" s="149" t="s">
        <v>510</v>
      </c>
      <c r="J29" s="27" t="s">
        <v>688</v>
      </c>
      <c r="K29" s="28">
        <v>9</v>
      </c>
      <c r="L29" s="29">
        <v>12</v>
      </c>
      <c r="M29" s="30"/>
      <c r="N29" s="31" t="s">
        <v>234</v>
      </c>
      <c r="O29" s="32" t="s">
        <v>115</v>
      </c>
      <c r="P29" s="32">
        <v>30</v>
      </c>
      <c r="Q29" s="33" t="s">
        <v>28</v>
      </c>
      <c r="R29" s="244">
        <v>2905246000006</v>
      </c>
      <c r="S29" s="244">
        <v>12905246000003</v>
      </c>
      <c r="T29" s="158">
        <v>365</v>
      </c>
      <c r="U29" s="35">
        <v>220</v>
      </c>
      <c r="V29" s="35">
        <v>110</v>
      </c>
      <c r="W29" s="36">
        <f>кратность!$F$16</f>
        <v>1.5</v>
      </c>
      <c r="X29" s="273">
        <v>8.0000000000000002E-3</v>
      </c>
      <c r="Y29" s="37">
        <f t="shared" si="9"/>
        <v>1.508</v>
      </c>
      <c r="Z29" s="38">
        <v>292</v>
      </c>
      <c r="AA29" s="39">
        <v>178</v>
      </c>
      <c r="AB29" s="39">
        <v>178</v>
      </c>
      <c r="AC29" s="192">
        <v>2</v>
      </c>
      <c r="AD29" s="118">
        <v>600000029</v>
      </c>
      <c r="AE29" s="104">
        <f>справочники!$C$21</f>
        <v>0.125</v>
      </c>
      <c r="AF29" s="40">
        <f t="shared" si="0"/>
        <v>3</v>
      </c>
      <c r="AG29" s="122">
        <f t="shared" si="1"/>
        <v>3.141</v>
      </c>
      <c r="AH29" s="38">
        <v>16</v>
      </c>
      <c r="AI29" s="39">
        <v>8</v>
      </c>
      <c r="AJ29" s="41">
        <f t="shared" si="10"/>
        <v>128</v>
      </c>
      <c r="AK29" s="216">
        <f t="shared" si="11"/>
        <v>384</v>
      </c>
      <c r="AL29" s="206">
        <f t="shared" si="2"/>
        <v>1569</v>
      </c>
    </row>
    <row r="30" spans="1:51" s="23" customFormat="1" ht="115.5" customHeight="1" x14ac:dyDescent="0.2">
      <c r="A30" s="117">
        <v>1001010106325</v>
      </c>
      <c r="B30" s="26" t="s">
        <v>269</v>
      </c>
      <c r="C30" s="24" t="s">
        <v>4</v>
      </c>
      <c r="D30" s="147" t="s">
        <v>474</v>
      </c>
      <c r="E30" s="133" t="s">
        <v>37</v>
      </c>
      <c r="F30" s="147" t="s">
        <v>6</v>
      </c>
      <c r="G30" s="25" t="s">
        <v>227</v>
      </c>
      <c r="H30" s="154" t="s">
        <v>481</v>
      </c>
      <c r="I30" s="149" t="s">
        <v>510</v>
      </c>
      <c r="J30" s="27" t="s">
        <v>653</v>
      </c>
      <c r="K30" s="42">
        <v>9</v>
      </c>
      <c r="L30" s="43">
        <v>21</v>
      </c>
      <c r="M30" s="44"/>
      <c r="N30" s="45" t="s">
        <v>229</v>
      </c>
      <c r="O30" s="32" t="s">
        <v>115</v>
      </c>
      <c r="P30" s="32">
        <v>60</v>
      </c>
      <c r="Q30" s="33" t="s">
        <v>88</v>
      </c>
      <c r="R30" s="235">
        <v>4607958072682</v>
      </c>
      <c r="S30" s="235">
        <v>14607958072689</v>
      </c>
      <c r="T30" s="158">
        <v>160</v>
      </c>
      <c r="U30" s="35">
        <v>67</v>
      </c>
      <c r="V30" s="35">
        <v>67</v>
      </c>
      <c r="W30" s="36">
        <v>0.4</v>
      </c>
      <c r="X30" s="273">
        <v>2E-3</v>
      </c>
      <c r="Y30" s="37">
        <f t="shared" si="9"/>
        <v>0.40200000000000002</v>
      </c>
      <c r="Z30" s="60">
        <v>318</v>
      </c>
      <c r="AA30" s="61">
        <v>143</v>
      </c>
      <c r="AB30" s="61">
        <v>138</v>
      </c>
      <c r="AC30" s="193">
        <v>8</v>
      </c>
      <c r="AD30" s="118">
        <v>600000407</v>
      </c>
      <c r="AE30" s="105">
        <f>справочники!$C$106</f>
        <v>9.4E-2</v>
      </c>
      <c r="AF30" s="40">
        <f t="shared" si="0"/>
        <v>3.2</v>
      </c>
      <c r="AG30" s="122">
        <f t="shared" si="1"/>
        <v>3.31</v>
      </c>
      <c r="AH30" s="38">
        <v>19</v>
      </c>
      <c r="AI30" s="39">
        <v>11</v>
      </c>
      <c r="AJ30" s="41">
        <f t="shared" si="10"/>
        <v>209</v>
      </c>
      <c r="AK30" s="208">
        <f t="shared" si="11"/>
        <v>1672</v>
      </c>
      <c r="AL30" s="206">
        <f t="shared" si="2"/>
        <v>1663</v>
      </c>
    </row>
    <row r="31" spans="1:51" s="23" customFormat="1" ht="127.5" x14ac:dyDescent="0.2">
      <c r="A31" s="117">
        <v>1001010108014</v>
      </c>
      <c r="B31" s="26" t="s">
        <v>253</v>
      </c>
      <c r="C31" s="24" t="s">
        <v>3</v>
      </c>
      <c r="D31" s="147" t="s">
        <v>474</v>
      </c>
      <c r="E31" s="133" t="s">
        <v>37</v>
      </c>
      <c r="F31" s="147" t="s">
        <v>6</v>
      </c>
      <c r="G31" s="25" t="s">
        <v>149</v>
      </c>
      <c r="H31" s="154" t="s">
        <v>481</v>
      </c>
      <c r="I31" s="149" t="s">
        <v>510</v>
      </c>
      <c r="J31" s="27" t="s">
        <v>1905</v>
      </c>
      <c r="K31" s="42">
        <v>10</v>
      </c>
      <c r="L31" s="43">
        <v>19</v>
      </c>
      <c r="M31" s="44">
        <v>1</v>
      </c>
      <c r="N31" s="45" t="s">
        <v>1906</v>
      </c>
      <c r="O31" s="32" t="s">
        <v>115</v>
      </c>
      <c r="P31" s="32">
        <v>60</v>
      </c>
      <c r="Q31" s="33" t="s">
        <v>88</v>
      </c>
      <c r="R31" s="244">
        <v>2727916000006</v>
      </c>
      <c r="S31" s="244">
        <v>12727916000003</v>
      </c>
      <c r="T31" s="158">
        <v>250</v>
      </c>
      <c r="U31" s="35">
        <v>88</v>
      </c>
      <c r="V31" s="35">
        <v>88</v>
      </c>
      <c r="W31" s="36">
        <f>кратность!$F$17</f>
        <v>1.35</v>
      </c>
      <c r="X31" s="273">
        <v>2E-3</v>
      </c>
      <c r="Y31" s="37">
        <f t="shared" si="9"/>
        <v>1.3520000000000001</v>
      </c>
      <c r="Z31" s="38">
        <v>292</v>
      </c>
      <c r="AA31" s="39">
        <v>178</v>
      </c>
      <c r="AB31" s="39">
        <v>178</v>
      </c>
      <c r="AC31" s="192">
        <v>4</v>
      </c>
      <c r="AD31" s="118">
        <v>600000029</v>
      </c>
      <c r="AE31" s="104">
        <f>справочники!$C$21</f>
        <v>0.125</v>
      </c>
      <c r="AF31" s="40">
        <f t="shared" si="0"/>
        <v>5.4</v>
      </c>
      <c r="AG31" s="122">
        <f t="shared" si="1"/>
        <v>5.5330000000000004</v>
      </c>
      <c r="AH31" s="38">
        <v>16</v>
      </c>
      <c r="AI31" s="39">
        <v>8</v>
      </c>
      <c r="AJ31" s="41">
        <f t="shared" si="10"/>
        <v>128</v>
      </c>
      <c r="AK31" s="216">
        <f t="shared" si="11"/>
        <v>691.2</v>
      </c>
      <c r="AL31" s="206">
        <f t="shared" si="2"/>
        <v>1569</v>
      </c>
    </row>
    <row r="32" spans="1:51" s="23" customFormat="1" ht="128.25" customHeight="1" x14ac:dyDescent="0.2">
      <c r="A32" s="117">
        <v>1001010107304</v>
      </c>
      <c r="B32" s="47" t="s">
        <v>1790</v>
      </c>
      <c r="C32" s="24" t="s">
        <v>3</v>
      </c>
      <c r="D32" s="147" t="s">
        <v>474</v>
      </c>
      <c r="E32" s="133" t="s">
        <v>37</v>
      </c>
      <c r="F32" s="147" t="s">
        <v>6</v>
      </c>
      <c r="G32" s="116" t="s">
        <v>149</v>
      </c>
      <c r="H32" s="154" t="s">
        <v>488</v>
      </c>
      <c r="I32" s="152" t="s">
        <v>786</v>
      </c>
      <c r="J32" s="27" t="s">
        <v>1791</v>
      </c>
      <c r="K32" s="42">
        <v>10</v>
      </c>
      <c r="L32" s="43">
        <v>15</v>
      </c>
      <c r="M32" s="44">
        <v>2</v>
      </c>
      <c r="N32" s="45" t="s">
        <v>750</v>
      </c>
      <c r="O32" s="32" t="s">
        <v>115</v>
      </c>
      <c r="P32" s="32">
        <v>45</v>
      </c>
      <c r="Q32" s="33" t="s">
        <v>28</v>
      </c>
      <c r="R32" s="244">
        <v>2800549000008</v>
      </c>
      <c r="S32" s="244">
        <v>12800549000005</v>
      </c>
      <c r="T32" s="158">
        <v>330</v>
      </c>
      <c r="U32" s="35">
        <v>100</v>
      </c>
      <c r="V32" s="35">
        <v>85</v>
      </c>
      <c r="W32" s="36">
        <f>кратность!$F$18</f>
        <v>1.6</v>
      </c>
      <c r="X32" s="273">
        <v>0.01</v>
      </c>
      <c r="Y32" s="37">
        <f>W32+X32</f>
        <v>1.61</v>
      </c>
      <c r="Z32" s="38">
        <v>338</v>
      </c>
      <c r="AA32" s="39">
        <v>188</v>
      </c>
      <c r="AB32" s="39">
        <v>178</v>
      </c>
      <c r="AC32" s="192">
        <v>4</v>
      </c>
      <c r="AD32" s="118">
        <v>600000260</v>
      </c>
      <c r="AE32" s="104">
        <f>справочники!$C$54</f>
        <v>0.17699999999999999</v>
      </c>
      <c r="AF32" s="40">
        <f t="shared" si="0"/>
        <v>6.4</v>
      </c>
      <c r="AG32" s="122">
        <f t="shared" si="1"/>
        <v>6.617</v>
      </c>
      <c r="AH32" s="38">
        <v>12</v>
      </c>
      <c r="AI32" s="39">
        <v>8</v>
      </c>
      <c r="AJ32" s="41">
        <f>AH32*AI32</f>
        <v>96</v>
      </c>
      <c r="AK32" s="216">
        <f>IF(C32="ШТ",кол_во_инд.__упак_к*итого_г_у,ROUNDDOWN(номин.вес_нетто_г_у__кг*итого_г_у,1))</f>
        <v>614.4</v>
      </c>
      <c r="AL32" s="206">
        <f t="shared" si="2"/>
        <v>1569</v>
      </c>
    </row>
    <row r="33" spans="1:51" s="23" customFormat="1" ht="129" customHeight="1" x14ac:dyDescent="0.2">
      <c r="A33" s="117">
        <v>1001015646861</v>
      </c>
      <c r="B33" s="26" t="s">
        <v>1094</v>
      </c>
      <c r="C33" s="24" t="s">
        <v>3</v>
      </c>
      <c r="D33" s="147" t="s">
        <v>474</v>
      </c>
      <c r="E33" s="133" t="s">
        <v>37</v>
      </c>
      <c r="F33" s="147" t="s">
        <v>5</v>
      </c>
      <c r="G33" s="25" t="s">
        <v>149</v>
      </c>
      <c r="H33" s="154" t="s">
        <v>488</v>
      </c>
      <c r="I33" s="152" t="s">
        <v>786</v>
      </c>
      <c r="J33" s="27" t="s">
        <v>1093</v>
      </c>
      <c r="K33" s="42">
        <v>7</v>
      </c>
      <c r="L33" s="43">
        <v>16</v>
      </c>
      <c r="M33" s="44"/>
      <c r="N33" s="45" t="s">
        <v>359</v>
      </c>
      <c r="O33" s="32" t="s">
        <v>115</v>
      </c>
      <c r="P33" s="32">
        <v>60</v>
      </c>
      <c r="Q33" s="33" t="s">
        <v>88</v>
      </c>
      <c r="R33" s="244">
        <v>2100653000001</v>
      </c>
      <c r="S33" s="244">
        <v>12100653000008</v>
      </c>
      <c r="T33" s="158">
        <v>350</v>
      </c>
      <c r="U33" s="35">
        <v>97</v>
      </c>
      <c r="V33" s="35">
        <v>97</v>
      </c>
      <c r="W33" s="36">
        <f>кратность!$F$19</f>
        <v>1.95</v>
      </c>
      <c r="X33" s="273">
        <v>5.0000000000000001E-3</v>
      </c>
      <c r="Y33" s="37">
        <f t="shared" si="9"/>
        <v>1.9549999999999998</v>
      </c>
      <c r="Z33" s="38">
        <v>368</v>
      </c>
      <c r="AA33" s="39">
        <v>238</v>
      </c>
      <c r="AB33" s="39">
        <v>128</v>
      </c>
      <c r="AC33" s="192">
        <v>2</v>
      </c>
      <c r="AD33" s="118">
        <v>600000025</v>
      </c>
      <c r="AE33" s="104">
        <f>справочники!$C$17</f>
        <v>0.17499999999999999</v>
      </c>
      <c r="AF33" s="40">
        <f t="shared" si="0"/>
        <v>3.9</v>
      </c>
      <c r="AG33" s="122">
        <f t="shared" si="1"/>
        <v>4.085</v>
      </c>
      <c r="AH33" s="38">
        <v>10</v>
      </c>
      <c r="AI33" s="39">
        <v>12</v>
      </c>
      <c r="AJ33" s="41">
        <f t="shared" si="10"/>
        <v>120</v>
      </c>
      <c r="AK33" s="216">
        <f t="shared" si="11"/>
        <v>468</v>
      </c>
      <c r="AL33" s="206">
        <f t="shared" si="2"/>
        <v>1681</v>
      </c>
      <c r="AN33" s="9"/>
      <c r="AO33" s="9"/>
      <c r="AP33" s="9"/>
      <c r="AQ33" s="9"/>
      <c r="AR33" s="9"/>
      <c r="AS33" s="9"/>
      <c r="AT33" s="9"/>
      <c r="AU33" s="9"/>
      <c r="AV33" s="9"/>
      <c r="AW33" s="9"/>
      <c r="AX33" s="9"/>
      <c r="AY33" s="9"/>
    </row>
    <row r="34" spans="1:51" s="23" customFormat="1" ht="127.5" customHeight="1" x14ac:dyDescent="0.2">
      <c r="A34" s="117">
        <v>1001012816340</v>
      </c>
      <c r="B34" s="26" t="s">
        <v>1095</v>
      </c>
      <c r="C34" s="24" t="s">
        <v>4</v>
      </c>
      <c r="D34" s="147" t="s">
        <v>474</v>
      </c>
      <c r="E34" s="133" t="s">
        <v>37</v>
      </c>
      <c r="F34" s="147" t="s">
        <v>5</v>
      </c>
      <c r="G34" s="25" t="s">
        <v>149</v>
      </c>
      <c r="H34" s="154" t="s">
        <v>488</v>
      </c>
      <c r="I34" s="152" t="s">
        <v>786</v>
      </c>
      <c r="J34" s="27" t="s">
        <v>1093</v>
      </c>
      <c r="K34" s="42">
        <v>7</v>
      </c>
      <c r="L34" s="43">
        <v>16</v>
      </c>
      <c r="M34" s="44">
        <v>4</v>
      </c>
      <c r="N34" s="45" t="s">
        <v>349</v>
      </c>
      <c r="O34" s="32" t="s">
        <v>115</v>
      </c>
      <c r="P34" s="32">
        <v>60</v>
      </c>
      <c r="Q34" s="33" t="s">
        <v>88</v>
      </c>
      <c r="R34" s="244">
        <v>4607958077816</v>
      </c>
      <c r="S34" s="244">
        <v>14607958077813</v>
      </c>
      <c r="T34" s="158">
        <v>190</v>
      </c>
      <c r="U34" s="35">
        <v>67</v>
      </c>
      <c r="V34" s="35">
        <v>67</v>
      </c>
      <c r="W34" s="36">
        <v>0.5</v>
      </c>
      <c r="X34" s="273">
        <v>3.0000000000000001E-3</v>
      </c>
      <c r="Y34" s="37">
        <f t="shared" si="9"/>
        <v>0.503</v>
      </c>
      <c r="Z34" s="38">
        <v>278</v>
      </c>
      <c r="AA34" s="39">
        <v>193</v>
      </c>
      <c r="AB34" s="39">
        <v>138</v>
      </c>
      <c r="AC34" s="192">
        <v>8</v>
      </c>
      <c r="AD34" s="118">
        <v>600000404</v>
      </c>
      <c r="AE34" s="104">
        <f>справочники!$C$101</f>
        <v>0.105</v>
      </c>
      <c r="AF34" s="40">
        <f t="shared" si="0"/>
        <v>4</v>
      </c>
      <c r="AG34" s="122">
        <f t="shared" si="1"/>
        <v>4.1290000000000004</v>
      </c>
      <c r="AH34" s="38">
        <v>16</v>
      </c>
      <c r="AI34" s="39">
        <v>9</v>
      </c>
      <c r="AJ34" s="41">
        <f t="shared" si="10"/>
        <v>144</v>
      </c>
      <c r="AK34" s="208">
        <f t="shared" si="11"/>
        <v>1152</v>
      </c>
      <c r="AL34" s="206">
        <f t="shared" si="2"/>
        <v>1387</v>
      </c>
    </row>
    <row r="35" spans="1:51" s="23" customFormat="1" ht="114.75" x14ac:dyDescent="0.2">
      <c r="A35" s="117">
        <v>1001015706862</v>
      </c>
      <c r="B35" s="26" t="s">
        <v>1096</v>
      </c>
      <c r="C35" s="24" t="s">
        <v>3</v>
      </c>
      <c r="D35" s="147" t="s">
        <v>474</v>
      </c>
      <c r="E35" s="133" t="s">
        <v>37</v>
      </c>
      <c r="F35" s="147" t="s">
        <v>5</v>
      </c>
      <c r="G35" s="25" t="s">
        <v>149</v>
      </c>
      <c r="H35" s="154" t="s">
        <v>488</v>
      </c>
      <c r="I35" s="152" t="s">
        <v>786</v>
      </c>
      <c r="J35" s="27" t="s">
        <v>1098</v>
      </c>
      <c r="K35" s="42">
        <v>9</v>
      </c>
      <c r="L35" s="43">
        <v>14</v>
      </c>
      <c r="M35" s="44">
        <v>3</v>
      </c>
      <c r="N35" s="45" t="s">
        <v>350</v>
      </c>
      <c r="O35" s="32" t="s">
        <v>115</v>
      </c>
      <c r="P35" s="32">
        <v>60</v>
      </c>
      <c r="Q35" s="33" t="s">
        <v>88</v>
      </c>
      <c r="R35" s="244">
        <v>2800746000009</v>
      </c>
      <c r="S35" s="244">
        <v>12800746000006</v>
      </c>
      <c r="T35" s="158">
        <v>350</v>
      </c>
      <c r="U35" s="35">
        <v>97</v>
      </c>
      <c r="V35" s="35">
        <v>97</v>
      </c>
      <c r="W35" s="36">
        <f>кратность!$F$20</f>
        <v>1.95</v>
      </c>
      <c r="X35" s="273">
        <v>5.0000000000000001E-3</v>
      </c>
      <c r="Y35" s="37">
        <f t="shared" si="9"/>
        <v>1.9549999999999998</v>
      </c>
      <c r="Z35" s="38">
        <v>368</v>
      </c>
      <c r="AA35" s="39">
        <v>238</v>
      </c>
      <c r="AB35" s="39">
        <v>128</v>
      </c>
      <c r="AC35" s="192">
        <v>2</v>
      </c>
      <c r="AD35" s="118">
        <v>600000025</v>
      </c>
      <c r="AE35" s="104">
        <f>справочники!$C$17</f>
        <v>0.17499999999999999</v>
      </c>
      <c r="AF35" s="40">
        <f t="shared" si="0"/>
        <v>3.9</v>
      </c>
      <c r="AG35" s="122">
        <f t="shared" si="1"/>
        <v>4.085</v>
      </c>
      <c r="AH35" s="38">
        <v>10</v>
      </c>
      <c r="AI35" s="39">
        <v>12</v>
      </c>
      <c r="AJ35" s="41">
        <f t="shared" si="10"/>
        <v>120</v>
      </c>
      <c r="AK35" s="216">
        <f t="shared" si="11"/>
        <v>468</v>
      </c>
      <c r="AL35" s="206">
        <f t="shared" si="2"/>
        <v>1681</v>
      </c>
    </row>
    <row r="36" spans="1:51" s="23" customFormat="1" ht="114.75" x14ac:dyDescent="0.2">
      <c r="A36" s="117">
        <v>1001012816341</v>
      </c>
      <c r="B36" s="26" t="s">
        <v>1097</v>
      </c>
      <c r="C36" s="24" t="s">
        <v>4</v>
      </c>
      <c r="D36" s="147" t="s">
        <v>474</v>
      </c>
      <c r="E36" s="133" t="s">
        <v>37</v>
      </c>
      <c r="F36" s="147" t="s">
        <v>5</v>
      </c>
      <c r="G36" s="25" t="s">
        <v>149</v>
      </c>
      <c r="H36" s="154" t="s">
        <v>488</v>
      </c>
      <c r="I36" s="152" t="s">
        <v>786</v>
      </c>
      <c r="J36" s="27" t="s">
        <v>1098</v>
      </c>
      <c r="K36" s="42">
        <v>9</v>
      </c>
      <c r="L36" s="43">
        <v>14</v>
      </c>
      <c r="M36" s="44">
        <v>3</v>
      </c>
      <c r="N36" s="45" t="s">
        <v>350</v>
      </c>
      <c r="O36" s="32" t="s">
        <v>115</v>
      </c>
      <c r="P36" s="32">
        <v>60</v>
      </c>
      <c r="Q36" s="33" t="s">
        <v>88</v>
      </c>
      <c r="R36" s="244">
        <v>4607958077823</v>
      </c>
      <c r="S36" s="244">
        <v>14607958077820</v>
      </c>
      <c r="T36" s="158">
        <v>190</v>
      </c>
      <c r="U36" s="35">
        <v>67</v>
      </c>
      <c r="V36" s="35">
        <v>67</v>
      </c>
      <c r="W36" s="36">
        <v>0.5</v>
      </c>
      <c r="X36" s="273">
        <v>3.0000000000000001E-3</v>
      </c>
      <c r="Y36" s="37">
        <f t="shared" si="9"/>
        <v>0.503</v>
      </c>
      <c r="Z36" s="38">
        <v>278</v>
      </c>
      <c r="AA36" s="39">
        <v>193</v>
      </c>
      <c r="AB36" s="39">
        <v>138</v>
      </c>
      <c r="AC36" s="192">
        <v>8</v>
      </c>
      <c r="AD36" s="118">
        <v>600000404</v>
      </c>
      <c r="AE36" s="104">
        <f>справочники!$C$101</f>
        <v>0.105</v>
      </c>
      <c r="AF36" s="40">
        <f t="shared" si="0"/>
        <v>4</v>
      </c>
      <c r="AG36" s="122">
        <f t="shared" si="1"/>
        <v>4.1290000000000004</v>
      </c>
      <c r="AH36" s="38">
        <v>16</v>
      </c>
      <c r="AI36" s="39">
        <v>9</v>
      </c>
      <c r="AJ36" s="41">
        <f t="shared" si="10"/>
        <v>144</v>
      </c>
      <c r="AK36" s="208">
        <f t="shared" si="11"/>
        <v>1152</v>
      </c>
      <c r="AL36" s="206">
        <f t="shared" si="2"/>
        <v>1387</v>
      </c>
    </row>
    <row r="37" spans="1:51" s="23" customFormat="1" ht="102.75" customHeight="1" x14ac:dyDescent="0.2">
      <c r="A37" s="117">
        <v>1001011086841</v>
      </c>
      <c r="B37" s="47" t="s">
        <v>1037</v>
      </c>
      <c r="C37" s="24" t="s">
        <v>3</v>
      </c>
      <c r="D37" s="147" t="s">
        <v>474</v>
      </c>
      <c r="E37" s="133" t="s">
        <v>37</v>
      </c>
      <c r="F37" s="147" t="s">
        <v>6</v>
      </c>
      <c r="G37" s="25" t="s">
        <v>1</v>
      </c>
      <c r="H37" s="154" t="s">
        <v>481</v>
      </c>
      <c r="I37" s="150" t="s">
        <v>510</v>
      </c>
      <c r="J37" s="27" t="s">
        <v>1038</v>
      </c>
      <c r="K37" s="28">
        <v>9</v>
      </c>
      <c r="L37" s="29">
        <v>20</v>
      </c>
      <c r="M37" s="30"/>
      <c r="N37" s="31" t="s">
        <v>34</v>
      </c>
      <c r="O37" s="32" t="s">
        <v>115</v>
      </c>
      <c r="P37" s="32">
        <v>30</v>
      </c>
      <c r="Q37" s="33" t="s">
        <v>28</v>
      </c>
      <c r="R37" s="136">
        <v>2100375000006</v>
      </c>
      <c r="S37" s="136">
        <v>12100375000003</v>
      </c>
      <c r="T37" s="158">
        <v>300</v>
      </c>
      <c r="U37" s="35">
        <v>190</v>
      </c>
      <c r="V37" s="35">
        <v>80</v>
      </c>
      <c r="W37" s="36">
        <f>кратность!$F$21</f>
        <v>1.05</v>
      </c>
      <c r="X37" s="273">
        <v>1.4E-2</v>
      </c>
      <c r="Y37" s="37">
        <f t="shared" si="9"/>
        <v>1.0640000000000001</v>
      </c>
      <c r="Z37" s="38">
        <v>292</v>
      </c>
      <c r="AA37" s="39">
        <v>178</v>
      </c>
      <c r="AB37" s="39">
        <v>178</v>
      </c>
      <c r="AC37" s="192">
        <v>3</v>
      </c>
      <c r="AD37" s="118">
        <v>600000029</v>
      </c>
      <c r="AE37" s="104">
        <f>справочники!$C$21</f>
        <v>0.125</v>
      </c>
      <c r="AF37" s="40">
        <f t="shared" si="0"/>
        <v>3.15</v>
      </c>
      <c r="AG37" s="122">
        <f t="shared" si="1"/>
        <v>3.3170000000000002</v>
      </c>
      <c r="AH37" s="38">
        <v>16</v>
      </c>
      <c r="AI37" s="39">
        <v>8</v>
      </c>
      <c r="AJ37" s="41">
        <f t="shared" si="10"/>
        <v>128</v>
      </c>
      <c r="AK37" s="216">
        <f t="shared" si="11"/>
        <v>403.2</v>
      </c>
      <c r="AL37" s="206">
        <f t="shared" si="2"/>
        <v>1569</v>
      </c>
    </row>
    <row r="38" spans="1:51" s="23" customFormat="1" ht="102" x14ac:dyDescent="0.2">
      <c r="A38" s="117">
        <v>1001011086247</v>
      </c>
      <c r="B38" s="26" t="s">
        <v>809</v>
      </c>
      <c r="C38" s="24" t="s">
        <v>4</v>
      </c>
      <c r="D38" s="147" t="s">
        <v>474</v>
      </c>
      <c r="E38" s="133" t="s">
        <v>37</v>
      </c>
      <c r="F38" s="147" t="s">
        <v>6</v>
      </c>
      <c r="G38" s="25" t="s">
        <v>149</v>
      </c>
      <c r="H38" s="154" t="s">
        <v>475</v>
      </c>
      <c r="I38" s="149" t="s">
        <v>514</v>
      </c>
      <c r="J38" s="27" t="s">
        <v>796</v>
      </c>
      <c r="K38" s="42">
        <v>8</v>
      </c>
      <c r="L38" s="43">
        <v>17</v>
      </c>
      <c r="M38" s="44">
        <v>2</v>
      </c>
      <c r="N38" s="45" t="s">
        <v>795</v>
      </c>
      <c r="O38" s="32" t="s">
        <v>115</v>
      </c>
      <c r="P38" s="32">
        <v>60</v>
      </c>
      <c r="Q38" s="33" t="s">
        <v>88</v>
      </c>
      <c r="R38" s="235">
        <v>4607958076321</v>
      </c>
      <c r="S38" s="235">
        <v>14607958076328</v>
      </c>
      <c r="T38" s="158">
        <v>160</v>
      </c>
      <c r="U38" s="35">
        <v>67</v>
      </c>
      <c r="V38" s="35">
        <v>67</v>
      </c>
      <c r="W38" s="36">
        <v>0.4</v>
      </c>
      <c r="X38" s="273">
        <v>2E-3</v>
      </c>
      <c r="Y38" s="37">
        <f t="shared" si="9"/>
        <v>0.40200000000000002</v>
      </c>
      <c r="Z38" s="38">
        <v>318</v>
      </c>
      <c r="AA38" s="39">
        <v>143</v>
      </c>
      <c r="AB38" s="39">
        <v>138</v>
      </c>
      <c r="AC38" s="192">
        <v>8</v>
      </c>
      <c r="AD38" s="118">
        <v>600000407</v>
      </c>
      <c r="AE38" s="104">
        <f>справочники!$C$106</f>
        <v>9.4E-2</v>
      </c>
      <c r="AF38" s="40">
        <f t="shared" si="0"/>
        <v>3.2</v>
      </c>
      <c r="AG38" s="122">
        <f t="shared" si="1"/>
        <v>3.31</v>
      </c>
      <c r="AH38" s="38">
        <v>19</v>
      </c>
      <c r="AI38" s="39">
        <v>11</v>
      </c>
      <c r="AJ38" s="41">
        <f t="shared" si="10"/>
        <v>209</v>
      </c>
      <c r="AK38" s="208">
        <f t="shared" si="11"/>
        <v>1672</v>
      </c>
      <c r="AL38" s="206">
        <f t="shared" si="2"/>
        <v>1663</v>
      </c>
    </row>
    <row r="39" spans="1:51" s="23" customFormat="1" ht="127.5" x14ac:dyDescent="0.2">
      <c r="A39" s="117">
        <v>1001015546914</v>
      </c>
      <c r="B39" s="26" t="s">
        <v>1892</v>
      </c>
      <c r="C39" s="24" t="s">
        <v>4</v>
      </c>
      <c r="D39" s="147" t="s">
        <v>474</v>
      </c>
      <c r="E39" s="133" t="s">
        <v>37</v>
      </c>
      <c r="F39" s="147" t="s">
        <v>6</v>
      </c>
      <c r="G39" s="50" t="s">
        <v>1</v>
      </c>
      <c r="H39" s="154" t="s">
        <v>1146</v>
      </c>
      <c r="I39" s="150" t="s">
        <v>1893</v>
      </c>
      <c r="J39" s="52" t="s">
        <v>1894</v>
      </c>
      <c r="K39" s="53">
        <v>9</v>
      </c>
      <c r="L39" s="54">
        <v>15</v>
      </c>
      <c r="M39" s="55">
        <v>3</v>
      </c>
      <c r="N39" s="89" t="s">
        <v>750</v>
      </c>
      <c r="O39" s="32" t="s">
        <v>115</v>
      </c>
      <c r="P39" s="88">
        <v>35</v>
      </c>
      <c r="Q39" s="83" t="s">
        <v>88</v>
      </c>
      <c r="R39" s="240">
        <v>4607958077298</v>
      </c>
      <c r="S39" s="240">
        <v>14607958077295</v>
      </c>
      <c r="T39" s="260">
        <v>225</v>
      </c>
      <c r="U39" s="69">
        <v>100</v>
      </c>
      <c r="V39" s="69">
        <v>50</v>
      </c>
      <c r="W39" s="66">
        <v>0.37</v>
      </c>
      <c r="X39" s="273">
        <v>4.0000000000000001E-3</v>
      </c>
      <c r="Y39" s="37">
        <f t="shared" ref="Y39" si="15">W39+X39</f>
        <v>0.374</v>
      </c>
      <c r="Z39" s="38">
        <v>230</v>
      </c>
      <c r="AA39" s="39">
        <v>216</v>
      </c>
      <c r="AB39" s="39">
        <v>138</v>
      </c>
      <c r="AC39" s="192">
        <v>8</v>
      </c>
      <c r="AD39" s="118">
        <v>600000390</v>
      </c>
      <c r="AE39" s="104">
        <f>справочники!$C$90</f>
        <v>0.14699999999999999</v>
      </c>
      <c r="AF39" s="40">
        <f t="shared" si="0"/>
        <v>2.96</v>
      </c>
      <c r="AG39" s="122">
        <f t="shared" si="1"/>
        <v>3.1389999999999998</v>
      </c>
      <c r="AH39" s="38">
        <v>15</v>
      </c>
      <c r="AI39" s="39">
        <v>11</v>
      </c>
      <c r="AJ39" s="41">
        <f t="shared" ref="AJ39" si="16">AH39*AI39</f>
        <v>165</v>
      </c>
      <c r="AK39" s="208">
        <f t="shared" ref="AK39" si="17">IF(C39="ШТ",кол_во_инд.__упак_к*итого_г_у,ROUNDDOWN(номин.вес_нетто_г_у__кг*итого_г_у,1))</f>
        <v>1320</v>
      </c>
      <c r="AL39" s="206">
        <f t="shared" si="2"/>
        <v>1663</v>
      </c>
    </row>
    <row r="40" spans="1:51" s="23" customFormat="1" ht="103.5" customHeight="1" x14ac:dyDescent="0.2">
      <c r="A40" s="117">
        <v>1001013956859</v>
      </c>
      <c r="B40" s="26" t="s">
        <v>1082</v>
      </c>
      <c r="C40" s="24" t="s">
        <v>3</v>
      </c>
      <c r="D40" s="147" t="s">
        <v>474</v>
      </c>
      <c r="E40" s="133" t="s">
        <v>37</v>
      </c>
      <c r="F40" s="147" t="s">
        <v>5</v>
      </c>
      <c r="G40" s="25" t="s">
        <v>149</v>
      </c>
      <c r="H40" s="154" t="s">
        <v>488</v>
      </c>
      <c r="I40" s="150" t="s">
        <v>1084</v>
      </c>
      <c r="J40" s="27" t="s">
        <v>1083</v>
      </c>
      <c r="K40" s="42">
        <v>13</v>
      </c>
      <c r="L40" s="43">
        <v>15</v>
      </c>
      <c r="M40" s="44"/>
      <c r="N40" s="45" t="s">
        <v>132</v>
      </c>
      <c r="O40" s="32" t="s">
        <v>115</v>
      </c>
      <c r="P40" s="32">
        <v>60</v>
      </c>
      <c r="Q40" s="33" t="s">
        <v>88</v>
      </c>
      <c r="R40" s="235">
        <v>2100315000004</v>
      </c>
      <c r="S40" s="235">
        <v>12100315000001</v>
      </c>
      <c r="T40" s="158">
        <v>260</v>
      </c>
      <c r="U40" s="35">
        <v>90</v>
      </c>
      <c r="V40" s="35">
        <v>90</v>
      </c>
      <c r="W40" s="36">
        <f>кратность!F22</f>
        <v>1.35</v>
      </c>
      <c r="X40" s="273">
        <v>5.0000000000000001E-3</v>
      </c>
      <c r="Y40" s="37">
        <f t="shared" si="9"/>
        <v>1.355</v>
      </c>
      <c r="Z40" s="38">
        <v>385</v>
      </c>
      <c r="AA40" s="39">
        <v>285</v>
      </c>
      <c r="AB40" s="39">
        <v>185</v>
      </c>
      <c r="AC40" s="192">
        <v>8</v>
      </c>
      <c r="AD40" s="118">
        <v>600000290</v>
      </c>
      <c r="AE40" s="104">
        <f>справочники!$C$59</f>
        <v>0.35199999999999998</v>
      </c>
      <c r="AF40" s="40">
        <f t="shared" si="0"/>
        <v>10.8</v>
      </c>
      <c r="AG40" s="122">
        <f t="shared" si="1"/>
        <v>11.192</v>
      </c>
      <c r="AH40" s="38">
        <v>8</v>
      </c>
      <c r="AI40" s="39">
        <v>8</v>
      </c>
      <c r="AJ40" s="41">
        <f t="shared" si="10"/>
        <v>64</v>
      </c>
      <c r="AK40" s="216">
        <f t="shared" si="11"/>
        <v>691.2</v>
      </c>
      <c r="AL40" s="206">
        <f t="shared" si="2"/>
        <v>1625</v>
      </c>
    </row>
    <row r="41" spans="1:51" s="23" customFormat="1" ht="103.5" customHeight="1" x14ac:dyDescent="0.2">
      <c r="A41" s="117">
        <v>1001013956860</v>
      </c>
      <c r="B41" s="26" t="s">
        <v>1233</v>
      </c>
      <c r="C41" s="24" t="s">
        <v>3</v>
      </c>
      <c r="D41" s="147" t="s">
        <v>474</v>
      </c>
      <c r="E41" s="133" t="s">
        <v>37</v>
      </c>
      <c r="F41" s="147" t="s">
        <v>5</v>
      </c>
      <c r="G41" s="25" t="s">
        <v>149</v>
      </c>
      <c r="H41" s="154" t="s">
        <v>488</v>
      </c>
      <c r="I41" s="150" t="s">
        <v>1084</v>
      </c>
      <c r="J41" s="27" t="s">
        <v>1083</v>
      </c>
      <c r="K41" s="42">
        <v>13</v>
      </c>
      <c r="L41" s="43">
        <v>15</v>
      </c>
      <c r="M41" s="44"/>
      <c r="N41" s="45" t="s">
        <v>132</v>
      </c>
      <c r="O41" s="32" t="s">
        <v>115</v>
      </c>
      <c r="P41" s="32">
        <v>60</v>
      </c>
      <c r="Q41" s="33" t="s">
        <v>88</v>
      </c>
      <c r="R41" s="235">
        <v>2101947000004</v>
      </c>
      <c r="S41" s="235">
        <v>12101947000001</v>
      </c>
      <c r="T41" s="158">
        <v>260</v>
      </c>
      <c r="U41" s="35">
        <v>90</v>
      </c>
      <c r="V41" s="35">
        <v>90</v>
      </c>
      <c r="W41" s="36">
        <f>кратность!$F$23</f>
        <v>1.35</v>
      </c>
      <c r="X41" s="273">
        <v>5.0000000000000001E-3</v>
      </c>
      <c r="Y41" s="37">
        <f>W41+X41</f>
        <v>1.355</v>
      </c>
      <c r="Z41" s="38">
        <v>385</v>
      </c>
      <c r="AA41" s="39">
        <v>285</v>
      </c>
      <c r="AB41" s="39">
        <v>185</v>
      </c>
      <c r="AC41" s="192">
        <v>8</v>
      </c>
      <c r="AD41" s="118">
        <v>600000290</v>
      </c>
      <c r="AE41" s="104">
        <f>справочники!$C$59</f>
        <v>0.35199999999999998</v>
      </c>
      <c r="AF41" s="40">
        <f t="shared" si="0"/>
        <v>10.8</v>
      </c>
      <c r="AG41" s="122">
        <f t="shared" si="1"/>
        <v>11.192</v>
      </c>
      <c r="AH41" s="38">
        <v>8</v>
      </c>
      <c r="AI41" s="39">
        <v>8</v>
      </c>
      <c r="AJ41" s="41">
        <f>AH41*AI41</f>
        <v>64</v>
      </c>
      <c r="AK41" s="216">
        <f>IF(C41="ШТ",кол_во_инд.__упак_к*итого_г_у,ROUNDDOWN(номин.вес_нетто_г_у__кг*итого_г_у,1))</f>
        <v>691.2</v>
      </c>
      <c r="AL41" s="206">
        <f t="shared" si="2"/>
        <v>1625</v>
      </c>
    </row>
    <row r="42" spans="1:51" s="23" customFormat="1" ht="127.5" customHeight="1" x14ac:dyDescent="0.2">
      <c r="A42" s="117">
        <v>1001013957231</v>
      </c>
      <c r="B42" s="26" t="s">
        <v>1617</v>
      </c>
      <c r="C42" s="24" t="s">
        <v>4</v>
      </c>
      <c r="D42" s="147" t="s">
        <v>474</v>
      </c>
      <c r="E42" s="133" t="s">
        <v>37</v>
      </c>
      <c r="F42" s="147" t="s">
        <v>6</v>
      </c>
      <c r="G42" s="25" t="s">
        <v>1129</v>
      </c>
      <c r="H42" s="154" t="s">
        <v>488</v>
      </c>
      <c r="I42" s="152" t="s">
        <v>786</v>
      </c>
      <c r="J42" s="27" t="s">
        <v>1563</v>
      </c>
      <c r="K42" s="85">
        <v>9</v>
      </c>
      <c r="L42" s="86">
        <v>14</v>
      </c>
      <c r="M42" s="92">
        <v>4</v>
      </c>
      <c r="N42" s="87" t="s">
        <v>890</v>
      </c>
      <c r="O42" s="32" t="s">
        <v>115</v>
      </c>
      <c r="P42" s="32">
        <v>60</v>
      </c>
      <c r="Q42" s="33" t="s">
        <v>88</v>
      </c>
      <c r="R42" s="235">
        <v>4607958074570</v>
      </c>
      <c r="S42" s="235">
        <v>24607958074574</v>
      </c>
      <c r="T42" s="158">
        <v>130</v>
      </c>
      <c r="U42" s="35">
        <v>59</v>
      </c>
      <c r="V42" s="35">
        <v>59</v>
      </c>
      <c r="W42" s="36">
        <v>0.3</v>
      </c>
      <c r="X42" s="273">
        <v>2E-3</v>
      </c>
      <c r="Y42" s="37">
        <f t="shared" ref="Y42" si="18">W42+X42</f>
        <v>0.30199999999999999</v>
      </c>
      <c r="Z42" s="60">
        <v>318</v>
      </c>
      <c r="AA42" s="61">
        <v>143</v>
      </c>
      <c r="AB42" s="61">
        <v>138</v>
      </c>
      <c r="AC42" s="193">
        <v>8</v>
      </c>
      <c r="AD42" s="118">
        <v>600000407</v>
      </c>
      <c r="AE42" s="105">
        <f>справочники!$C$106</f>
        <v>9.4E-2</v>
      </c>
      <c r="AF42" s="40">
        <f t="shared" si="0"/>
        <v>2.4</v>
      </c>
      <c r="AG42" s="122">
        <f t="shared" si="1"/>
        <v>2.5099999999999998</v>
      </c>
      <c r="AH42" s="38">
        <v>19</v>
      </c>
      <c r="AI42" s="39">
        <v>11</v>
      </c>
      <c r="AJ42" s="41">
        <f>AH42*AI42</f>
        <v>209</v>
      </c>
      <c r="AK42" s="208">
        <f t="shared" ref="AK42" si="19">IF(C42="ШТ",кол_во_инд.__упак_к*итого_г_у,ROUNDDOWN(номин.вес_нетто_г_у__кг*итого_г_у,1))</f>
        <v>1672</v>
      </c>
      <c r="AL42" s="206">
        <f t="shared" si="2"/>
        <v>1663</v>
      </c>
    </row>
    <row r="43" spans="1:51" s="23" customFormat="1" ht="127.5" customHeight="1" x14ac:dyDescent="0.2">
      <c r="A43" s="117">
        <v>1001013956329</v>
      </c>
      <c r="B43" s="26" t="s">
        <v>238</v>
      </c>
      <c r="C43" s="24" t="s">
        <v>4</v>
      </c>
      <c r="D43" s="147" t="s">
        <v>474</v>
      </c>
      <c r="E43" s="133" t="s">
        <v>37</v>
      </c>
      <c r="F43" s="147" t="s">
        <v>6</v>
      </c>
      <c r="G43" s="25" t="s">
        <v>149</v>
      </c>
      <c r="H43" s="154" t="s">
        <v>488</v>
      </c>
      <c r="I43" s="152" t="s">
        <v>786</v>
      </c>
      <c r="J43" s="27" t="s">
        <v>1563</v>
      </c>
      <c r="K43" s="85">
        <v>9</v>
      </c>
      <c r="L43" s="86">
        <v>14</v>
      </c>
      <c r="M43" s="92">
        <v>4</v>
      </c>
      <c r="N43" s="87" t="s">
        <v>890</v>
      </c>
      <c r="O43" s="32" t="s">
        <v>115</v>
      </c>
      <c r="P43" s="32">
        <v>60</v>
      </c>
      <c r="Q43" s="33" t="s">
        <v>88</v>
      </c>
      <c r="R43" s="235">
        <v>4607958071661</v>
      </c>
      <c r="S43" s="235">
        <v>14607958071668</v>
      </c>
      <c r="T43" s="158">
        <v>160</v>
      </c>
      <c r="U43" s="35">
        <v>67</v>
      </c>
      <c r="V43" s="35">
        <v>67</v>
      </c>
      <c r="W43" s="36">
        <v>0.4</v>
      </c>
      <c r="X43" s="273">
        <v>2E-3</v>
      </c>
      <c r="Y43" s="37">
        <f t="shared" si="9"/>
        <v>0.40200000000000002</v>
      </c>
      <c r="Z43" s="60">
        <v>318</v>
      </c>
      <c r="AA43" s="61">
        <v>143</v>
      </c>
      <c r="AB43" s="61">
        <v>138</v>
      </c>
      <c r="AC43" s="193">
        <v>8</v>
      </c>
      <c r="AD43" s="118">
        <v>600000407</v>
      </c>
      <c r="AE43" s="105">
        <f>справочники!$C$106</f>
        <v>9.4E-2</v>
      </c>
      <c r="AF43" s="40">
        <f t="shared" si="0"/>
        <v>3.2</v>
      </c>
      <c r="AG43" s="122">
        <f t="shared" si="1"/>
        <v>3.31</v>
      </c>
      <c r="AH43" s="38">
        <v>19</v>
      </c>
      <c r="AI43" s="39">
        <v>11</v>
      </c>
      <c r="AJ43" s="41">
        <f t="shared" si="10"/>
        <v>209</v>
      </c>
      <c r="AK43" s="208">
        <f t="shared" si="11"/>
        <v>1672</v>
      </c>
      <c r="AL43" s="206">
        <f t="shared" si="2"/>
        <v>1663</v>
      </c>
    </row>
    <row r="44" spans="1:51" s="23" customFormat="1" ht="128.25" customHeight="1" x14ac:dyDescent="0.2">
      <c r="A44" s="117">
        <v>1001013957034</v>
      </c>
      <c r="B44" s="26" t="s">
        <v>1278</v>
      </c>
      <c r="C44" s="24" t="s">
        <v>4</v>
      </c>
      <c r="D44" s="147" t="s">
        <v>474</v>
      </c>
      <c r="E44" s="133" t="s">
        <v>37</v>
      </c>
      <c r="F44" s="147" t="s">
        <v>6</v>
      </c>
      <c r="G44" s="25" t="s">
        <v>149</v>
      </c>
      <c r="H44" s="154" t="s">
        <v>488</v>
      </c>
      <c r="I44" s="152" t="s">
        <v>786</v>
      </c>
      <c r="J44" s="27" t="s">
        <v>1563</v>
      </c>
      <c r="K44" s="85">
        <v>9</v>
      </c>
      <c r="L44" s="86">
        <v>14</v>
      </c>
      <c r="M44" s="92">
        <v>4</v>
      </c>
      <c r="N44" s="87" t="s">
        <v>890</v>
      </c>
      <c r="O44" s="32" t="s">
        <v>115</v>
      </c>
      <c r="P44" s="32">
        <v>60</v>
      </c>
      <c r="Q44" s="33" t="s">
        <v>88</v>
      </c>
      <c r="R44" s="244">
        <v>4607958078530</v>
      </c>
      <c r="S44" s="244">
        <v>14607958078537</v>
      </c>
      <c r="T44" s="158">
        <v>230</v>
      </c>
      <c r="U44" s="35">
        <v>90</v>
      </c>
      <c r="V44" s="35">
        <v>90</v>
      </c>
      <c r="W44" s="36">
        <v>1</v>
      </c>
      <c r="X44" s="273">
        <v>2E-3</v>
      </c>
      <c r="Y44" s="37">
        <f>W44+X44</f>
        <v>1.002</v>
      </c>
      <c r="Z44" s="38">
        <v>292</v>
      </c>
      <c r="AA44" s="39">
        <v>178</v>
      </c>
      <c r="AB44" s="39">
        <v>178</v>
      </c>
      <c r="AC44" s="192">
        <v>4</v>
      </c>
      <c r="AD44" s="118">
        <v>600000029</v>
      </c>
      <c r="AE44" s="104">
        <f>справочники!$C$21</f>
        <v>0.125</v>
      </c>
      <c r="AF44" s="40">
        <f t="shared" si="0"/>
        <v>4</v>
      </c>
      <c r="AG44" s="122">
        <f t="shared" si="1"/>
        <v>4.133</v>
      </c>
      <c r="AH44" s="38">
        <v>16</v>
      </c>
      <c r="AI44" s="39">
        <v>8</v>
      </c>
      <c r="AJ44" s="41">
        <f>AH44*AI44</f>
        <v>128</v>
      </c>
      <c r="AK44" s="136">
        <f>IF(C44="ШТ",кол_во_инд.__упак_к*итого_г_у,ROUNDDOWN(номин.вес_нетто_г_у__кг*итого_г_у,1))</f>
        <v>512</v>
      </c>
      <c r="AL44" s="206">
        <f t="shared" si="2"/>
        <v>1569</v>
      </c>
    </row>
    <row r="45" spans="1:51" s="23" customFormat="1" ht="126.75" customHeight="1" x14ac:dyDescent="0.2">
      <c r="A45" s="117">
        <v>1001013956310</v>
      </c>
      <c r="B45" s="26" t="s">
        <v>1660</v>
      </c>
      <c r="C45" s="24" t="s">
        <v>3</v>
      </c>
      <c r="D45" s="147" t="s">
        <v>474</v>
      </c>
      <c r="E45" s="133" t="s">
        <v>37</v>
      </c>
      <c r="F45" s="147" t="s">
        <v>6</v>
      </c>
      <c r="G45" s="25" t="s">
        <v>149</v>
      </c>
      <c r="H45" s="154" t="s">
        <v>488</v>
      </c>
      <c r="I45" s="152" t="s">
        <v>786</v>
      </c>
      <c r="J45" s="27" t="s">
        <v>1563</v>
      </c>
      <c r="K45" s="85">
        <v>9</v>
      </c>
      <c r="L45" s="86">
        <v>14</v>
      </c>
      <c r="M45" s="92">
        <v>4</v>
      </c>
      <c r="N45" s="87" t="s">
        <v>890</v>
      </c>
      <c r="O45" s="32" t="s">
        <v>115</v>
      </c>
      <c r="P45" s="32">
        <v>60</v>
      </c>
      <c r="Q45" s="33" t="s">
        <v>88</v>
      </c>
      <c r="R45" s="244">
        <v>2355013000003</v>
      </c>
      <c r="S45" s="244">
        <v>12355013000000</v>
      </c>
      <c r="T45" s="158">
        <v>250</v>
      </c>
      <c r="U45" s="35">
        <v>90</v>
      </c>
      <c r="V45" s="35">
        <v>90</v>
      </c>
      <c r="W45" s="36">
        <f>кратность!$F$24</f>
        <v>1.35</v>
      </c>
      <c r="X45" s="273">
        <v>2E-3</v>
      </c>
      <c r="Y45" s="37">
        <f t="shared" si="9"/>
        <v>1.3520000000000001</v>
      </c>
      <c r="Z45" s="38">
        <v>292</v>
      </c>
      <c r="AA45" s="39">
        <v>178</v>
      </c>
      <c r="AB45" s="39">
        <v>178</v>
      </c>
      <c r="AC45" s="192">
        <v>3</v>
      </c>
      <c r="AD45" s="118">
        <v>600000029</v>
      </c>
      <c r="AE45" s="104">
        <f>справочники!$C$21</f>
        <v>0.125</v>
      </c>
      <c r="AF45" s="40">
        <f t="shared" si="0"/>
        <v>4.05</v>
      </c>
      <c r="AG45" s="122">
        <f t="shared" si="1"/>
        <v>4.181</v>
      </c>
      <c r="AH45" s="38">
        <v>14</v>
      </c>
      <c r="AI45" s="39">
        <v>8</v>
      </c>
      <c r="AJ45" s="41">
        <f t="shared" si="10"/>
        <v>112</v>
      </c>
      <c r="AK45" s="216">
        <f t="shared" si="11"/>
        <v>453.6</v>
      </c>
      <c r="AL45" s="206">
        <f t="shared" si="2"/>
        <v>1569</v>
      </c>
    </row>
    <row r="46" spans="1:51" s="23" customFormat="1" ht="127.5" customHeight="1" x14ac:dyDescent="0.2">
      <c r="A46" s="117">
        <v>1001013957196</v>
      </c>
      <c r="B46" s="26" t="s">
        <v>1562</v>
      </c>
      <c r="C46" s="24" t="s">
        <v>3</v>
      </c>
      <c r="D46" s="147" t="s">
        <v>474</v>
      </c>
      <c r="E46" s="133" t="s">
        <v>37</v>
      </c>
      <c r="F46" s="147" t="s">
        <v>6</v>
      </c>
      <c r="G46" s="25" t="s">
        <v>149</v>
      </c>
      <c r="H46" s="154" t="s">
        <v>488</v>
      </c>
      <c r="I46" s="152" t="s">
        <v>786</v>
      </c>
      <c r="J46" s="27" t="s">
        <v>1563</v>
      </c>
      <c r="K46" s="85">
        <v>9</v>
      </c>
      <c r="L46" s="86">
        <v>14</v>
      </c>
      <c r="M46" s="92">
        <v>4</v>
      </c>
      <c r="N46" s="87" t="s">
        <v>890</v>
      </c>
      <c r="O46" s="32" t="s">
        <v>115</v>
      </c>
      <c r="P46" s="32">
        <v>60</v>
      </c>
      <c r="Q46" s="33" t="s">
        <v>88</v>
      </c>
      <c r="R46" s="244">
        <v>2847990000003</v>
      </c>
      <c r="S46" s="244">
        <v>12847990000000</v>
      </c>
      <c r="T46" s="158">
        <v>250</v>
      </c>
      <c r="U46" s="35">
        <v>90</v>
      </c>
      <c r="V46" s="35">
        <v>90</v>
      </c>
      <c r="W46" s="36">
        <f>кратность!$F$25</f>
        <v>1.35</v>
      </c>
      <c r="X46" s="273">
        <v>2E-3</v>
      </c>
      <c r="Y46" s="37">
        <f t="shared" ref="Y46" si="20">W46+X46</f>
        <v>1.3520000000000001</v>
      </c>
      <c r="Z46" s="38">
        <v>292</v>
      </c>
      <c r="AA46" s="39">
        <v>178</v>
      </c>
      <c r="AB46" s="39">
        <v>178</v>
      </c>
      <c r="AC46" s="192">
        <v>3</v>
      </c>
      <c r="AD46" s="118">
        <v>600000029</v>
      </c>
      <c r="AE46" s="104">
        <f>справочники!$C$21</f>
        <v>0.125</v>
      </c>
      <c r="AF46" s="40">
        <f t="shared" si="0"/>
        <v>4.05</v>
      </c>
      <c r="AG46" s="122">
        <f t="shared" si="1"/>
        <v>4.181</v>
      </c>
      <c r="AH46" s="38">
        <v>14</v>
      </c>
      <c r="AI46" s="39">
        <v>8</v>
      </c>
      <c r="AJ46" s="41">
        <f t="shared" ref="AJ46" si="21">AH46*AI46</f>
        <v>112</v>
      </c>
      <c r="AK46" s="216">
        <f t="shared" ref="AK46" si="22">IF(C46="ШТ",кол_во_инд.__упак_к*итого_г_у,ROUNDDOWN(номин.вес_нетто_г_у__кг*итого_г_у,1))</f>
        <v>453.6</v>
      </c>
      <c r="AL46" s="206">
        <f t="shared" si="2"/>
        <v>1569</v>
      </c>
    </row>
    <row r="47" spans="1:51" s="23" customFormat="1" ht="127.5" customHeight="1" x14ac:dyDescent="0.2">
      <c r="A47" s="117">
        <v>1001013955538</v>
      </c>
      <c r="B47" s="26" t="s">
        <v>267</v>
      </c>
      <c r="C47" s="24" t="s">
        <v>3</v>
      </c>
      <c r="D47" s="147" t="s">
        <v>474</v>
      </c>
      <c r="E47" s="133" t="s">
        <v>37</v>
      </c>
      <c r="F47" s="147" t="s">
        <v>6</v>
      </c>
      <c r="G47" s="25" t="s">
        <v>149</v>
      </c>
      <c r="H47" s="154" t="s">
        <v>488</v>
      </c>
      <c r="I47" s="152" t="s">
        <v>786</v>
      </c>
      <c r="J47" s="27" t="s">
        <v>1563</v>
      </c>
      <c r="K47" s="85">
        <v>9</v>
      </c>
      <c r="L47" s="86">
        <v>14</v>
      </c>
      <c r="M47" s="92">
        <v>4</v>
      </c>
      <c r="N47" s="87" t="s">
        <v>890</v>
      </c>
      <c r="O47" s="32" t="s">
        <v>115</v>
      </c>
      <c r="P47" s="32">
        <v>60</v>
      </c>
      <c r="Q47" s="33" t="s">
        <v>88</v>
      </c>
      <c r="R47" s="244">
        <v>2976090000009</v>
      </c>
      <c r="S47" s="244">
        <v>12976090000006</v>
      </c>
      <c r="T47" s="158">
        <v>250</v>
      </c>
      <c r="U47" s="35">
        <v>90</v>
      </c>
      <c r="V47" s="35">
        <v>90</v>
      </c>
      <c r="W47" s="36">
        <f>кратность!$F$26</f>
        <v>1.35</v>
      </c>
      <c r="X47" s="273">
        <v>2E-3</v>
      </c>
      <c r="Y47" s="37">
        <f t="shared" si="9"/>
        <v>1.3520000000000001</v>
      </c>
      <c r="Z47" s="38">
        <v>292</v>
      </c>
      <c r="AA47" s="39">
        <v>178</v>
      </c>
      <c r="AB47" s="39">
        <v>178</v>
      </c>
      <c r="AC47" s="192">
        <v>3</v>
      </c>
      <c r="AD47" s="118">
        <v>600000029</v>
      </c>
      <c r="AE47" s="104">
        <f>справочники!$C$21</f>
        <v>0.125</v>
      </c>
      <c r="AF47" s="40">
        <f t="shared" si="0"/>
        <v>4.05</v>
      </c>
      <c r="AG47" s="122">
        <f t="shared" si="1"/>
        <v>4.181</v>
      </c>
      <c r="AH47" s="38">
        <v>16</v>
      </c>
      <c r="AI47" s="39">
        <v>8</v>
      </c>
      <c r="AJ47" s="41">
        <f t="shared" si="10"/>
        <v>128</v>
      </c>
      <c r="AK47" s="216">
        <f t="shared" si="11"/>
        <v>518.4</v>
      </c>
      <c r="AL47" s="206">
        <f t="shared" si="2"/>
        <v>1569</v>
      </c>
    </row>
    <row r="48" spans="1:51" s="23" customFormat="1" ht="127.5" customHeight="1" x14ac:dyDescent="0.2">
      <c r="A48" s="117">
        <v>1001013956885</v>
      </c>
      <c r="B48" s="26" t="s">
        <v>1797</v>
      </c>
      <c r="C48" s="24" t="s">
        <v>3</v>
      </c>
      <c r="D48" s="147" t="s">
        <v>474</v>
      </c>
      <c r="E48" s="133" t="s">
        <v>37</v>
      </c>
      <c r="F48" s="147" t="s">
        <v>6</v>
      </c>
      <c r="G48" s="25" t="s">
        <v>149</v>
      </c>
      <c r="H48" s="154" t="s">
        <v>488</v>
      </c>
      <c r="I48" s="152" t="s">
        <v>786</v>
      </c>
      <c r="J48" s="27" t="s">
        <v>1563</v>
      </c>
      <c r="K48" s="85">
        <v>9</v>
      </c>
      <c r="L48" s="86">
        <v>14</v>
      </c>
      <c r="M48" s="92">
        <v>4</v>
      </c>
      <c r="N48" s="87" t="s">
        <v>890</v>
      </c>
      <c r="O48" s="32" t="s">
        <v>115</v>
      </c>
      <c r="P48" s="32">
        <v>60</v>
      </c>
      <c r="Q48" s="33" t="s">
        <v>88</v>
      </c>
      <c r="R48" s="244">
        <v>2101072000009</v>
      </c>
      <c r="S48" s="244">
        <v>12101072000006</v>
      </c>
      <c r="T48" s="158">
        <v>250</v>
      </c>
      <c r="U48" s="35">
        <v>90</v>
      </c>
      <c r="V48" s="35">
        <v>90</v>
      </c>
      <c r="W48" s="36">
        <f>кратность!$F$27</f>
        <v>1.35</v>
      </c>
      <c r="X48" s="273">
        <v>2E-3</v>
      </c>
      <c r="Y48" s="37">
        <f t="shared" ref="Y48" si="23">W48+X48</f>
        <v>1.3520000000000001</v>
      </c>
      <c r="Z48" s="38">
        <v>292</v>
      </c>
      <c r="AA48" s="39">
        <v>178</v>
      </c>
      <c r="AB48" s="39">
        <v>178</v>
      </c>
      <c r="AC48" s="192">
        <v>3</v>
      </c>
      <c r="AD48" s="118">
        <v>600000029</v>
      </c>
      <c r="AE48" s="104">
        <f>справочники!$C$21</f>
        <v>0.125</v>
      </c>
      <c r="AF48" s="40">
        <f t="shared" si="0"/>
        <v>4.05</v>
      </c>
      <c r="AG48" s="122">
        <f t="shared" si="1"/>
        <v>4.181</v>
      </c>
      <c r="AH48" s="38">
        <v>16</v>
      </c>
      <c r="AI48" s="39">
        <v>8</v>
      </c>
      <c r="AJ48" s="41">
        <f t="shared" ref="AJ48" si="24">AH48*AI48</f>
        <v>128</v>
      </c>
      <c r="AK48" s="216">
        <f t="shared" ref="AK48" si="25">IF(C48="ШТ",кол_во_инд.__упак_к*итого_г_у,ROUNDDOWN(номин.вес_нетто_г_у__кг*итого_г_у,1))</f>
        <v>518.4</v>
      </c>
      <c r="AL48" s="206">
        <f t="shared" si="2"/>
        <v>1569</v>
      </c>
    </row>
    <row r="49" spans="1:51" s="23" customFormat="1" ht="126.75" customHeight="1" x14ac:dyDescent="0.2">
      <c r="A49" s="117">
        <v>1001013955652</v>
      </c>
      <c r="B49" s="26" t="s">
        <v>284</v>
      </c>
      <c r="C49" s="24" t="s">
        <v>3</v>
      </c>
      <c r="D49" s="147" t="s">
        <v>474</v>
      </c>
      <c r="E49" s="133" t="s">
        <v>37</v>
      </c>
      <c r="F49" s="147" t="s">
        <v>6</v>
      </c>
      <c r="G49" s="25" t="s">
        <v>149</v>
      </c>
      <c r="H49" s="154" t="s">
        <v>488</v>
      </c>
      <c r="I49" s="152" t="s">
        <v>786</v>
      </c>
      <c r="J49" s="27" t="s">
        <v>1563</v>
      </c>
      <c r="K49" s="85">
        <v>9</v>
      </c>
      <c r="L49" s="86">
        <v>14</v>
      </c>
      <c r="M49" s="92">
        <v>4</v>
      </c>
      <c r="N49" s="87" t="s">
        <v>890</v>
      </c>
      <c r="O49" s="32" t="s">
        <v>115</v>
      </c>
      <c r="P49" s="32">
        <v>60</v>
      </c>
      <c r="Q49" s="33" t="s">
        <v>88</v>
      </c>
      <c r="R49" s="244">
        <v>2907400000006</v>
      </c>
      <c r="S49" s="244">
        <v>12907400000003</v>
      </c>
      <c r="T49" s="158">
        <v>250</v>
      </c>
      <c r="U49" s="35">
        <v>90</v>
      </c>
      <c r="V49" s="35">
        <v>90</v>
      </c>
      <c r="W49" s="36">
        <f>кратность!$F$28</f>
        <v>1.35</v>
      </c>
      <c r="X49" s="273">
        <v>2E-3</v>
      </c>
      <c r="Y49" s="37">
        <f t="shared" si="9"/>
        <v>1.3520000000000001</v>
      </c>
      <c r="Z49" s="38">
        <v>292</v>
      </c>
      <c r="AA49" s="39">
        <v>178</v>
      </c>
      <c r="AB49" s="39">
        <v>178</v>
      </c>
      <c r="AC49" s="192">
        <v>3</v>
      </c>
      <c r="AD49" s="118">
        <v>600000029</v>
      </c>
      <c r="AE49" s="104">
        <f>справочники!$C$21</f>
        <v>0.125</v>
      </c>
      <c r="AF49" s="40">
        <f t="shared" si="0"/>
        <v>4.05</v>
      </c>
      <c r="AG49" s="122">
        <f t="shared" si="1"/>
        <v>4.181</v>
      </c>
      <c r="AH49" s="38">
        <v>14</v>
      </c>
      <c r="AI49" s="39">
        <v>8</v>
      </c>
      <c r="AJ49" s="41">
        <f t="shared" si="10"/>
        <v>112</v>
      </c>
      <c r="AK49" s="216">
        <f t="shared" si="11"/>
        <v>453.6</v>
      </c>
      <c r="AL49" s="206">
        <f t="shared" si="2"/>
        <v>1569</v>
      </c>
    </row>
    <row r="50" spans="1:51" s="23" customFormat="1" ht="127.5" customHeight="1" x14ac:dyDescent="0.2">
      <c r="A50" s="117">
        <v>1001013953498</v>
      </c>
      <c r="B50" s="26" t="s">
        <v>417</v>
      </c>
      <c r="C50" s="24" t="s">
        <v>3</v>
      </c>
      <c r="D50" s="147" t="s">
        <v>474</v>
      </c>
      <c r="E50" s="133" t="s">
        <v>37</v>
      </c>
      <c r="F50" s="147" t="s">
        <v>6</v>
      </c>
      <c r="G50" s="25" t="s">
        <v>149</v>
      </c>
      <c r="H50" s="154" t="s">
        <v>488</v>
      </c>
      <c r="I50" s="152" t="s">
        <v>786</v>
      </c>
      <c r="J50" s="27" t="s">
        <v>1563</v>
      </c>
      <c r="K50" s="85">
        <v>9</v>
      </c>
      <c r="L50" s="86">
        <v>14</v>
      </c>
      <c r="M50" s="92">
        <v>4</v>
      </c>
      <c r="N50" s="87" t="s">
        <v>890</v>
      </c>
      <c r="O50" s="32" t="s">
        <v>115</v>
      </c>
      <c r="P50" s="32">
        <v>60</v>
      </c>
      <c r="Q50" s="33" t="s">
        <v>88</v>
      </c>
      <c r="R50" s="244">
        <v>2313717000002</v>
      </c>
      <c r="S50" s="244">
        <v>12313717000009</v>
      </c>
      <c r="T50" s="158">
        <v>250</v>
      </c>
      <c r="U50" s="35">
        <v>90</v>
      </c>
      <c r="V50" s="35">
        <v>90</v>
      </c>
      <c r="W50" s="36">
        <f>кратность!$F$29</f>
        <v>1.35</v>
      </c>
      <c r="X50" s="273">
        <v>2E-3</v>
      </c>
      <c r="Y50" s="37">
        <f t="shared" si="9"/>
        <v>1.3520000000000001</v>
      </c>
      <c r="Z50" s="38">
        <v>292</v>
      </c>
      <c r="AA50" s="39">
        <v>178</v>
      </c>
      <c r="AB50" s="39">
        <v>178</v>
      </c>
      <c r="AC50" s="192">
        <v>3</v>
      </c>
      <c r="AD50" s="118">
        <v>600000029</v>
      </c>
      <c r="AE50" s="104">
        <f>справочники!$C$21</f>
        <v>0.125</v>
      </c>
      <c r="AF50" s="40">
        <f t="shared" ref="AF50:AF86" si="26">ROUNDDOWN(номин.вес_нетто__кг*кол_во_инд.__упак_к,2)</f>
        <v>4.05</v>
      </c>
      <c r="AG50" s="122">
        <f t="shared" ref="AG50:AG86" si="27">(номин.вес_брутто__кг*кол_во_инд.__упак_к)+вес_короба__кг</f>
        <v>4.181</v>
      </c>
      <c r="AH50" s="38">
        <v>16</v>
      </c>
      <c r="AI50" s="39">
        <v>8</v>
      </c>
      <c r="AJ50" s="41">
        <f t="shared" ref="AJ50:AJ86" si="28">AH50*AI50</f>
        <v>128</v>
      </c>
      <c r="AK50" s="216">
        <f t="shared" si="11"/>
        <v>518.4</v>
      </c>
      <c r="AL50" s="206">
        <f t="shared" si="2"/>
        <v>1569</v>
      </c>
    </row>
    <row r="51" spans="1:51" s="23" customFormat="1" ht="89.25" x14ac:dyDescent="0.2">
      <c r="A51" s="117">
        <v>1001015776934</v>
      </c>
      <c r="B51" s="47" t="s">
        <v>1202</v>
      </c>
      <c r="C51" s="24" t="s">
        <v>3</v>
      </c>
      <c r="D51" s="147" t="s">
        <v>474</v>
      </c>
      <c r="E51" s="133" t="s">
        <v>37</v>
      </c>
      <c r="F51" s="147" t="s">
        <v>2</v>
      </c>
      <c r="G51" s="116" t="s">
        <v>149</v>
      </c>
      <c r="H51" s="154" t="s">
        <v>481</v>
      </c>
      <c r="I51" s="152" t="s">
        <v>514</v>
      </c>
      <c r="J51" s="27" t="s">
        <v>1203</v>
      </c>
      <c r="K51" s="42">
        <v>9</v>
      </c>
      <c r="L51" s="43">
        <v>16</v>
      </c>
      <c r="M51" s="44"/>
      <c r="N51" s="45" t="s">
        <v>1204</v>
      </c>
      <c r="O51" s="32" t="s">
        <v>115</v>
      </c>
      <c r="P51" s="32">
        <v>30</v>
      </c>
      <c r="Q51" s="33" t="s">
        <v>28</v>
      </c>
      <c r="R51" s="244">
        <v>2800479000000</v>
      </c>
      <c r="S51" s="244">
        <v>12800479000007</v>
      </c>
      <c r="T51" s="158">
        <v>330</v>
      </c>
      <c r="U51" s="35">
        <v>100</v>
      </c>
      <c r="V51" s="35">
        <v>85</v>
      </c>
      <c r="W51" s="36">
        <f>кратность!$F$30</f>
        <v>1.6</v>
      </c>
      <c r="X51" s="273">
        <v>0.01</v>
      </c>
      <c r="Y51" s="37">
        <f t="shared" si="9"/>
        <v>1.61</v>
      </c>
      <c r="Z51" s="38">
        <v>338</v>
      </c>
      <c r="AA51" s="39">
        <v>188</v>
      </c>
      <c r="AB51" s="39">
        <v>178</v>
      </c>
      <c r="AC51" s="192">
        <v>4</v>
      </c>
      <c r="AD51" s="118">
        <v>600000260</v>
      </c>
      <c r="AE51" s="104">
        <f>справочники!$C$54</f>
        <v>0.17699999999999999</v>
      </c>
      <c r="AF51" s="40">
        <f t="shared" si="0"/>
        <v>6.4</v>
      </c>
      <c r="AG51" s="122">
        <f t="shared" si="1"/>
        <v>6.617</v>
      </c>
      <c r="AH51" s="38">
        <v>12</v>
      </c>
      <c r="AI51" s="39">
        <v>8</v>
      </c>
      <c r="AJ51" s="41">
        <f t="shared" si="28"/>
        <v>96</v>
      </c>
      <c r="AK51" s="216">
        <f t="shared" si="11"/>
        <v>614.4</v>
      </c>
      <c r="AL51" s="206">
        <f t="shared" si="2"/>
        <v>1569</v>
      </c>
    </row>
    <row r="52" spans="1:51" s="23" customFormat="1" ht="114.75" customHeight="1" x14ac:dyDescent="0.2">
      <c r="A52" s="117">
        <v>1001014136501</v>
      </c>
      <c r="B52" s="47" t="s">
        <v>395</v>
      </c>
      <c r="C52" s="24" t="s">
        <v>3</v>
      </c>
      <c r="D52" s="147" t="s">
        <v>474</v>
      </c>
      <c r="E52" s="133" t="s">
        <v>37</v>
      </c>
      <c r="F52" s="147" t="s">
        <v>6</v>
      </c>
      <c r="G52" s="25" t="s">
        <v>227</v>
      </c>
      <c r="H52" s="154" t="s">
        <v>488</v>
      </c>
      <c r="I52" s="149" t="s">
        <v>786</v>
      </c>
      <c r="J52" s="27" t="s">
        <v>1708</v>
      </c>
      <c r="K52" s="42">
        <v>8</v>
      </c>
      <c r="L52" s="43">
        <v>14</v>
      </c>
      <c r="M52" s="44">
        <v>2</v>
      </c>
      <c r="N52" s="45" t="s">
        <v>1078</v>
      </c>
      <c r="O52" s="32" t="s">
        <v>115</v>
      </c>
      <c r="P52" s="32">
        <v>60</v>
      </c>
      <c r="Q52" s="33" t="s">
        <v>88</v>
      </c>
      <c r="R52" s="136">
        <v>2100912000001</v>
      </c>
      <c r="S52" s="136">
        <v>12100912000008</v>
      </c>
      <c r="T52" s="158">
        <v>250</v>
      </c>
      <c r="U52" s="35">
        <v>90</v>
      </c>
      <c r="V52" s="35">
        <v>90</v>
      </c>
      <c r="W52" s="36">
        <f>кратность!$F$31</f>
        <v>1.35</v>
      </c>
      <c r="X52" s="273">
        <v>2E-3</v>
      </c>
      <c r="Y52" s="37">
        <f>W52+X52</f>
        <v>1.3520000000000001</v>
      </c>
      <c r="Z52" s="38">
        <v>292</v>
      </c>
      <c r="AA52" s="39">
        <v>178</v>
      </c>
      <c r="AB52" s="39">
        <v>178</v>
      </c>
      <c r="AC52" s="192">
        <v>3</v>
      </c>
      <c r="AD52" s="118">
        <v>600000029</v>
      </c>
      <c r="AE52" s="104">
        <f>справочники!$C$21</f>
        <v>0.125</v>
      </c>
      <c r="AF52" s="40">
        <f t="shared" si="26"/>
        <v>4.05</v>
      </c>
      <c r="AG52" s="122">
        <f t="shared" si="27"/>
        <v>4.181</v>
      </c>
      <c r="AH52" s="38">
        <v>16</v>
      </c>
      <c r="AI52" s="39">
        <v>8</v>
      </c>
      <c r="AJ52" s="41">
        <f>AH52*AI52</f>
        <v>128</v>
      </c>
      <c r="AK52" s="216">
        <f>IF(C52="ШТ",кол_во_инд.__упак_к*итого_г_у,ROUNDDOWN(номин.вес_нетто_г_у__кг*итого_г_у,1))</f>
        <v>518.4</v>
      </c>
      <c r="AL52" s="206">
        <f t="shared" si="2"/>
        <v>1569</v>
      </c>
    </row>
    <row r="53" spans="1:51" s="23" customFormat="1" ht="90" customHeight="1" x14ac:dyDescent="0.2">
      <c r="A53" s="117">
        <v>1001015786935</v>
      </c>
      <c r="B53" s="47" t="s">
        <v>1205</v>
      </c>
      <c r="C53" s="24" t="s">
        <v>3</v>
      </c>
      <c r="D53" s="147" t="s">
        <v>474</v>
      </c>
      <c r="E53" s="133" t="s">
        <v>37</v>
      </c>
      <c r="F53" s="147" t="s">
        <v>2</v>
      </c>
      <c r="G53" s="116" t="s">
        <v>149</v>
      </c>
      <c r="H53" s="154" t="s">
        <v>481</v>
      </c>
      <c r="I53" s="152" t="s">
        <v>514</v>
      </c>
      <c r="J53" s="27" t="s">
        <v>1206</v>
      </c>
      <c r="K53" s="42">
        <v>8</v>
      </c>
      <c r="L53" s="43">
        <v>25</v>
      </c>
      <c r="M53" s="44"/>
      <c r="N53" s="45" t="s">
        <v>1207</v>
      </c>
      <c r="O53" s="32" t="s">
        <v>115</v>
      </c>
      <c r="P53" s="32">
        <v>30</v>
      </c>
      <c r="Q53" s="33" t="s">
        <v>28</v>
      </c>
      <c r="R53" s="244">
        <v>2800484000002</v>
      </c>
      <c r="S53" s="244">
        <v>12800484000009</v>
      </c>
      <c r="T53" s="158">
        <v>330</v>
      </c>
      <c r="U53" s="35">
        <v>100</v>
      </c>
      <c r="V53" s="35">
        <v>85</v>
      </c>
      <c r="W53" s="36">
        <f>кратность!$F$32</f>
        <v>1.6</v>
      </c>
      <c r="X53" s="273">
        <v>0.01</v>
      </c>
      <c r="Y53" s="37">
        <f>W53+X53</f>
        <v>1.61</v>
      </c>
      <c r="Z53" s="38">
        <v>338</v>
      </c>
      <c r="AA53" s="39">
        <v>188</v>
      </c>
      <c r="AB53" s="39">
        <v>178</v>
      </c>
      <c r="AC53" s="192">
        <v>4</v>
      </c>
      <c r="AD53" s="118">
        <v>600000260</v>
      </c>
      <c r="AE53" s="104">
        <f>справочники!$C$54</f>
        <v>0.17699999999999999</v>
      </c>
      <c r="AF53" s="40">
        <f t="shared" si="0"/>
        <v>6.4</v>
      </c>
      <c r="AG53" s="122">
        <f t="shared" si="1"/>
        <v>6.617</v>
      </c>
      <c r="AH53" s="38">
        <v>12</v>
      </c>
      <c r="AI53" s="39">
        <v>8</v>
      </c>
      <c r="AJ53" s="41">
        <f>AH53*AI53</f>
        <v>96</v>
      </c>
      <c r="AK53" s="216">
        <f>IF(C53="ШТ",кол_во_инд.__упак_к*итого_г_у,ROUNDDOWN(номин.вес_нетто_г_у__кг*итого_г_у,1))</f>
        <v>614.4</v>
      </c>
      <c r="AL53" s="206">
        <f t="shared" si="2"/>
        <v>1569</v>
      </c>
    </row>
    <row r="54" spans="1:51" s="23" customFormat="1" ht="127.5" x14ac:dyDescent="0.2">
      <c r="A54" s="117">
        <v>1001010027125</v>
      </c>
      <c r="B54" s="47" t="s">
        <v>1471</v>
      </c>
      <c r="C54" s="24" t="s">
        <v>3</v>
      </c>
      <c r="D54" s="147" t="s">
        <v>474</v>
      </c>
      <c r="E54" s="133" t="s">
        <v>37</v>
      </c>
      <c r="F54" s="147" t="s">
        <v>2</v>
      </c>
      <c r="G54" s="25" t="s">
        <v>149</v>
      </c>
      <c r="H54" s="154" t="s">
        <v>475</v>
      </c>
      <c r="I54" s="149" t="s">
        <v>510</v>
      </c>
      <c r="J54" s="27" t="s">
        <v>1473</v>
      </c>
      <c r="K54" s="28">
        <v>11</v>
      </c>
      <c r="L54" s="29">
        <v>15</v>
      </c>
      <c r="M54" s="30">
        <v>2</v>
      </c>
      <c r="N54" s="31" t="s">
        <v>132</v>
      </c>
      <c r="O54" s="32" t="s">
        <v>115</v>
      </c>
      <c r="P54" s="32">
        <v>60</v>
      </c>
      <c r="Q54" s="33" t="s">
        <v>38</v>
      </c>
      <c r="R54" s="136">
        <v>2800545000002</v>
      </c>
      <c r="S54" s="136">
        <v>12800545000009</v>
      </c>
      <c r="T54" s="158">
        <v>250</v>
      </c>
      <c r="U54" s="35">
        <v>90</v>
      </c>
      <c r="V54" s="35">
        <v>90</v>
      </c>
      <c r="W54" s="36">
        <f>кратность!$F$33</f>
        <v>1.35</v>
      </c>
      <c r="X54" s="273">
        <v>2E-3</v>
      </c>
      <c r="Y54" s="37">
        <f>W54+X54</f>
        <v>1.3520000000000001</v>
      </c>
      <c r="Z54" s="38">
        <v>292</v>
      </c>
      <c r="AA54" s="39">
        <v>178</v>
      </c>
      <c r="AB54" s="39">
        <v>178</v>
      </c>
      <c r="AC54" s="192">
        <v>3</v>
      </c>
      <c r="AD54" s="118">
        <v>600000029</v>
      </c>
      <c r="AE54" s="104">
        <f>справочники!$C$21</f>
        <v>0.125</v>
      </c>
      <c r="AF54" s="40">
        <f t="shared" si="26"/>
        <v>4.05</v>
      </c>
      <c r="AG54" s="122">
        <f t="shared" si="27"/>
        <v>4.181</v>
      </c>
      <c r="AH54" s="38">
        <v>14</v>
      </c>
      <c r="AI54" s="39">
        <v>8</v>
      </c>
      <c r="AJ54" s="41">
        <f>AH54*AI54</f>
        <v>112</v>
      </c>
      <c r="AK54" s="216">
        <f>IF(C54="ШТ",кол_во_инд.__упак_к*итого_г_у,ROUNDDOWN(номин.вес_нетто_г_у__кг*итого_г_у,1))</f>
        <v>453.6</v>
      </c>
      <c r="AL54" s="206">
        <f t="shared" ref="AL54:AL91" si="29">(высота__мм*кол_во_слоев_г_у)+145</f>
        <v>1569</v>
      </c>
    </row>
    <row r="55" spans="1:51" ht="127.5" x14ac:dyDescent="0.2">
      <c r="A55" s="117">
        <v>1001010027126</v>
      </c>
      <c r="B55" s="26" t="s">
        <v>1472</v>
      </c>
      <c r="C55" s="24" t="s">
        <v>4</v>
      </c>
      <c r="D55" s="147" t="s">
        <v>474</v>
      </c>
      <c r="E55" s="133" t="s">
        <v>37</v>
      </c>
      <c r="F55" s="147" t="s">
        <v>2</v>
      </c>
      <c r="G55" s="25" t="s">
        <v>149</v>
      </c>
      <c r="H55" s="154" t="s">
        <v>475</v>
      </c>
      <c r="I55" s="149" t="s">
        <v>510</v>
      </c>
      <c r="J55" s="27" t="s">
        <v>1473</v>
      </c>
      <c r="K55" s="28">
        <v>11</v>
      </c>
      <c r="L55" s="29">
        <v>15</v>
      </c>
      <c r="M55" s="30">
        <v>2</v>
      </c>
      <c r="N55" s="31" t="s">
        <v>132</v>
      </c>
      <c r="O55" s="32" t="s">
        <v>115</v>
      </c>
      <c r="P55" s="32">
        <v>60</v>
      </c>
      <c r="Q55" s="33" t="s">
        <v>38</v>
      </c>
      <c r="R55" s="235">
        <v>4607958079025</v>
      </c>
      <c r="S55" s="235">
        <v>14607958079022</v>
      </c>
      <c r="T55" s="158">
        <v>160</v>
      </c>
      <c r="U55" s="35">
        <v>67</v>
      </c>
      <c r="V55" s="35">
        <v>67</v>
      </c>
      <c r="W55" s="36">
        <v>0.4</v>
      </c>
      <c r="X55" s="273">
        <v>2E-3</v>
      </c>
      <c r="Y55" s="37">
        <f>W55+X55</f>
        <v>0.40200000000000002</v>
      </c>
      <c r="Z55" s="60">
        <v>318</v>
      </c>
      <c r="AA55" s="61">
        <v>143</v>
      </c>
      <c r="AB55" s="61">
        <v>138</v>
      </c>
      <c r="AC55" s="193">
        <v>8</v>
      </c>
      <c r="AD55" s="118">
        <v>600000407</v>
      </c>
      <c r="AE55" s="105">
        <f>справочники!$C$106</f>
        <v>9.4E-2</v>
      </c>
      <c r="AF55" s="40">
        <f t="shared" si="26"/>
        <v>3.2</v>
      </c>
      <c r="AG55" s="122">
        <f t="shared" si="27"/>
        <v>3.31</v>
      </c>
      <c r="AH55" s="38">
        <v>19</v>
      </c>
      <c r="AI55" s="39">
        <v>11</v>
      </c>
      <c r="AJ55" s="41">
        <f>AH55*AI55</f>
        <v>209</v>
      </c>
      <c r="AK55" s="208">
        <f>IF(C55="ШТ",кол_во_инд.__упак_к*итого_г_у,ROUNDDOWN(номин.вес_нетто_г_у__кг*итого_г_у,1))</f>
        <v>1672</v>
      </c>
      <c r="AL55" s="206">
        <f t="shared" si="29"/>
        <v>1663</v>
      </c>
      <c r="AM55" s="23"/>
      <c r="AN55" s="23"/>
      <c r="AO55" s="23"/>
      <c r="AP55" s="23"/>
      <c r="AQ55" s="23"/>
      <c r="AR55" s="23"/>
      <c r="AS55" s="23"/>
      <c r="AT55" s="23"/>
      <c r="AU55" s="23"/>
      <c r="AV55" s="23"/>
      <c r="AW55" s="23"/>
      <c r="AX55" s="23"/>
      <c r="AY55" s="23"/>
    </row>
    <row r="56" spans="1:51" s="23" customFormat="1" ht="126.75" customHeight="1" x14ac:dyDescent="0.2">
      <c r="A56" s="117">
        <v>1001010026784</v>
      </c>
      <c r="B56" s="26" t="s">
        <v>963</v>
      </c>
      <c r="C56" s="24" t="s">
        <v>4</v>
      </c>
      <c r="D56" s="147" t="s">
        <v>474</v>
      </c>
      <c r="E56" s="133" t="s">
        <v>37</v>
      </c>
      <c r="F56" s="147" t="s">
        <v>5</v>
      </c>
      <c r="G56" s="25" t="s">
        <v>149</v>
      </c>
      <c r="H56" s="154" t="s">
        <v>488</v>
      </c>
      <c r="I56" s="152" t="s">
        <v>786</v>
      </c>
      <c r="J56" s="27" t="s">
        <v>1241</v>
      </c>
      <c r="K56" s="42">
        <v>7</v>
      </c>
      <c r="L56" s="43">
        <v>13</v>
      </c>
      <c r="M56" s="44">
        <v>7</v>
      </c>
      <c r="N56" s="45" t="s">
        <v>1133</v>
      </c>
      <c r="O56" s="32" t="s">
        <v>115</v>
      </c>
      <c r="P56" s="32">
        <v>60</v>
      </c>
      <c r="Q56" s="33" t="s">
        <v>88</v>
      </c>
      <c r="R56" s="244">
        <v>4607958077175</v>
      </c>
      <c r="S56" s="244">
        <v>14607958077172</v>
      </c>
      <c r="T56" s="158">
        <v>160</v>
      </c>
      <c r="U56" s="35">
        <v>67</v>
      </c>
      <c r="V56" s="35">
        <v>67</v>
      </c>
      <c r="W56" s="36">
        <v>0.4</v>
      </c>
      <c r="X56" s="273">
        <v>3.0000000000000001E-3</v>
      </c>
      <c r="Y56" s="37">
        <f>W56+X56</f>
        <v>0.40300000000000002</v>
      </c>
      <c r="Z56" s="38">
        <v>378</v>
      </c>
      <c r="AA56" s="39">
        <v>156</v>
      </c>
      <c r="AB56" s="39">
        <v>138</v>
      </c>
      <c r="AC56" s="192">
        <v>8</v>
      </c>
      <c r="AD56" s="118">
        <v>600000019</v>
      </c>
      <c r="AE56" s="104">
        <f>справочники!$C$11</f>
        <v>0.114</v>
      </c>
      <c r="AF56" s="40">
        <f t="shared" si="26"/>
        <v>3.2</v>
      </c>
      <c r="AG56" s="122">
        <f t="shared" si="27"/>
        <v>3.3380000000000001</v>
      </c>
      <c r="AH56" s="38">
        <v>15</v>
      </c>
      <c r="AI56" s="39">
        <v>11</v>
      </c>
      <c r="AJ56" s="41">
        <f t="shared" si="28"/>
        <v>165</v>
      </c>
      <c r="AK56" s="208">
        <f t="shared" ref="AK56:AK87" si="30">IF(C56="ШТ",кол_во_инд.__упак_к*итого_г_у,ROUNDDOWN(номин.вес_нетто_г_у__кг*итого_г_у,1))</f>
        <v>1320</v>
      </c>
      <c r="AL56" s="206">
        <f t="shared" si="29"/>
        <v>1663</v>
      </c>
    </row>
    <row r="57" spans="1:51" s="23" customFormat="1" ht="129" customHeight="1" x14ac:dyDescent="0.2">
      <c r="A57" s="117">
        <v>1001012456464</v>
      </c>
      <c r="B57" s="47" t="s">
        <v>652</v>
      </c>
      <c r="C57" s="24" t="s">
        <v>3</v>
      </c>
      <c r="D57" s="147" t="s">
        <v>474</v>
      </c>
      <c r="E57" s="133" t="s">
        <v>37</v>
      </c>
      <c r="F57" s="147" t="s">
        <v>6</v>
      </c>
      <c r="G57" s="25" t="s">
        <v>227</v>
      </c>
      <c r="H57" s="154" t="s">
        <v>475</v>
      </c>
      <c r="I57" s="149" t="s">
        <v>514</v>
      </c>
      <c r="J57" s="27" t="s">
        <v>1542</v>
      </c>
      <c r="K57" s="28">
        <v>9</v>
      </c>
      <c r="L57" s="29">
        <v>14</v>
      </c>
      <c r="M57" s="30">
        <v>4</v>
      </c>
      <c r="N57" s="31" t="s">
        <v>890</v>
      </c>
      <c r="O57" s="32" t="s">
        <v>115</v>
      </c>
      <c r="P57" s="32">
        <v>60</v>
      </c>
      <c r="Q57" s="33" t="s">
        <v>88</v>
      </c>
      <c r="R57" s="136">
        <v>2909780000003</v>
      </c>
      <c r="S57" s="136">
        <v>12909780000000</v>
      </c>
      <c r="T57" s="158">
        <v>230</v>
      </c>
      <c r="U57" s="35">
        <v>90</v>
      </c>
      <c r="V57" s="35">
        <v>90</v>
      </c>
      <c r="W57" s="36">
        <f>кратность!$F$34</f>
        <v>1</v>
      </c>
      <c r="X57" s="273">
        <v>2E-3</v>
      </c>
      <c r="Y57" s="37">
        <f t="shared" si="9"/>
        <v>1.002</v>
      </c>
      <c r="Z57" s="38">
        <v>292</v>
      </c>
      <c r="AA57" s="39">
        <v>178</v>
      </c>
      <c r="AB57" s="39">
        <v>178</v>
      </c>
      <c r="AC57" s="192">
        <v>4</v>
      </c>
      <c r="AD57" s="118">
        <v>600000029</v>
      </c>
      <c r="AE57" s="104">
        <f>справочники!$C$21</f>
        <v>0.125</v>
      </c>
      <c r="AF57" s="40">
        <f t="shared" si="26"/>
        <v>4</v>
      </c>
      <c r="AG57" s="122">
        <f t="shared" si="27"/>
        <v>4.133</v>
      </c>
      <c r="AH57" s="38">
        <v>14</v>
      </c>
      <c r="AI57" s="39">
        <v>8</v>
      </c>
      <c r="AJ57" s="41">
        <f t="shared" ref="AJ57:AJ63" si="31">AH57*AI57</f>
        <v>112</v>
      </c>
      <c r="AK57" s="216">
        <f t="shared" ref="AK57:AK63" si="32">IF(C57="ШТ",кол_во_инд.__упак_к*итого_г_у,ROUNDDOWN(номин.вес_нетто_г_у__кг*итого_г_у,1))</f>
        <v>448</v>
      </c>
      <c r="AL57" s="206">
        <f t="shared" si="29"/>
        <v>1569</v>
      </c>
    </row>
    <row r="58" spans="1:51" s="23" customFormat="1" ht="128.25" customHeight="1" x14ac:dyDescent="0.2">
      <c r="A58" s="117">
        <v>1001012456876</v>
      </c>
      <c r="B58" s="47" t="s">
        <v>1060</v>
      </c>
      <c r="C58" s="24" t="s">
        <v>3</v>
      </c>
      <c r="D58" s="147" t="s">
        <v>474</v>
      </c>
      <c r="E58" s="133" t="s">
        <v>37</v>
      </c>
      <c r="F58" s="147" t="s">
        <v>6</v>
      </c>
      <c r="G58" s="25" t="s">
        <v>227</v>
      </c>
      <c r="H58" s="154" t="s">
        <v>475</v>
      </c>
      <c r="I58" s="149" t="s">
        <v>514</v>
      </c>
      <c r="J58" s="27" t="s">
        <v>1542</v>
      </c>
      <c r="K58" s="28">
        <v>9</v>
      </c>
      <c r="L58" s="29">
        <v>14</v>
      </c>
      <c r="M58" s="30">
        <v>4</v>
      </c>
      <c r="N58" s="31" t="s">
        <v>890</v>
      </c>
      <c r="O58" s="32" t="s">
        <v>115</v>
      </c>
      <c r="P58" s="32">
        <v>60</v>
      </c>
      <c r="Q58" s="33" t="s">
        <v>88</v>
      </c>
      <c r="R58" s="136">
        <v>2358466000002</v>
      </c>
      <c r="S58" s="136">
        <v>12358466000009</v>
      </c>
      <c r="T58" s="158">
        <v>230</v>
      </c>
      <c r="U58" s="35">
        <v>90</v>
      </c>
      <c r="V58" s="35">
        <v>90</v>
      </c>
      <c r="W58" s="36">
        <f>кратность!$F$35</f>
        <v>1</v>
      </c>
      <c r="X58" s="273">
        <v>2E-3</v>
      </c>
      <c r="Y58" s="37">
        <f>W58+X58</f>
        <v>1.002</v>
      </c>
      <c r="Z58" s="38">
        <v>292</v>
      </c>
      <c r="AA58" s="39">
        <v>178</v>
      </c>
      <c r="AB58" s="39">
        <v>178</v>
      </c>
      <c r="AC58" s="192">
        <v>4</v>
      </c>
      <c r="AD58" s="118">
        <v>600000029</v>
      </c>
      <c r="AE58" s="104">
        <f>справочники!$C$21</f>
        <v>0.125</v>
      </c>
      <c r="AF58" s="40">
        <f t="shared" si="26"/>
        <v>4</v>
      </c>
      <c r="AG58" s="122">
        <f t="shared" si="27"/>
        <v>4.133</v>
      </c>
      <c r="AH58" s="38">
        <v>14</v>
      </c>
      <c r="AI58" s="39">
        <v>8</v>
      </c>
      <c r="AJ58" s="41">
        <f t="shared" si="31"/>
        <v>112</v>
      </c>
      <c r="AK58" s="216">
        <f t="shared" si="32"/>
        <v>448</v>
      </c>
      <c r="AL58" s="206">
        <f t="shared" si="29"/>
        <v>1569</v>
      </c>
    </row>
    <row r="59" spans="1:51" s="23" customFormat="1" ht="127.5" customHeight="1" x14ac:dyDescent="0.2">
      <c r="A59" s="117">
        <v>1001012456498</v>
      </c>
      <c r="B59" s="47" t="s">
        <v>442</v>
      </c>
      <c r="C59" s="24" t="s">
        <v>3</v>
      </c>
      <c r="D59" s="147" t="s">
        <v>474</v>
      </c>
      <c r="E59" s="133" t="s">
        <v>37</v>
      </c>
      <c r="F59" s="147" t="s">
        <v>6</v>
      </c>
      <c r="G59" s="25" t="s">
        <v>227</v>
      </c>
      <c r="H59" s="154" t="s">
        <v>475</v>
      </c>
      <c r="I59" s="149" t="s">
        <v>514</v>
      </c>
      <c r="J59" s="27" t="s">
        <v>1542</v>
      </c>
      <c r="K59" s="28">
        <v>9</v>
      </c>
      <c r="L59" s="29">
        <v>14</v>
      </c>
      <c r="M59" s="30">
        <v>4</v>
      </c>
      <c r="N59" s="31" t="s">
        <v>890</v>
      </c>
      <c r="O59" s="32" t="s">
        <v>115</v>
      </c>
      <c r="P59" s="32">
        <v>60</v>
      </c>
      <c r="Q59" s="33" t="s">
        <v>88</v>
      </c>
      <c r="R59" s="136">
        <v>2909780000003</v>
      </c>
      <c r="S59" s="136">
        <v>12909780000000</v>
      </c>
      <c r="T59" s="158">
        <v>230</v>
      </c>
      <c r="U59" s="35">
        <v>90</v>
      </c>
      <c r="V59" s="35">
        <v>90</v>
      </c>
      <c r="W59" s="36">
        <f>кратность!$F$36</f>
        <v>1</v>
      </c>
      <c r="X59" s="273">
        <v>2E-3</v>
      </c>
      <c r="Y59" s="37">
        <f t="shared" si="9"/>
        <v>1.002</v>
      </c>
      <c r="Z59" s="38">
        <v>292</v>
      </c>
      <c r="AA59" s="39">
        <v>178</v>
      </c>
      <c r="AB59" s="39">
        <v>178</v>
      </c>
      <c r="AC59" s="192">
        <v>4</v>
      </c>
      <c r="AD59" s="118">
        <v>600000029</v>
      </c>
      <c r="AE59" s="104">
        <f>справочники!$C$21</f>
        <v>0.125</v>
      </c>
      <c r="AF59" s="40">
        <f t="shared" si="26"/>
        <v>4</v>
      </c>
      <c r="AG59" s="122">
        <f t="shared" si="27"/>
        <v>4.133</v>
      </c>
      <c r="AH59" s="38">
        <v>14</v>
      </c>
      <c r="AI59" s="39">
        <v>8</v>
      </c>
      <c r="AJ59" s="41">
        <f t="shared" si="31"/>
        <v>112</v>
      </c>
      <c r="AK59" s="216">
        <f t="shared" si="32"/>
        <v>448</v>
      </c>
      <c r="AL59" s="206">
        <f t="shared" si="29"/>
        <v>1569</v>
      </c>
    </row>
    <row r="60" spans="1:51" s="23" customFormat="1" ht="126.75" customHeight="1" x14ac:dyDescent="0.2">
      <c r="A60" s="117">
        <v>1001012456540</v>
      </c>
      <c r="B60" s="47" t="s">
        <v>722</v>
      </c>
      <c r="C60" s="24" t="s">
        <v>3</v>
      </c>
      <c r="D60" s="147" t="s">
        <v>474</v>
      </c>
      <c r="E60" s="133" t="s">
        <v>37</v>
      </c>
      <c r="F60" s="147" t="s">
        <v>6</v>
      </c>
      <c r="G60" s="25" t="s">
        <v>227</v>
      </c>
      <c r="H60" s="154" t="s">
        <v>475</v>
      </c>
      <c r="I60" s="149" t="s">
        <v>514</v>
      </c>
      <c r="J60" s="27" t="s">
        <v>1542</v>
      </c>
      <c r="K60" s="28">
        <v>9</v>
      </c>
      <c r="L60" s="29">
        <v>14</v>
      </c>
      <c r="M60" s="30">
        <v>4</v>
      </c>
      <c r="N60" s="31" t="s">
        <v>890</v>
      </c>
      <c r="O60" s="32" t="s">
        <v>115</v>
      </c>
      <c r="P60" s="32">
        <v>60</v>
      </c>
      <c r="Q60" s="33" t="s">
        <v>88</v>
      </c>
      <c r="R60" s="136">
        <v>2315005000008</v>
      </c>
      <c r="S60" s="136">
        <v>12315005000005</v>
      </c>
      <c r="T60" s="158">
        <v>230</v>
      </c>
      <c r="U60" s="35">
        <v>90</v>
      </c>
      <c r="V60" s="35">
        <v>90</v>
      </c>
      <c r="W60" s="36">
        <f>кратность!$F$37</f>
        <v>1</v>
      </c>
      <c r="X60" s="273">
        <v>2E-3</v>
      </c>
      <c r="Y60" s="37">
        <f>W60+X60</f>
        <v>1.002</v>
      </c>
      <c r="Z60" s="38">
        <v>292</v>
      </c>
      <c r="AA60" s="39">
        <v>178</v>
      </c>
      <c r="AB60" s="39">
        <v>178</v>
      </c>
      <c r="AC60" s="192">
        <v>4</v>
      </c>
      <c r="AD60" s="118">
        <v>600000029</v>
      </c>
      <c r="AE60" s="104">
        <f>справочники!$C$21</f>
        <v>0.125</v>
      </c>
      <c r="AF60" s="40">
        <f t="shared" si="26"/>
        <v>4</v>
      </c>
      <c r="AG60" s="122">
        <f t="shared" si="27"/>
        <v>4.133</v>
      </c>
      <c r="AH60" s="38">
        <v>16</v>
      </c>
      <c r="AI60" s="39">
        <v>8</v>
      </c>
      <c r="AJ60" s="41">
        <f t="shared" si="31"/>
        <v>128</v>
      </c>
      <c r="AK60" s="216">
        <f t="shared" si="32"/>
        <v>512</v>
      </c>
      <c r="AL60" s="206">
        <f t="shared" si="29"/>
        <v>1569</v>
      </c>
    </row>
    <row r="61" spans="1:51" s="23" customFormat="1" ht="126.75" customHeight="1" x14ac:dyDescent="0.2">
      <c r="A61" s="117">
        <v>1001012456481</v>
      </c>
      <c r="B61" s="47" t="s">
        <v>701</v>
      </c>
      <c r="C61" s="24" t="s">
        <v>3</v>
      </c>
      <c r="D61" s="147" t="s">
        <v>474</v>
      </c>
      <c r="E61" s="133" t="s">
        <v>37</v>
      </c>
      <c r="F61" s="147" t="s">
        <v>6</v>
      </c>
      <c r="G61" s="25" t="s">
        <v>227</v>
      </c>
      <c r="H61" s="154" t="s">
        <v>475</v>
      </c>
      <c r="I61" s="149" t="s">
        <v>514</v>
      </c>
      <c r="J61" s="27" t="s">
        <v>1542</v>
      </c>
      <c r="K61" s="28">
        <v>9</v>
      </c>
      <c r="L61" s="29">
        <v>14</v>
      </c>
      <c r="M61" s="30">
        <v>4</v>
      </c>
      <c r="N61" s="31" t="s">
        <v>890</v>
      </c>
      <c r="O61" s="32" t="s">
        <v>115</v>
      </c>
      <c r="P61" s="32">
        <v>60</v>
      </c>
      <c r="Q61" s="33" t="s">
        <v>88</v>
      </c>
      <c r="R61" s="136">
        <v>2312679000006</v>
      </c>
      <c r="S61" s="136">
        <v>12312679000003</v>
      </c>
      <c r="T61" s="158">
        <v>230</v>
      </c>
      <c r="U61" s="35">
        <v>90</v>
      </c>
      <c r="V61" s="35">
        <v>90</v>
      </c>
      <c r="W61" s="36">
        <f>кратность!$F$38</f>
        <v>1</v>
      </c>
      <c r="X61" s="273">
        <v>2E-3</v>
      </c>
      <c r="Y61" s="37">
        <f>W61+X61</f>
        <v>1.002</v>
      </c>
      <c r="Z61" s="38">
        <v>292</v>
      </c>
      <c r="AA61" s="39">
        <v>178</v>
      </c>
      <c r="AB61" s="39">
        <v>178</v>
      </c>
      <c r="AC61" s="192">
        <v>4</v>
      </c>
      <c r="AD61" s="118">
        <v>600000029</v>
      </c>
      <c r="AE61" s="104">
        <f>справочники!$C$21</f>
        <v>0.125</v>
      </c>
      <c r="AF61" s="40">
        <f t="shared" si="26"/>
        <v>4</v>
      </c>
      <c r="AG61" s="122">
        <f t="shared" si="27"/>
        <v>4.133</v>
      </c>
      <c r="AH61" s="38">
        <v>16</v>
      </c>
      <c r="AI61" s="39">
        <v>8</v>
      </c>
      <c r="AJ61" s="41">
        <f t="shared" si="31"/>
        <v>128</v>
      </c>
      <c r="AK61" s="216">
        <f t="shared" si="32"/>
        <v>512</v>
      </c>
      <c r="AL61" s="206">
        <f t="shared" si="29"/>
        <v>1569</v>
      </c>
    </row>
    <row r="62" spans="1:51" ht="127.5" customHeight="1" x14ac:dyDescent="0.2">
      <c r="A62" s="117">
        <v>1001012456904</v>
      </c>
      <c r="B62" s="26" t="s">
        <v>1134</v>
      </c>
      <c r="C62" s="24" t="s">
        <v>4</v>
      </c>
      <c r="D62" s="147" t="s">
        <v>474</v>
      </c>
      <c r="E62" s="133" t="s">
        <v>37</v>
      </c>
      <c r="F62" s="147" t="s">
        <v>6</v>
      </c>
      <c r="G62" s="25" t="s">
        <v>379</v>
      </c>
      <c r="H62" s="154" t="s">
        <v>475</v>
      </c>
      <c r="I62" s="149" t="s">
        <v>514</v>
      </c>
      <c r="J62" s="27" t="s">
        <v>1542</v>
      </c>
      <c r="K62" s="28">
        <v>9</v>
      </c>
      <c r="L62" s="29">
        <v>14</v>
      </c>
      <c r="M62" s="30">
        <v>4</v>
      </c>
      <c r="N62" s="31" t="s">
        <v>890</v>
      </c>
      <c r="O62" s="32" t="s">
        <v>115</v>
      </c>
      <c r="P62" s="32">
        <v>60</v>
      </c>
      <c r="Q62" s="33" t="s">
        <v>88</v>
      </c>
      <c r="R62" s="235">
        <v>4607958078004</v>
      </c>
      <c r="S62" s="235">
        <v>14607958078001</v>
      </c>
      <c r="T62" s="158">
        <v>160</v>
      </c>
      <c r="U62" s="35">
        <v>67</v>
      </c>
      <c r="V62" s="35">
        <v>67</v>
      </c>
      <c r="W62" s="36">
        <v>0.4</v>
      </c>
      <c r="X62" s="273">
        <v>2E-3</v>
      </c>
      <c r="Y62" s="37">
        <f>W62+X62</f>
        <v>0.40200000000000002</v>
      </c>
      <c r="Z62" s="60">
        <v>318</v>
      </c>
      <c r="AA62" s="61">
        <v>143</v>
      </c>
      <c r="AB62" s="61">
        <v>138</v>
      </c>
      <c r="AC62" s="193">
        <v>8</v>
      </c>
      <c r="AD62" s="118">
        <v>600000407</v>
      </c>
      <c r="AE62" s="105">
        <f>справочники!$C$106</f>
        <v>9.4E-2</v>
      </c>
      <c r="AF62" s="40">
        <f t="shared" si="26"/>
        <v>3.2</v>
      </c>
      <c r="AG62" s="122">
        <f t="shared" si="27"/>
        <v>3.31</v>
      </c>
      <c r="AH62" s="38">
        <v>19</v>
      </c>
      <c r="AI62" s="39">
        <v>11</v>
      </c>
      <c r="AJ62" s="41">
        <f t="shared" si="31"/>
        <v>209</v>
      </c>
      <c r="AK62" s="208">
        <f t="shared" si="32"/>
        <v>1672</v>
      </c>
      <c r="AL62" s="206">
        <f t="shared" si="29"/>
        <v>1663</v>
      </c>
      <c r="AM62" s="23"/>
      <c r="AN62" s="23"/>
      <c r="AO62" s="23"/>
      <c r="AP62" s="23"/>
      <c r="AQ62" s="23"/>
      <c r="AR62" s="23"/>
      <c r="AS62" s="23"/>
      <c r="AT62" s="23"/>
      <c r="AU62" s="23"/>
      <c r="AV62" s="23"/>
      <c r="AW62" s="23"/>
      <c r="AX62" s="23"/>
      <c r="AY62" s="23"/>
    </row>
    <row r="63" spans="1:51" s="23" customFormat="1" ht="127.5" customHeight="1" x14ac:dyDescent="0.2">
      <c r="A63" s="117">
        <v>1001012456479</v>
      </c>
      <c r="B63" s="26" t="s">
        <v>685</v>
      </c>
      <c r="C63" s="24" t="s">
        <v>4</v>
      </c>
      <c r="D63" s="147" t="s">
        <v>474</v>
      </c>
      <c r="E63" s="133" t="s">
        <v>37</v>
      </c>
      <c r="F63" s="147" t="s">
        <v>6</v>
      </c>
      <c r="G63" s="25" t="s">
        <v>149</v>
      </c>
      <c r="H63" s="154" t="s">
        <v>475</v>
      </c>
      <c r="I63" s="149" t="s">
        <v>514</v>
      </c>
      <c r="J63" s="27" t="s">
        <v>1542</v>
      </c>
      <c r="K63" s="28">
        <v>9</v>
      </c>
      <c r="L63" s="29">
        <v>14</v>
      </c>
      <c r="M63" s="30">
        <v>4</v>
      </c>
      <c r="N63" s="31" t="s">
        <v>890</v>
      </c>
      <c r="O63" s="32" t="s">
        <v>115</v>
      </c>
      <c r="P63" s="32">
        <v>60</v>
      </c>
      <c r="Q63" s="33" t="s">
        <v>88</v>
      </c>
      <c r="R63" s="235">
        <v>4607958075409</v>
      </c>
      <c r="S63" s="235">
        <v>14607958075406</v>
      </c>
      <c r="T63" s="158">
        <v>190</v>
      </c>
      <c r="U63" s="35">
        <v>67</v>
      </c>
      <c r="V63" s="35">
        <v>67</v>
      </c>
      <c r="W63" s="36">
        <v>0.5</v>
      </c>
      <c r="X63" s="273">
        <v>2E-3</v>
      </c>
      <c r="Y63" s="37">
        <f t="shared" si="9"/>
        <v>0.502</v>
      </c>
      <c r="Z63" s="38">
        <v>278</v>
      </c>
      <c r="AA63" s="39">
        <v>193</v>
      </c>
      <c r="AB63" s="39">
        <v>138</v>
      </c>
      <c r="AC63" s="192">
        <v>8</v>
      </c>
      <c r="AD63" s="118">
        <v>600000404</v>
      </c>
      <c r="AE63" s="104">
        <f>справочники!$C$101</f>
        <v>0.105</v>
      </c>
      <c r="AF63" s="40">
        <f t="shared" si="26"/>
        <v>4</v>
      </c>
      <c r="AG63" s="122">
        <f t="shared" si="27"/>
        <v>4.1210000000000004</v>
      </c>
      <c r="AH63" s="38">
        <v>16</v>
      </c>
      <c r="AI63" s="39">
        <v>9</v>
      </c>
      <c r="AJ63" s="41">
        <f t="shared" si="31"/>
        <v>144</v>
      </c>
      <c r="AK63" s="208">
        <f t="shared" si="32"/>
        <v>1152</v>
      </c>
      <c r="AL63" s="206">
        <f t="shared" si="29"/>
        <v>1387</v>
      </c>
    </row>
    <row r="64" spans="1:51" s="23" customFormat="1" ht="127.5" x14ac:dyDescent="0.2">
      <c r="A64" s="117">
        <v>1001010477307</v>
      </c>
      <c r="B64" s="26" t="s">
        <v>1793</v>
      </c>
      <c r="C64" s="24" t="s">
        <v>4</v>
      </c>
      <c r="D64" s="147" t="s">
        <v>474</v>
      </c>
      <c r="E64" s="133" t="s">
        <v>37</v>
      </c>
      <c r="F64" s="147" t="s">
        <v>6</v>
      </c>
      <c r="G64" s="116" t="s">
        <v>1</v>
      </c>
      <c r="H64" s="154" t="s">
        <v>488</v>
      </c>
      <c r="I64" s="151" t="s">
        <v>786</v>
      </c>
      <c r="J64" s="27" t="s">
        <v>1794</v>
      </c>
      <c r="K64" s="28">
        <v>10</v>
      </c>
      <c r="L64" s="29">
        <v>15</v>
      </c>
      <c r="M64" s="29">
        <v>2</v>
      </c>
      <c r="N64" s="30" t="s">
        <v>750</v>
      </c>
      <c r="O64" s="32" t="s">
        <v>115</v>
      </c>
      <c r="P64" s="32">
        <v>30</v>
      </c>
      <c r="Q64" s="33" t="s">
        <v>28</v>
      </c>
      <c r="R64" s="235">
        <v>4607958079728</v>
      </c>
      <c r="S64" s="235">
        <v>14607958079725</v>
      </c>
      <c r="T64" s="158">
        <v>215</v>
      </c>
      <c r="U64" s="35">
        <v>100</v>
      </c>
      <c r="V64" s="35">
        <v>69</v>
      </c>
      <c r="W64" s="36">
        <v>0.4</v>
      </c>
      <c r="X64" s="273">
        <v>5.0000000000000001E-3</v>
      </c>
      <c r="Y64" s="37">
        <f>W64+X64</f>
        <v>0.40500000000000003</v>
      </c>
      <c r="Z64" s="60">
        <v>318</v>
      </c>
      <c r="AA64" s="61">
        <v>143</v>
      </c>
      <c r="AB64" s="61">
        <v>138</v>
      </c>
      <c r="AC64" s="193">
        <v>6</v>
      </c>
      <c r="AD64" s="118">
        <v>600000407</v>
      </c>
      <c r="AE64" s="105">
        <f>справочники!$C$106</f>
        <v>9.4E-2</v>
      </c>
      <c r="AF64" s="40">
        <f t="shared" si="26"/>
        <v>2.4</v>
      </c>
      <c r="AG64" s="122">
        <f t="shared" si="27"/>
        <v>2.524</v>
      </c>
      <c r="AH64" s="38">
        <v>19</v>
      </c>
      <c r="AI64" s="39">
        <v>11</v>
      </c>
      <c r="AJ64" s="41">
        <f>AH64*AI64</f>
        <v>209</v>
      </c>
      <c r="AK64" s="208">
        <f>IF(C64="ШТ",кол_во_инд.__упак_к*итого_г_у,ROUNDDOWN(номин.вес_нетто_г_у__кг*итого_г_у,1))</f>
        <v>1254</v>
      </c>
      <c r="AL64" s="206">
        <f t="shared" si="29"/>
        <v>1663</v>
      </c>
    </row>
    <row r="65" spans="1:51" s="23" customFormat="1" ht="127.5" customHeight="1" x14ac:dyDescent="0.2">
      <c r="A65" s="117">
        <v>1001012484063</v>
      </c>
      <c r="B65" s="47" t="s">
        <v>7</v>
      </c>
      <c r="C65" s="24" t="s">
        <v>3</v>
      </c>
      <c r="D65" s="147" t="s">
        <v>474</v>
      </c>
      <c r="E65" s="133" t="s">
        <v>37</v>
      </c>
      <c r="F65" s="147" t="s">
        <v>6</v>
      </c>
      <c r="G65" s="25" t="s">
        <v>218</v>
      </c>
      <c r="H65" s="154" t="s">
        <v>475</v>
      </c>
      <c r="I65" s="149" t="s">
        <v>514</v>
      </c>
      <c r="J65" s="27" t="s">
        <v>1542</v>
      </c>
      <c r="K65" s="28">
        <v>9</v>
      </c>
      <c r="L65" s="29">
        <v>14</v>
      </c>
      <c r="M65" s="30">
        <v>4</v>
      </c>
      <c r="N65" s="31" t="s">
        <v>890</v>
      </c>
      <c r="O65" s="32" t="s">
        <v>115</v>
      </c>
      <c r="P65" s="32">
        <v>60</v>
      </c>
      <c r="Q65" s="33" t="s">
        <v>88</v>
      </c>
      <c r="R65" s="136">
        <v>2412109000009</v>
      </c>
      <c r="S65" s="136">
        <v>12412109000006</v>
      </c>
      <c r="T65" s="158">
        <v>250</v>
      </c>
      <c r="U65" s="35">
        <v>90</v>
      </c>
      <c r="V65" s="35">
        <v>90</v>
      </c>
      <c r="W65" s="36">
        <f>кратность!$F$39</f>
        <v>1.35</v>
      </c>
      <c r="X65" s="273">
        <v>2E-3</v>
      </c>
      <c r="Y65" s="37">
        <f t="shared" ref="Y65:Y104" si="33">W65+X65</f>
        <v>1.3520000000000001</v>
      </c>
      <c r="Z65" s="38">
        <v>292</v>
      </c>
      <c r="AA65" s="39">
        <v>178</v>
      </c>
      <c r="AB65" s="39">
        <v>178</v>
      </c>
      <c r="AC65" s="192">
        <v>3</v>
      </c>
      <c r="AD65" s="118">
        <v>600000029</v>
      </c>
      <c r="AE65" s="104">
        <f>справочники!$C$21</f>
        <v>0.125</v>
      </c>
      <c r="AF65" s="40">
        <f t="shared" si="26"/>
        <v>4.05</v>
      </c>
      <c r="AG65" s="122">
        <f t="shared" si="27"/>
        <v>4.181</v>
      </c>
      <c r="AH65" s="38">
        <v>14</v>
      </c>
      <c r="AI65" s="39">
        <v>8</v>
      </c>
      <c r="AJ65" s="41">
        <f t="shared" si="28"/>
        <v>112</v>
      </c>
      <c r="AK65" s="216">
        <f t="shared" si="30"/>
        <v>453.6</v>
      </c>
      <c r="AL65" s="206">
        <f t="shared" si="29"/>
        <v>1569</v>
      </c>
    </row>
    <row r="66" spans="1:51" ht="127.5" customHeight="1" x14ac:dyDescent="0.2">
      <c r="A66" s="117">
        <v>1001012486333</v>
      </c>
      <c r="B66" s="26" t="s">
        <v>256</v>
      </c>
      <c r="C66" s="24" t="s">
        <v>4</v>
      </c>
      <c r="D66" s="147" t="s">
        <v>474</v>
      </c>
      <c r="E66" s="133" t="s">
        <v>37</v>
      </c>
      <c r="F66" s="147" t="s">
        <v>6</v>
      </c>
      <c r="G66" s="25" t="s">
        <v>379</v>
      </c>
      <c r="H66" s="154" t="s">
        <v>475</v>
      </c>
      <c r="I66" s="149" t="s">
        <v>514</v>
      </c>
      <c r="J66" s="27" t="s">
        <v>1542</v>
      </c>
      <c r="K66" s="28">
        <v>9</v>
      </c>
      <c r="L66" s="29">
        <v>14</v>
      </c>
      <c r="M66" s="30">
        <v>4</v>
      </c>
      <c r="N66" s="31" t="s">
        <v>890</v>
      </c>
      <c r="O66" s="32" t="s">
        <v>115</v>
      </c>
      <c r="P66" s="32">
        <v>60</v>
      </c>
      <c r="Q66" s="33" t="s">
        <v>88</v>
      </c>
      <c r="R66" s="235">
        <v>4607958070862</v>
      </c>
      <c r="S66" s="235">
        <v>14607958070869</v>
      </c>
      <c r="T66" s="158">
        <v>160</v>
      </c>
      <c r="U66" s="35">
        <v>67</v>
      </c>
      <c r="V66" s="35">
        <v>67</v>
      </c>
      <c r="W66" s="36">
        <v>0.4</v>
      </c>
      <c r="X66" s="273">
        <v>2E-3</v>
      </c>
      <c r="Y66" s="37">
        <f t="shared" si="33"/>
        <v>0.40200000000000002</v>
      </c>
      <c r="Z66" s="60">
        <v>318</v>
      </c>
      <c r="AA66" s="61">
        <v>143</v>
      </c>
      <c r="AB66" s="61">
        <v>138</v>
      </c>
      <c r="AC66" s="193">
        <v>8</v>
      </c>
      <c r="AD66" s="118">
        <v>600000407</v>
      </c>
      <c r="AE66" s="105">
        <f>справочники!$C$106</f>
        <v>9.4E-2</v>
      </c>
      <c r="AF66" s="40">
        <f t="shared" si="26"/>
        <v>3.2</v>
      </c>
      <c r="AG66" s="122">
        <f t="shared" si="27"/>
        <v>3.31</v>
      </c>
      <c r="AH66" s="38">
        <v>19</v>
      </c>
      <c r="AI66" s="39">
        <v>11</v>
      </c>
      <c r="AJ66" s="41">
        <f t="shared" si="28"/>
        <v>209</v>
      </c>
      <c r="AK66" s="208">
        <f t="shared" si="30"/>
        <v>1672</v>
      </c>
      <c r="AL66" s="206">
        <f t="shared" si="29"/>
        <v>1663</v>
      </c>
      <c r="AM66" s="23"/>
      <c r="AN66" s="23"/>
      <c r="AO66" s="23"/>
      <c r="AP66" s="23"/>
      <c r="AQ66" s="23"/>
      <c r="AR66" s="23"/>
      <c r="AS66" s="23"/>
      <c r="AT66" s="23"/>
      <c r="AU66" s="23"/>
      <c r="AV66" s="23"/>
      <c r="AW66" s="23"/>
      <c r="AX66" s="23"/>
      <c r="AY66" s="23"/>
    </row>
    <row r="67" spans="1:51" s="23" customFormat="1" ht="128.25" customHeight="1" x14ac:dyDescent="0.2">
      <c r="A67" s="117">
        <v>1001012486334</v>
      </c>
      <c r="B67" s="26" t="s">
        <v>264</v>
      </c>
      <c r="C67" s="24" t="s">
        <v>4</v>
      </c>
      <c r="D67" s="147" t="s">
        <v>474</v>
      </c>
      <c r="E67" s="133" t="s">
        <v>37</v>
      </c>
      <c r="F67" s="147" t="s">
        <v>6</v>
      </c>
      <c r="G67" s="25" t="s">
        <v>149</v>
      </c>
      <c r="H67" s="154" t="s">
        <v>475</v>
      </c>
      <c r="I67" s="149" t="s">
        <v>514</v>
      </c>
      <c r="J67" s="27" t="s">
        <v>1542</v>
      </c>
      <c r="K67" s="28">
        <v>9</v>
      </c>
      <c r="L67" s="29">
        <v>14</v>
      </c>
      <c r="M67" s="30">
        <v>4</v>
      </c>
      <c r="N67" s="31" t="s">
        <v>890</v>
      </c>
      <c r="O67" s="32" t="s">
        <v>115</v>
      </c>
      <c r="P67" s="32">
        <v>60</v>
      </c>
      <c r="Q67" s="33" t="s">
        <v>88</v>
      </c>
      <c r="R67" s="235">
        <v>4607958070862</v>
      </c>
      <c r="S67" s="235">
        <v>14607958070869</v>
      </c>
      <c r="T67" s="158">
        <v>160</v>
      </c>
      <c r="U67" s="35">
        <v>67</v>
      </c>
      <c r="V67" s="35">
        <v>67</v>
      </c>
      <c r="W67" s="36">
        <v>0.4</v>
      </c>
      <c r="X67" s="273">
        <v>2E-3</v>
      </c>
      <c r="Y67" s="37">
        <f t="shared" si="33"/>
        <v>0.40200000000000002</v>
      </c>
      <c r="Z67" s="60">
        <v>318</v>
      </c>
      <c r="AA67" s="61">
        <v>143</v>
      </c>
      <c r="AB67" s="61">
        <v>138</v>
      </c>
      <c r="AC67" s="193">
        <v>8</v>
      </c>
      <c r="AD67" s="118">
        <v>600000407</v>
      </c>
      <c r="AE67" s="105">
        <f>справочники!$C$106</f>
        <v>9.4E-2</v>
      </c>
      <c r="AF67" s="40">
        <f t="shared" si="26"/>
        <v>3.2</v>
      </c>
      <c r="AG67" s="122">
        <f t="shared" si="27"/>
        <v>3.31</v>
      </c>
      <c r="AH67" s="38">
        <v>19</v>
      </c>
      <c r="AI67" s="39">
        <v>11</v>
      </c>
      <c r="AJ67" s="41">
        <f t="shared" si="28"/>
        <v>209</v>
      </c>
      <c r="AK67" s="208">
        <f t="shared" si="30"/>
        <v>1672</v>
      </c>
      <c r="AL67" s="206">
        <f t="shared" si="29"/>
        <v>1663</v>
      </c>
    </row>
    <row r="68" spans="1:51" s="23" customFormat="1" ht="128.25" customHeight="1" x14ac:dyDescent="0.2">
      <c r="A68" s="117">
        <v>1001012486332</v>
      </c>
      <c r="B68" s="26" t="s">
        <v>133</v>
      </c>
      <c r="C68" s="24" t="s">
        <v>4</v>
      </c>
      <c r="D68" s="147" t="s">
        <v>474</v>
      </c>
      <c r="E68" s="133" t="s">
        <v>37</v>
      </c>
      <c r="F68" s="147" t="s">
        <v>6</v>
      </c>
      <c r="G68" s="25" t="s">
        <v>768</v>
      </c>
      <c r="H68" s="154" t="s">
        <v>475</v>
      </c>
      <c r="I68" s="149" t="s">
        <v>514</v>
      </c>
      <c r="J68" s="27" t="s">
        <v>1542</v>
      </c>
      <c r="K68" s="28">
        <v>9</v>
      </c>
      <c r="L68" s="29">
        <v>14</v>
      </c>
      <c r="M68" s="30">
        <v>4</v>
      </c>
      <c r="N68" s="31" t="s">
        <v>890</v>
      </c>
      <c r="O68" s="32" t="s">
        <v>115</v>
      </c>
      <c r="P68" s="32">
        <v>60</v>
      </c>
      <c r="Q68" s="33" t="s">
        <v>88</v>
      </c>
      <c r="R68" s="235">
        <v>4601296007160</v>
      </c>
      <c r="S68" s="235">
        <v>14601296007167</v>
      </c>
      <c r="T68" s="158">
        <v>190</v>
      </c>
      <c r="U68" s="35">
        <v>67</v>
      </c>
      <c r="V68" s="35">
        <v>67</v>
      </c>
      <c r="W68" s="36">
        <v>0.5</v>
      </c>
      <c r="X68" s="273">
        <v>2E-3</v>
      </c>
      <c r="Y68" s="37">
        <f t="shared" si="33"/>
        <v>0.502</v>
      </c>
      <c r="Z68" s="38">
        <v>278</v>
      </c>
      <c r="AA68" s="39">
        <v>193</v>
      </c>
      <c r="AB68" s="39">
        <v>138</v>
      </c>
      <c r="AC68" s="192">
        <v>8</v>
      </c>
      <c r="AD68" s="118">
        <v>600000404</v>
      </c>
      <c r="AE68" s="104">
        <f>справочники!$C$101</f>
        <v>0.105</v>
      </c>
      <c r="AF68" s="40">
        <f t="shared" si="26"/>
        <v>4</v>
      </c>
      <c r="AG68" s="122">
        <f t="shared" si="27"/>
        <v>4.1210000000000004</v>
      </c>
      <c r="AH68" s="38">
        <v>16</v>
      </c>
      <c r="AI68" s="39">
        <v>9</v>
      </c>
      <c r="AJ68" s="41">
        <f t="shared" si="28"/>
        <v>144</v>
      </c>
      <c r="AK68" s="208">
        <f t="shared" si="30"/>
        <v>1152</v>
      </c>
      <c r="AL68" s="206">
        <f t="shared" si="29"/>
        <v>1387</v>
      </c>
    </row>
    <row r="69" spans="1:51" ht="140.25" x14ac:dyDescent="0.2">
      <c r="A69" s="117">
        <v>1001016767323</v>
      </c>
      <c r="B69" s="49" t="s">
        <v>1825</v>
      </c>
      <c r="C69" s="50" t="s">
        <v>4</v>
      </c>
      <c r="D69" s="147" t="s">
        <v>474</v>
      </c>
      <c r="E69" s="133" t="s">
        <v>37</v>
      </c>
      <c r="F69" s="226" t="s">
        <v>6</v>
      </c>
      <c r="G69" s="50" t="s">
        <v>1</v>
      </c>
      <c r="H69" s="155" t="s">
        <v>481</v>
      </c>
      <c r="I69" s="149" t="s">
        <v>514</v>
      </c>
      <c r="J69" s="84" t="s">
        <v>1826</v>
      </c>
      <c r="K69" s="288">
        <v>11</v>
      </c>
      <c r="L69" s="289">
        <v>17</v>
      </c>
      <c r="M69" s="92">
        <v>3</v>
      </c>
      <c r="N69" s="163" t="s">
        <v>669</v>
      </c>
      <c r="O69" s="32" t="s">
        <v>115</v>
      </c>
      <c r="P69" s="88">
        <v>30</v>
      </c>
      <c r="Q69" s="83" t="s">
        <v>28</v>
      </c>
      <c r="R69" s="239">
        <v>4607958079872</v>
      </c>
      <c r="S69" s="239">
        <v>14607958079879</v>
      </c>
      <c r="T69" s="260">
        <v>230</v>
      </c>
      <c r="U69" s="69">
        <v>90</v>
      </c>
      <c r="V69" s="69">
        <v>20</v>
      </c>
      <c r="W69" s="66">
        <v>0.15</v>
      </c>
      <c r="X69" s="273">
        <v>8.9999999999999993E-3</v>
      </c>
      <c r="Y69" s="67">
        <f t="shared" si="33"/>
        <v>0.159</v>
      </c>
      <c r="Z69" s="60">
        <v>239</v>
      </c>
      <c r="AA69" s="61">
        <v>195</v>
      </c>
      <c r="AB69" s="61">
        <v>123</v>
      </c>
      <c r="AC69" s="193">
        <v>8</v>
      </c>
      <c r="AD69" s="118">
        <v>600000506</v>
      </c>
      <c r="AE69" s="105">
        <f>справочники!$C$170</f>
        <v>7.6999999999999999E-2</v>
      </c>
      <c r="AF69" s="62">
        <f t="shared" si="26"/>
        <v>1.2</v>
      </c>
      <c r="AG69" s="123">
        <f t="shared" si="27"/>
        <v>1.349</v>
      </c>
      <c r="AH69" s="38">
        <v>20</v>
      </c>
      <c r="AI69" s="39">
        <v>13</v>
      </c>
      <c r="AJ69" s="41">
        <f t="shared" si="28"/>
        <v>260</v>
      </c>
      <c r="AK69" s="208">
        <f t="shared" si="30"/>
        <v>2080</v>
      </c>
      <c r="AL69" s="206">
        <f t="shared" si="29"/>
        <v>1744</v>
      </c>
      <c r="AM69" s="23"/>
    </row>
    <row r="70" spans="1:51" s="23" customFormat="1" ht="128.25" customHeight="1" x14ac:dyDescent="0.2">
      <c r="A70" s="117">
        <v>1001016497242</v>
      </c>
      <c r="B70" s="26" t="s">
        <v>1622</v>
      </c>
      <c r="C70" s="24" t="s">
        <v>4</v>
      </c>
      <c r="D70" s="147" t="s">
        <v>474</v>
      </c>
      <c r="E70" s="133" t="s">
        <v>37</v>
      </c>
      <c r="F70" s="147" t="s">
        <v>6</v>
      </c>
      <c r="G70" s="25" t="s">
        <v>1621</v>
      </c>
      <c r="H70" s="154" t="s">
        <v>475</v>
      </c>
      <c r="I70" s="149" t="s">
        <v>514</v>
      </c>
      <c r="J70" s="27" t="s">
        <v>1542</v>
      </c>
      <c r="K70" s="28">
        <v>9</v>
      </c>
      <c r="L70" s="29">
        <v>14</v>
      </c>
      <c r="M70" s="30">
        <v>4</v>
      </c>
      <c r="N70" s="31" t="s">
        <v>890</v>
      </c>
      <c r="O70" s="32" t="s">
        <v>115</v>
      </c>
      <c r="P70" s="32">
        <v>60</v>
      </c>
      <c r="Q70" s="33" t="s">
        <v>88</v>
      </c>
      <c r="R70" s="235">
        <v>4607958079322</v>
      </c>
      <c r="S70" s="235">
        <v>14607958079329</v>
      </c>
      <c r="T70" s="158">
        <v>190</v>
      </c>
      <c r="U70" s="35">
        <v>67</v>
      </c>
      <c r="V70" s="35">
        <v>67</v>
      </c>
      <c r="W70" s="36">
        <v>0.5</v>
      </c>
      <c r="X70" s="273">
        <v>2E-3</v>
      </c>
      <c r="Y70" s="37">
        <f t="shared" ref="Y70" si="34">W70+X70</f>
        <v>0.502</v>
      </c>
      <c r="Z70" s="38">
        <v>278</v>
      </c>
      <c r="AA70" s="39">
        <v>193</v>
      </c>
      <c r="AB70" s="39">
        <v>138</v>
      </c>
      <c r="AC70" s="192">
        <v>8</v>
      </c>
      <c r="AD70" s="118">
        <v>600000404</v>
      </c>
      <c r="AE70" s="104">
        <f>справочники!$C$101</f>
        <v>0.105</v>
      </c>
      <c r="AF70" s="40">
        <f t="shared" si="26"/>
        <v>4</v>
      </c>
      <c r="AG70" s="122">
        <f t="shared" si="27"/>
        <v>4.1210000000000004</v>
      </c>
      <c r="AH70" s="38">
        <v>16</v>
      </c>
      <c r="AI70" s="39">
        <v>9</v>
      </c>
      <c r="AJ70" s="41">
        <f t="shared" ref="AJ70" si="35">AH70*AI70</f>
        <v>144</v>
      </c>
      <c r="AK70" s="208">
        <f t="shared" ref="AK70" si="36">IF(C70="ШТ",кол_во_инд.__упак_к*итого_г_у,ROUNDDOWN(номин.вес_нетто_г_у__кг*итого_г_у,1))</f>
        <v>1152</v>
      </c>
      <c r="AL70" s="206">
        <f t="shared" si="29"/>
        <v>1387</v>
      </c>
    </row>
    <row r="71" spans="1:51" ht="129" customHeight="1" x14ac:dyDescent="0.2">
      <c r="A71" s="117">
        <v>1001012487096</v>
      </c>
      <c r="B71" s="26" t="s">
        <v>1427</v>
      </c>
      <c r="C71" s="24" t="s">
        <v>4</v>
      </c>
      <c r="D71" s="147" t="s">
        <v>474</v>
      </c>
      <c r="E71" s="133" t="s">
        <v>37</v>
      </c>
      <c r="F71" s="147" t="s">
        <v>6</v>
      </c>
      <c r="G71" s="25" t="s">
        <v>1</v>
      </c>
      <c r="H71" s="154" t="s">
        <v>475</v>
      </c>
      <c r="I71" s="149" t="s">
        <v>514</v>
      </c>
      <c r="J71" s="27" t="s">
        <v>1542</v>
      </c>
      <c r="K71" s="28">
        <v>9</v>
      </c>
      <c r="L71" s="29">
        <v>14</v>
      </c>
      <c r="M71" s="30">
        <v>4</v>
      </c>
      <c r="N71" s="31" t="s">
        <v>890</v>
      </c>
      <c r="O71" s="32" t="s">
        <v>115</v>
      </c>
      <c r="P71" s="32">
        <v>60</v>
      </c>
      <c r="Q71" s="33" t="s">
        <v>88</v>
      </c>
      <c r="R71" s="235">
        <v>4607958078929</v>
      </c>
      <c r="S71" s="235">
        <v>14607958078926</v>
      </c>
      <c r="T71" s="158">
        <v>245</v>
      </c>
      <c r="U71" s="35">
        <v>67</v>
      </c>
      <c r="V71" s="35">
        <v>67</v>
      </c>
      <c r="W71" s="36">
        <v>0.7</v>
      </c>
      <c r="X71" s="273">
        <v>2E-3</v>
      </c>
      <c r="Y71" s="37">
        <f>W71+X71</f>
        <v>0.70199999999999996</v>
      </c>
      <c r="Z71" s="38">
        <v>293</v>
      </c>
      <c r="AA71" s="39">
        <v>153</v>
      </c>
      <c r="AB71" s="39">
        <v>224</v>
      </c>
      <c r="AC71" s="192">
        <v>6</v>
      </c>
      <c r="AD71" s="118">
        <v>600000400</v>
      </c>
      <c r="AE71" s="104">
        <f>справочники!$C$95</f>
        <v>0.13500000000000001</v>
      </c>
      <c r="AF71" s="40">
        <f t="shared" si="26"/>
        <v>4.2</v>
      </c>
      <c r="AG71" s="122">
        <f t="shared" si="27"/>
        <v>4.3469999999999995</v>
      </c>
      <c r="AH71" s="38">
        <v>20</v>
      </c>
      <c r="AI71" s="39">
        <v>7</v>
      </c>
      <c r="AJ71" s="41">
        <f>AH71*AI71</f>
        <v>140</v>
      </c>
      <c r="AK71" s="208">
        <f>IF(C71="ШТ",кол_во_инд.__упак_к*итого_г_у,ROUNDDOWN(номин.вес_нетто_г_у__кг*итого_г_у,1))</f>
        <v>840</v>
      </c>
      <c r="AL71" s="206">
        <f t="shared" si="29"/>
        <v>1713</v>
      </c>
      <c r="AM71" s="23"/>
      <c r="AN71" s="23"/>
      <c r="AO71" s="23"/>
      <c r="AP71" s="23"/>
      <c r="AQ71" s="23"/>
      <c r="AR71" s="23"/>
      <c r="AS71" s="23"/>
      <c r="AT71" s="23"/>
      <c r="AU71" s="23"/>
      <c r="AV71" s="23"/>
      <c r="AW71" s="23"/>
      <c r="AX71" s="23"/>
      <c r="AY71" s="23"/>
    </row>
    <row r="72" spans="1:51" ht="132" customHeight="1" x14ac:dyDescent="0.2">
      <c r="A72" s="117">
        <v>1001012486815</v>
      </c>
      <c r="B72" s="26" t="s">
        <v>964</v>
      </c>
      <c r="C72" s="24" t="s">
        <v>4</v>
      </c>
      <c r="D72" s="147" t="s">
        <v>474</v>
      </c>
      <c r="E72" s="133" t="s">
        <v>37</v>
      </c>
      <c r="F72" s="147" t="s">
        <v>6</v>
      </c>
      <c r="G72" s="25" t="s">
        <v>1</v>
      </c>
      <c r="H72" s="154" t="s">
        <v>475</v>
      </c>
      <c r="I72" s="149" t="s">
        <v>514</v>
      </c>
      <c r="J72" s="27" t="s">
        <v>1542</v>
      </c>
      <c r="K72" s="28">
        <v>9</v>
      </c>
      <c r="L72" s="29">
        <v>14</v>
      </c>
      <c r="M72" s="30">
        <v>4</v>
      </c>
      <c r="N72" s="31" t="s">
        <v>890</v>
      </c>
      <c r="O72" s="32" t="s">
        <v>115</v>
      </c>
      <c r="P72" s="32">
        <v>60</v>
      </c>
      <c r="Q72" s="33" t="s">
        <v>88</v>
      </c>
      <c r="R72" s="235">
        <v>4607958077243</v>
      </c>
      <c r="S72" s="235">
        <v>14607958077240</v>
      </c>
      <c r="T72" s="158">
        <v>190</v>
      </c>
      <c r="U72" s="35">
        <v>72</v>
      </c>
      <c r="V72" s="35">
        <v>72</v>
      </c>
      <c r="W72" s="36">
        <v>0.6</v>
      </c>
      <c r="X72" s="273">
        <v>2E-3</v>
      </c>
      <c r="Y72" s="37">
        <f>W72+X72</f>
        <v>0.60199999999999998</v>
      </c>
      <c r="Z72" s="38">
        <v>293</v>
      </c>
      <c r="AA72" s="39">
        <v>153</v>
      </c>
      <c r="AB72" s="39">
        <v>224</v>
      </c>
      <c r="AC72" s="192">
        <v>6</v>
      </c>
      <c r="AD72" s="118">
        <v>600000400</v>
      </c>
      <c r="AE72" s="104">
        <f>справочники!$C$95</f>
        <v>0.13500000000000001</v>
      </c>
      <c r="AF72" s="40">
        <f t="shared" si="26"/>
        <v>3.6</v>
      </c>
      <c r="AG72" s="122">
        <f t="shared" si="27"/>
        <v>3.7469999999999999</v>
      </c>
      <c r="AH72" s="38">
        <v>20</v>
      </c>
      <c r="AI72" s="39">
        <v>7</v>
      </c>
      <c r="AJ72" s="41">
        <f>AH72*AI72</f>
        <v>140</v>
      </c>
      <c r="AK72" s="208">
        <f>IF(C72="ШТ",кол_во_инд.__упак_к*итого_г_у,ROUNDDOWN(номин.вес_нетто_г_у__кг*итого_г_у,1))</f>
        <v>840</v>
      </c>
      <c r="AL72" s="206">
        <f t="shared" si="29"/>
        <v>1713</v>
      </c>
      <c r="AM72" s="23"/>
      <c r="AN72" s="23"/>
      <c r="AO72" s="23"/>
      <c r="AP72" s="23"/>
      <c r="AQ72" s="23"/>
      <c r="AR72" s="23"/>
      <c r="AS72" s="23"/>
      <c r="AT72" s="23"/>
      <c r="AU72" s="23"/>
      <c r="AV72" s="23"/>
      <c r="AW72" s="23"/>
      <c r="AX72" s="23"/>
      <c r="AY72" s="23"/>
    </row>
    <row r="73" spans="1:51" s="23" customFormat="1" ht="128.25" customHeight="1" x14ac:dyDescent="0.2">
      <c r="A73" s="117">
        <v>1001012483969</v>
      </c>
      <c r="B73" s="47" t="s">
        <v>31</v>
      </c>
      <c r="C73" s="24" t="s">
        <v>3</v>
      </c>
      <c r="D73" s="147" t="s">
        <v>474</v>
      </c>
      <c r="E73" s="133" t="s">
        <v>37</v>
      </c>
      <c r="F73" s="147" t="s">
        <v>6</v>
      </c>
      <c r="G73" s="25" t="s">
        <v>149</v>
      </c>
      <c r="H73" s="154" t="s">
        <v>475</v>
      </c>
      <c r="I73" s="150" t="s">
        <v>514</v>
      </c>
      <c r="J73" s="27" t="s">
        <v>1542</v>
      </c>
      <c r="K73" s="28">
        <v>9</v>
      </c>
      <c r="L73" s="29">
        <v>14</v>
      </c>
      <c r="M73" s="30">
        <v>4</v>
      </c>
      <c r="N73" s="31" t="s">
        <v>890</v>
      </c>
      <c r="O73" s="32" t="s">
        <v>115</v>
      </c>
      <c r="P73" s="32">
        <v>60</v>
      </c>
      <c r="Q73" s="33" t="s">
        <v>88</v>
      </c>
      <c r="R73" s="136">
        <v>2517874000008</v>
      </c>
      <c r="S73" s="136">
        <v>12517874000005</v>
      </c>
      <c r="T73" s="158">
        <v>250</v>
      </c>
      <c r="U73" s="35">
        <v>90</v>
      </c>
      <c r="V73" s="35">
        <v>90</v>
      </c>
      <c r="W73" s="36">
        <f>кратность!$F$40</f>
        <v>1.35</v>
      </c>
      <c r="X73" s="273">
        <v>2E-3</v>
      </c>
      <c r="Y73" s="37">
        <f t="shared" si="33"/>
        <v>1.3520000000000001</v>
      </c>
      <c r="Z73" s="38">
        <v>292</v>
      </c>
      <c r="AA73" s="39">
        <v>178</v>
      </c>
      <c r="AB73" s="39">
        <v>178</v>
      </c>
      <c r="AC73" s="192">
        <v>3</v>
      </c>
      <c r="AD73" s="118">
        <v>600000029</v>
      </c>
      <c r="AE73" s="104">
        <f>справочники!$C$21</f>
        <v>0.125</v>
      </c>
      <c r="AF73" s="40">
        <f t="shared" si="26"/>
        <v>4.05</v>
      </c>
      <c r="AG73" s="122">
        <f t="shared" si="27"/>
        <v>4.181</v>
      </c>
      <c r="AH73" s="38">
        <v>14</v>
      </c>
      <c r="AI73" s="39">
        <v>8</v>
      </c>
      <c r="AJ73" s="41">
        <f t="shared" si="28"/>
        <v>112</v>
      </c>
      <c r="AK73" s="216">
        <f t="shared" si="30"/>
        <v>453.6</v>
      </c>
      <c r="AL73" s="206">
        <f t="shared" si="29"/>
        <v>1569</v>
      </c>
    </row>
    <row r="74" spans="1:51" s="23" customFormat="1" ht="126.75" customHeight="1" x14ac:dyDescent="0.2">
      <c r="A74" s="117">
        <v>1001012484109</v>
      </c>
      <c r="B74" s="47" t="s">
        <v>33</v>
      </c>
      <c r="C74" s="24" t="s">
        <v>3</v>
      </c>
      <c r="D74" s="147" t="s">
        <v>474</v>
      </c>
      <c r="E74" s="133" t="s">
        <v>37</v>
      </c>
      <c r="F74" s="147" t="s">
        <v>6</v>
      </c>
      <c r="G74" s="25" t="s">
        <v>218</v>
      </c>
      <c r="H74" s="154" t="s">
        <v>475</v>
      </c>
      <c r="I74" s="150" t="s">
        <v>514</v>
      </c>
      <c r="J74" s="27" t="s">
        <v>1542</v>
      </c>
      <c r="K74" s="28">
        <v>9</v>
      </c>
      <c r="L74" s="29">
        <v>14</v>
      </c>
      <c r="M74" s="30">
        <v>4</v>
      </c>
      <c r="N74" s="31" t="s">
        <v>890</v>
      </c>
      <c r="O74" s="32" t="s">
        <v>115</v>
      </c>
      <c r="P74" s="32">
        <v>60</v>
      </c>
      <c r="Q74" s="33" t="s">
        <v>88</v>
      </c>
      <c r="R74" s="136">
        <v>2707410000009</v>
      </c>
      <c r="S74" s="136">
        <v>12707410000006</v>
      </c>
      <c r="T74" s="158">
        <v>250</v>
      </c>
      <c r="U74" s="35">
        <v>90</v>
      </c>
      <c r="V74" s="35">
        <v>90</v>
      </c>
      <c r="W74" s="36">
        <f>кратность!$F$41</f>
        <v>1.35</v>
      </c>
      <c r="X74" s="273">
        <v>2E-3</v>
      </c>
      <c r="Y74" s="37">
        <f t="shared" si="33"/>
        <v>1.3520000000000001</v>
      </c>
      <c r="Z74" s="38">
        <v>292</v>
      </c>
      <c r="AA74" s="39">
        <v>178</v>
      </c>
      <c r="AB74" s="39">
        <v>178</v>
      </c>
      <c r="AC74" s="192">
        <v>3</v>
      </c>
      <c r="AD74" s="118">
        <v>600000029</v>
      </c>
      <c r="AE74" s="104">
        <f>справочники!$C$21</f>
        <v>0.125</v>
      </c>
      <c r="AF74" s="40">
        <f t="shared" si="26"/>
        <v>4.05</v>
      </c>
      <c r="AG74" s="122">
        <f t="shared" si="27"/>
        <v>4.181</v>
      </c>
      <c r="AH74" s="38">
        <v>16</v>
      </c>
      <c r="AI74" s="39">
        <v>8</v>
      </c>
      <c r="AJ74" s="41">
        <f t="shared" si="28"/>
        <v>128</v>
      </c>
      <c r="AK74" s="216">
        <f t="shared" si="30"/>
        <v>518.4</v>
      </c>
      <c r="AL74" s="206">
        <f t="shared" si="29"/>
        <v>1569</v>
      </c>
    </row>
    <row r="75" spans="1:51" s="23" customFormat="1" ht="127.5" customHeight="1" x14ac:dyDescent="0.2">
      <c r="A75" s="117">
        <v>1001012484025</v>
      </c>
      <c r="B75" s="47" t="s">
        <v>221</v>
      </c>
      <c r="C75" s="24" t="s">
        <v>3</v>
      </c>
      <c r="D75" s="147" t="s">
        <v>474</v>
      </c>
      <c r="E75" s="133" t="s">
        <v>37</v>
      </c>
      <c r="F75" s="147" t="s">
        <v>6</v>
      </c>
      <c r="G75" s="25" t="s">
        <v>218</v>
      </c>
      <c r="H75" s="154" t="s">
        <v>475</v>
      </c>
      <c r="I75" s="150" t="s">
        <v>514</v>
      </c>
      <c r="J75" s="27" t="s">
        <v>1542</v>
      </c>
      <c r="K75" s="28">
        <v>9</v>
      </c>
      <c r="L75" s="29">
        <v>14</v>
      </c>
      <c r="M75" s="30">
        <v>4</v>
      </c>
      <c r="N75" s="31" t="s">
        <v>890</v>
      </c>
      <c r="O75" s="32" t="s">
        <v>115</v>
      </c>
      <c r="P75" s="32">
        <v>60</v>
      </c>
      <c r="Q75" s="33" t="s">
        <v>88</v>
      </c>
      <c r="R75" s="136">
        <v>2974002000000</v>
      </c>
      <c r="S75" s="136">
        <v>12974002000007</v>
      </c>
      <c r="T75" s="158">
        <v>250</v>
      </c>
      <c r="U75" s="35">
        <v>90</v>
      </c>
      <c r="V75" s="35">
        <v>90</v>
      </c>
      <c r="W75" s="36">
        <f>кратность!$F$42</f>
        <v>1.35</v>
      </c>
      <c r="X75" s="273">
        <v>2E-3</v>
      </c>
      <c r="Y75" s="37">
        <f t="shared" si="33"/>
        <v>1.3520000000000001</v>
      </c>
      <c r="Z75" s="38">
        <v>292</v>
      </c>
      <c r="AA75" s="39">
        <v>178</v>
      </c>
      <c r="AB75" s="39">
        <v>178</v>
      </c>
      <c r="AC75" s="192">
        <v>3</v>
      </c>
      <c r="AD75" s="118">
        <v>600000029</v>
      </c>
      <c r="AE75" s="104">
        <f>справочники!$C$21</f>
        <v>0.125</v>
      </c>
      <c r="AF75" s="40">
        <f t="shared" si="26"/>
        <v>4.05</v>
      </c>
      <c r="AG75" s="122">
        <f t="shared" si="27"/>
        <v>4.181</v>
      </c>
      <c r="AH75" s="38">
        <v>14</v>
      </c>
      <c r="AI75" s="39">
        <v>8</v>
      </c>
      <c r="AJ75" s="41">
        <f t="shared" si="28"/>
        <v>112</v>
      </c>
      <c r="AK75" s="216">
        <f t="shared" si="30"/>
        <v>453.6</v>
      </c>
      <c r="AL75" s="206">
        <f t="shared" si="29"/>
        <v>1569</v>
      </c>
    </row>
    <row r="76" spans="1:51" s="23" customFormat="1" ht="127.5" customHeight="1" x14ac:dyDescent="0.2">
      <c r="A76" s="117">
        <v>1001012484405</v>
      </c>
      <c r="B76" s="47" t="s">
        <v>219</v>
      </c>
      <c r="C76" s="24" t="s">
        <v>3</v>
      </c>
      <c r="D76" s="147" t="s">
        <v>474</v>
      </c>
      <c r="E76" s="133" t="s">
        <v>37</v>
      </c>
      <c r="F76" s="147" t="s">
        <v>6</v>
      </c>
      <c r="G76" s="25" t="s">
        <v>149</v>
      </c>
      <c r="H76" s="154" t="s">
        <v>475</v>
      </c>
      <c r="I76" s="150" t="s">
        <v>514</v>
      </c>
      <c r="J76" s="27" t="s">
        <v>1542</v>
      </c>
      <c r="K76" s="28">
        <v>9</v>
      </c>
      <c r="L76" s="29">
        <v>14</v>
      </c>
      <c r="M76" s="30">
        <v>4</v>
      </c>
      <c r="N76" s="31" t="s">
        <v>890</v>
      </c>
      <c r="O76" s="32" t="s">
        <v>115</v>
      </c>
      <c r="P76" s="32">
        <v>60</v>
      </c>
      <c r="Q76" s="33" t="s">
        <v>88</v>
      </c>
      <c r="R76" s="136">
        <v>2847960000002</v>
      </c>
      <c r="S76" s="136">
        <v>12847960000009</v>
      </c>
      <c r="T76" s="158">
        <v>250</v>
      </c>
      <c r="U76" s="35">
        <v>90</v>
      </c>
      <c r="V76" s="35">
        <v>90</v>
      </c>
      <c r="W76" s="36">
        <f>кратность!$F$43</f>
        <v>1.3</v>
      </c>
      <c r="X76" s="273">
        <v>2E-3</v>
      </c>
      <c r="Y76" s="37">
        <f t="shared" si="33"/>
        <v>1.302</v>
      </c>
      <c r="Z76" s="38">
        <v>292</v>
      </c>
      <c r="AA76" s="39">
        <v>178</v>
      </c>
      <c r="AB76" s="39">
        <v>178</v>
      </c>
      <c r="AC76" s="192">
        <v>3</v>
      </c>
      <c r="AD76" s="118">
        <v>600000029</v>
      </c>
      <c r="AE76" s="104">
        <f>справочники!$C$21</f>
        <v>0.125</v>
      </c>
      <c r="AF76" s="40">
        <f t="shared" si="26"/>
        <v>3.9</v>
      </c>
      <c r="AG76" s="122">
        <f t="shared" si="27"/>
        <v>4.0310000000000006</v>
      </c>
      <c r="AH76" s="38">
        <v>16</v>
      </c>
      <c r="AI76" s="39">
        <v>8</v>
      </c>
      <c r="AJ76" s="41">
        <f t="shared" si="28"/>
        <v>128</v>
      </c>
      <c r="AK76" s="216">
        <f t="shared" si="30"/>
        <v>499.2</v>
      </c>
      <c r="AL76" s="206">
        <f t="shared" si="29"/>
        <v>1569</v>
      </c>
    </row>
    <row r="77" spans="1:51" s="23" customFormat="1" ht="126.75" customHeight="1" x14ac:dyDescent="0.2">
      <c r="A77" s="117">
        <v>1001012484458</v>
      </c>
      <c r="B77" s="47" t="s">
        <v>867</v>
      </c>
      <c r="C77" s="24" t="s">
        <v>3</v>
      </c>
      <c r="D77" s="147" t="s">
        <v>474</v>
      </c>
      <c r="E77" s="133" t="s">
        <v>37</v>
      </c>
      <c r="F77" s="147" t="s">
        <v>6</v>
      </c>
      <c r="G77" s="25" t="s">
        <v>227</v>
      </c>
      <c r="H77" s="154" t="s">
        <v>475</v>
      </c>
      <c r="I77" s="150" t="s">
        <v>514</v>
      </c>
      <c r="J77" s="27" t="s">
        <v>1542</v>
      </c>
      <c r="K77" s="28">
        <v>9</v>
      </c>
      <c r="L77" s="29">
        <v>14</v>
      </c>
      <c r="M77" s="30">
        <v>4</v>
      </c>
      <c r="N77" s="31" t="s">
        <v>890</v>
      </c>
      <c r="O77" s="32" t="s">
        <v>115</v>
      </c>
      <c r="P77" s="32">
        <v>60</v>
      </c>
      <c r="Q77" s="33" t="s">
        <v>88</v>
      </c>
      <c r="R77" s="136">
        <v>2570443000007</v>
      </c>
      <c r="S77" s="136">
        <v>12570443000004</v>
      </c>
      <c r="T77" s="158">
        <v>250</v>
      </c>
      <c r="U77" s="35">
        <v>90</v>
      </c>
      <c r="V77" s="35">
        <v>90</v>
      </c>
      <c r="W77" s="36">
        <f>кратность!$F$44</f>
        <v>1.35</v>
      </c>
      <c r="X77" s="273">
        <v>2E-3</v>
      </c>
      <c r="Y77" s="37">
        <f>W77+X77</f>
        <v>1.3520000000000001</v>
      </c>
      <c r="Z77" s="38">
        <v>292</v>
      </c>
      <c r="AA77" s="39">
        <v>178</v>
      </c>
      <c r="AB77" s="39">
        <v>178</v>
      </c>
      <c r="AC77" s="192">
        <v>3</v>
      </c>
      <c r="AD77" s="118">
        <v>600000029</v>
      </c>
      <c r="AE77" s="104">
        <f>справочники!$C$21</f>
        <v>0.125</v>
      </c>
      <c r="AF77" s="40">
        <f t="shared" si="26"/>
        <v>4.05</v>
      </c>
      <c r="AG77" s="122">
        <f t="shared" si="27"/>
        <v>4.181</v>
      </c>
      <c r="AH77" s="38">
        <v>16</v>
      </c>
      <c r="AI77" s="39">
        <v>8</v>
      </c>
      <c r="AJ77" s="41">
        <f>AH77*AI77</f>
        <v>128</v>
      </c>
      <c r="AK77" s="216">
        <f>IF(C77="ШТ",кол_во_инд.__упак_к*итого_г_у,ROUNDDOWN(номин.вес_нетто_г_у__кг*итого_г_у,1))</f>
        <v>518.4</v>
      </c>
      <c r="AL77" s="206">
        <f t="shared" si="29"/>
        <v>1569</v>
      </c>
    </row>
    <row r="78" spans="1:51" s="23" customFormat="1" ht="126.75" customHeight="1" x14ac:dyDescent="0.2">
      <c r="A78" s="117">
        <v>1001012485125</v>
      </c>
      <c r="B78" s="47" t="s">
        <v>418</v>
      </c>
      <c r="C78" s="24" t="s">
        <v>3</v>
      </c>
      <c r="D78" s="147" t="s">
        <v>474</v>
      </c>
      <c r="E78" s="133" t="s">
        <v>37</v>
      </c>
      <c r="F78" s="147" t="s">
        <v>6</v>
      </c>
      <c r="G78" s="25" t="s">
        <v>227</v>
      </c>
      <c r="H78" s="154" t="s">
        <v>475</v>
      </c>
      <c r="I78" s="150" t="s">
        <v>514</v>
      </c>
      <c r="J78" s="27" t="s">
        <v>1542</v>
      </c>
      <c r="K78" s="28">
        <v>9</v>
      </c>
      <c r="L78" s="29">
        <v>14</v>
      </c>
      <c r="M78" s="30">
        <v>4</v>
      </c>
      <c r="N78" s="31" t="s">
        <v>890</v>
      </c>
      <c r="O78" s="32" t="s">
        <v>115</v>
      </c>
      <c r="P78" s="32">
        <v>60</v>
      </c>
      <c r="Q78" s="33" t="s">
        <v>88</v>
      </c>
      <c r="R78" s="136">
        <v>2800754000008</v>
      </c>
      <c r="S78" s="136">
        <v>12800754000005</v>
      </c>
      <c r="T78" s="158">
        <v>250</v>
      </c>
      <c r="U78" s="35">
        <v>90</v>
      </c>
      <c r="V78" s="35">
        <v>90</v>
      </c>
      <c r="W78" s="36">
        <f>кратность!$F$45</f>
        <v>1.35</v>
      </c>
      <c r="X78" s="273">
        <v>2E-3</v>
      </c>
      <c r="Y78" s="37">
        <f t="shared" si="33"/>
        <v>1.3520000000000001</v>
      </c>
      <c r="Z78" s="38">
        <v>292</v>
      </c>
      <c r="AA78" s="39">
        <v>178</v>
      </c>
      <c r="AB78" s="39">
        <v>178</v>
      </c>
      <c r="AC78" s="192">
        <v>3</v>
      </c>
      <c r="AD78" s="118">
        <v>600000029</v>
      </c>
      <c r="AE78" s="104">
        <f>справочники!$C$21</f>
        <v>0.125</v>
      </c>
      <c r="AF78" s="40">
        <f t="shared" si="26"/>
        <v>4.05</v>
      </c>
      <c r="AG78" s="122">
        <f t="shared" si="27"/>
        <v>4.181</v>
      </c>
      <c r="AH78" s="38">
        <v>16</v>
      </c>
      <c r="AI78" s="39">
        <v>8</v>
      </c>
      <c r="AJ78" s="41">
        <f t="shared" si="28"/>
        <v>128</v>
      </c>
      <c r="AK78" s="216">
        <f t="shared" si="30"/>
        <v>518.4</v>
      </c>
      <c r="AL78" s="206">
        <f t="shared" si="29"/>
        <v>1569</v>
      </c>
    </row>
    <row r="79" spans="1:51" s="23" customFormat="1" ht="127.5" customHeight="1" x14ac:dyDescent="0.2">
      <c r="A79" s="117">
        <v>1001012484181</v>
      </c>
      <c r="B79" s="26" t="s">
        <v>419</v>
      </c>
      <c r="C79" s="24" t="s">
        <v>4</v>
      </c>
      <c r="D79" s="147" t="s">
        <v>474</v>
      </c>
      <c r="E79" s="133" t="s">
        <v>37</v>
      </c>
      <c r="F79" s="147" t="s">
        <v>6</v>
      </c>
      <c r="G79" s="25" t="s">
        <v>149</v>
      </c>
      <c r="H79" s="154" t="s">
        <v>475</v>
      </c>
      <c r="I79" s="150" t="s">
        <v>514</v>
      </c>
      <c r="J79" s="27" t="s">
        <v>1542</v>
      </c>
      <c r="K79" s="28">
        <v>9</v>
      </c>
      <c r="L79" s="29">
        <v>14</v>
      </c>
      <c r="M79" s="30">
        <v>4</v>
      </c>
      <c r="N79" s="31" t="s">
        <v>890</v>
      </c>
      <c r="O79" s="32" t="s">
        <v>115</v>
      </c>
      <c r="P79" s="32">
        <v>60</v>
      </c>
      <c r="Q79" s="33" t="s">
        <v>88</v>
      </c>
      <c r="R79" s="235">
        <v>4607958070862</v>
      </c>
      <c r="S79" s="235">
        <v>14607958070869</v>
      </c>
      <c r="T79" s="158">
        <v>160</v>
      </c>
      <c r="U79" s="35">
        <v>67</v>
      </c>
      <c r="V79" s="35">
        <v>67</v>
      </c>
      <c r="W79" s="36">
        <v>0.4</v>
      </c>
      <c r="X79" s="273">
        <v>2E-3</v>
      </c>
      <c r="Y79" s="37">
        <f t="shared" si="33"/>
        <v>0.40200000000000002</v>
      </c>
      <c r="Z79" s="38">
        <v>378</v>
      </c>
      <c r="AA79" s="39">
        <v>156</v>
      </c>
      <c r="AB79" s="39">
        <v>138</v>
      </c>
      <c r="AC79" s="192">
        <v>8</v>
      </c>
      <c r="AD79" s="118">
        <v>600000019</v>
      </c>
      <c r="AE79" s="104">
        <f>справочники!$C$11</f>
        <v>0.114</v>
      </c>
      <c r="AF79" s="40">
        <f t="shared" si="26"/>
        <v>3.2</v>
      </c>
      <c r="AG79" s="122">
        <f t="shared" si="27"/>
        <v>3.33</v>
      </c>
      <c r="AH79" s="38">
        <v>15</v>
      </c>
      <c r="AI79" s="39">
        <v>11</v>
      </c>
      <c r="AJ79" s="41">
        <f t="shared" si="28"/>
        <v>165</v>
      </c>
      <c r="AK79" s="208">
        <f t="shared" si="30"/>
        <v>1320</v>
      </c>
      <c r="AL79" s="206">
        <f t="shared" si="29"/>
        <v>1663</v>
      </c>
    </row>
    <row r="80" spans="1:51" s="23" customFormat="1" ht="126.75" customHeight="1" x14ac:dyDescent="0.2">
      <c r="A80" s="117">
        <v>1001012485055</v>
      </c>
      <c r="B80" s="47" t="s">
        <v>420</v>
      </c>
      <c r="C80" s="24" t="s">
        <v>3</v>
      </c>
      <c r="D80" s="147" t="s">
        <v>474</v>
      </c>
      <c r="E80" s="133" t="s">
        <v>37</v>
      </c>
      <c r="F80" s="147" t="s">
        <v>6</v>
      </c>
      <c r="G80" s="25" t="s">
        <v>149</v>
      </c>
      <c r="H80" s="154" t="s">
        <v>475</v>
      </c>
      <c r="I80" s="150" t="s">
        <v>514</v>
      </c>
      <c r="J80" s="27" t="s">
        <v>1542</v>
      </c>
      <c r="K80" s="28">
        <v>9</v>
      </c>
      <c r="L80" s="29">
        <v>14</v>
      </c>
      <c r="M80" s="30">
        <v>4</v>
      </c>
      <c r="N80" s="31" t="s">
        <v>890</v>
      </c>
      <c r="O80" s="32" t="s">
        <v>115</v>
      </c>
      <c r="P80" s="32">
        <v>60</v>
      </c>
      <c r="Q80" s="33" t="s">
        <v>88</v>
      </c>
      <c r="R80" s="136">
        <v>2800754000008</v>
      </c>
      <c r="S80" s="136">
        <v>12800754000005</v>
      </c>
      <c r="T80" s="158">
        <v>250</v>
      </c>
      <c r="U80" s="35">
        <v>90</v>
      </c>
      <c r="V80" s="35">
        <v>90</v>
      </c>
      <c r="W80" s="36">
        <f>кратность!$F$46</f>
        <v>1.35</v>
      </c>
      <c r="X80" s="273">
        <v>2E-3</v>
      </c>
      <c r="Y80" s="37">
        <f t="shared" si="33"/>
        <v>1.3520000000000001</v>
      </c>
      <c r="Z80" s="38">
        <v>292</v>
      </c>
      <c r="AA80" s="39">
        <v>178</v>
      </c>
      <c r="AB80" s="39">
        <v>178</v>
      </c>
      <c r="AC80" s="192">
        <v>3</v>
      </c>
      <c r="AD80" s="118">
        <v>600000029</v>
      </c>
      <c r="AE80" s="104">
        <f>справочники!$C$21</f>
        <v>0.125</v>
      </c>
      <c r="AF80" s="40">
        <f t="shared" si="26"/>
        <v>4.05</v>
      </c>
      <c r="AG80" s="122">
        <f t="shared" si="27"/>
        <v>4.181</v>
      </c>
      <c r="AH80" s="38">
        <v>16</v>
      </c>
      <c r="AI80" s="39">
        <v>8</v>
      </c>
      <c r="AJ80" s="41">
        <f t="shared" si="28"/>
        <v>128</v>
      </c>
      <c r="AK80" s="216">
        <f t="shared" si="30"/>
        <v>518.4</v>
      </c>
      <c r="AL80" s="206">
        <f t="shared" si="29"/>
        <v>1569</v>
      </c>
    </row>
    <row r="81" spans="1:51" s="23" customFormat="1" ht="114.75" customHeight="1" x14ac:dyDescent="0.2">
      <c r="A81" s="117">
        <v>1001012636337</v>
      </c>
      <c r="B81" s="26" t="s">
        <v>140</v>
      </c>
      <c r="C81" s="24" t="s">
        <v>4</v>
      </c>
      <c r="D81" s="147" t="s">
        <v>474</v>
      </c>
      <c r="E81" s="133" t="s">
        <v>37</v>
      </c>
      <c r="F81" s="147" t="s">
        <v>6</v>
      </c>
      <c r="G81" s="24" t="s">
        <v>149</v>
      </c>
      <c r="H81" s="154" t="s">
        <v>475</v>
      </c>
      <c r="I81" s="150" t="s">
        <v>514</v>
      </c>
      <c r="J81" s="27" t="s">
        <v>1704</v>
      </c>
      <c r="K81" s="28">
        <v>8</v>
      </c>
      <c r="L81" s="29">
        <v>15</v>
      </c>
      <c r="M81" s="30"/>
      <c r="N81" s="31" t="s">
        <v>297</v>
      </c>
      <c r="O81" s="32" t="s">
        <v>115</v>
      </c>
      <c r="P81" s="32">
        <v>60</v>
      </c>
      <c r="Q81" s="33" t="s">
        <v>88</v>
      </c>
      <c r="R81" s="235">
        <v>4607958075638</v>
      </c>
      <c r="S81" s="235">
        <v>14607958075635</v>
      </c>
      <c r="T81" s="158">
        <v>190</v>
      </c>
      <c r="U81" s="35">
        <v>67</v>
      </c>
      <c r="V81" s="35">
        <v>67</v>
      </c>
      <c r="W81" s="36">
        <v>0.5</v>
      </c>
      <c r="X81" s="273">
        <v>2E-3</v>
      </c>
      <c r="Y81" s="37">
        <f t="shared" si="33"/>
        <v>0.502</v>
      </c>
      <c r="Z81" s="38">
        <v>278</v>
      </c>
      <c r="AA81" s="39">
        <v>193</v>
      </c>
      <c r="AB81" s="39">
        <v>138</v>
      </c>
      <c r="AC81" s="192">
        <v>8</v>
      </c>
      <c r="AD81" s="118">
        <v>600000404</v>
      </c>
      <c r="AE81" s="104">
        <f>справочники!$C$101</f>
        <v>0.105</v>
      </c>
      <c r="AF81" s="40">
        <f t="shared" si="26"/>
        <v>4</v>
      </c>
      <c r="AG81" s="122">
        <f t="shared" si="27"/>
        <v>4.1210000000000004</v>
      </c>
      <c r="AH81" s="38">
        <v>16</v>
      </c>
      <c r="AI81" s="39">
        <v>9</v>
      </c>
      <c r="AJ81" s="41">
        <f t="shared" si="28"/>
        <v>144</v>
      </c>
      <c r="AK81" s="208">
        <f t="shared" si="30"/>
        <v>1152</v>
      </c>
      <c r="AL81" s="206">
        <f t="shared" si="29"/>
        <v>1387</v>
      </c>
    </row>
    <row r="82" spans="1:51" ht="131.44999999999999" customHeight="1" x14ac:dyDescent="0.2">
      <c r="A82" s="117">
        <v>1001012637334</v>
      </c>
      <c r="B82" s="26" t="s">
        <v>1842</v>
      </c>
      <c r="C82" s="24" t="s">
        <v>4</v>
      </c>
      <c r="D82" s="147" t="s">
        <v>474</v>
      </c>
      <c r="E82" s="133" t="s">
        <v>37</v>
      </c>
      <c r="F82" s="147" t="s">
        <v>6</v>
      </c>
      <c r="G82" s="24" t="s">
        <v>149</v>
      </c>
      <c r="H82" s="154" t="s">
        <v>475</v>
      </c>
      <c r="I82" s="149" t="s">
        <v>514</v>
      </c>
      <c r="J82" s="27" t="s">
        <v>1843</v>
      </c>
      <c r="K82" s="28">
        <v>9</v>
      </c>
      <c r="L82" s="29">
        <v>17</v>
      </c>
      <c r="M82" s="30"/>
      <c r="N82" s="31" t="s">
        <v>1844</v>
      </c>
      <c r="O82" s="32" t="s">
        <v>115</v>
      </c>
      <c r="P82" s="32">
        <v>60</v>
      </c>
      <c r="Q82" s="33" t="s">
        <v>88</v>
      </c>
      <c r="R82" s="235">
        <v>4607958079889</v>
      </c>
      <c r="S82" s="235">
        <v>14607958079886</v>
      </c>
      <c r="T82" s="158">
        <v>160</v>
      </c>
      <c r="U82" s="35">
        <v>67</v>
      </c>
      <c r="V82" s="35">
        <v>67</v>
      </c>
      <c r="W82" s="36">
        <v>0.4</v>
      </c>
      <c r="X82" s="273">
        <v>2E-3</v>
      </c>
      <c r="Y82" s="37">
        <f t="shared" ref="Y82" si="37">W82+X82</f>
        <v>0.40200000000000002</v>
      </c>
      <c r="Z82" s="60">
        <v>318</v>
      </c>
      <c r="AA82" s="61">
        <v>143</v>
      </c>
      <c r="AB82" s="61">
        <v>138</v>
      </c>
      <c r="AC82" s="193">
        <v>8</v>
      </c>
      <c r="AD82" s="118">
        <v>600000407</v>
      </c>
      <c r="AE82" s="105">
        <f>справочники!$C$106</f>
        <v>9.4E-2</v>
      </c>
      <c r="AF82" s="40">
        <f t="shared" si="26"/>
        <v>3.2</v>
      </c>
      <c r="AG82" s="122">
        <f t="shared" si="27"/>
        <v>3.31</v>
      </c>
      <c r="AH82" s="38">
        <v>19</v>
      </c>
      <c r="AI82" s="39">
        <v>11</v>
      </c>
      <c r="AJ82" s="41">
        <f t="shared" ref="AJ82" si="38">AH82*AI82</f>
        <v>209</v>
      </c>
      <c r="AK82" s="208">
        <f t="shared" ref="AK82" si="39">IF(C82="ШТ",кол_во_инд.__упак_к*итого_г_у,ROUNDDOWN(номин.вес_нетто_г_у__кг*итого_г_у,1))</f>
        <v>1672</v>
      </c>
      <c r="AL82" s="206">
        <f t="shared" si="29"/>
        <v>1663</v>
      </c>
      <c r="AM82" s="23"/>
      <c r="AN82" s="23"/>
      <c r="AO82" s="23"/>
      <c r="AP82" s="23"/>
      <c r="AQ82" s="23"/>
      <c r="AR82" s="23"/>
      <c r="AS82" s="23"/>
      <c r="AT82" s="23"/>
      <c r="AU82" s="23"/>
      <c r="AV82" s="23"/>
      <c r="AW82" s="23"/>
      <c r="AX82" s="23"/>
      <c r="AY82" s="23"/>
    </row>
    <row r="83" spans="1:51" s="23" customFormat="1" ht="127.5" x14ac:dyDescent="0.2">
      <c r="A83" s="117">
        <v>1001012634574</v>
      </c>
      <c r="B83" s="47" t="s">
        <v>32</v>
      </c>
      <c r="C83" s="24" t="s">
        <v>3</v>
      </c>
      <c r="D83" s="147" t="s">
        <v>474</v>
      </c>
      <c r="E83" s="133" t="s">
        <v>37</v>
      </c>
      <c r="F83" s="147" t="s">
        <v>6</v>
      </c>
      <c r="G83" s="24" t="s">
        <v>149</v>
      </c>
      <c r="H83" s="154" t="s">
        <v>475</v>
      </c>
      <c r="I83" s="150" t="s">
        <v>514</v>
      </c>
      <c r="J83" s="27" t="s">
        <v>1843</v>
      </c>
      <c r="K83" s="28">
        <v>9</v>
      </c>
      <c r="L83" s="29">
        <v>17</v>
      </c>
      <c r="M83" s="30"/>
      <c r="N83" s="31" t="s">
        <v>1844</v>
      </c>
      <c r="O83" s="32" t="s">
        <v>115</v>
      </c>
      <c r="P83" s="32">
        <v>60</v>
      </c>
      <c r="Q83" s="33" t="s">
        <v>88</v>
      </c>
      <c r="R83" s="136">
        <v>2343484000004</v>
      </c>
      <c r="S83" s="136">
        <v>12343484000001</v>
      </c>
      <c r="T83" s="158">
        <v>250</v>
      </c>
      <c r="U83" s="35">
        <v>90</v>
      </c>
      <c r="V83" s="35">
        <v>90</v>
      </c>
      <c r="W83" s="36">
        <f>кратность!$F$47</f>
        <v>1.35</v>
      </c>
      <c r="X83" s="273">
        <v>2E-3</v>
      </c>
      <c r="Y83" s="37">
        <f t="shared" si="33"/>
        <v>1.3520000000000001</v>
      </c>
      <c r="Z83" s="38">
        <v>292</v>
      </c>
      <c r="AA83" s="39">
        <v>178</v>
      </c>
      <c r="AB83" s="39">
        <v>178</v>
      </c>
      <c r="AC83" s="192">
        <v>3</v>
      </c>
      <c r="AD83" s="118">
        <v>600000029</v>
      </c>
      <c r="AE83" s="104">
        <f>справочники!$C$21</f>
        <v>0.125</v>
      </c>
      <c r="AF83" s="40">
        <f t="shared" si="26"/>
        <v>4.05</v>
      </c>
      <c r="AG83" s="122">
        <f t="shared" si="27"/>
        <v>4.181</v>
      </c>
      <c r="AH83" s="38">
        <v>16</v>
      </c>
      <c r="AI83" s="39">
        <v>8</v>
      </c>
      <c r="AJ83" s="41">
        <f t="shared" si="28"/>
        <v>128</v>
      </c>
      <c r="AK83" s="216">
        <f t="shared" si="30"/>
        <v>518.4</v>
      </c>
      <c r="AL83" s="206">
        <f t="shared" si="29"/>
        <v>1569</v>
      </c>
    </row>
    <row r="84" spans="1:51" s="23" customFormat="1" ht="114.75" x14ac:dyDescent="0.2">
      <c r="A84" s="117">
        <v>1001012634408</v>
      </c>
      <c r="B84" s="47" t="s">
        <v>220</v>
      </c>
      <c r="C84" s="24" t="s">
        <v>3</v>
      </c>
      <c r="D84" s="147" t="s">
        <v>474</v>
      </c>
      <c r="E84" s="133" t="s">
        <v>37</v>
      </c>
      <c r="F84" s="147" t="s">
        <v>6</v>
      </c>
      <c r="G84" s="24" t="s">
        <v>149</v>
      </c>
      <c r="H84" s="154" t="s">
        <v>475</v>
      </c>
      <c r="I84" s="150" t="s">
        <v>514</v>
      </c>
      <c r="J84" s="27" t="s">
        <v>1027</v>
      </c>
      <c r="K84" s="28">
        <v>8</v>
      </c>
      <c r="L84" s="29">
        <v>15</v>
      </c>
      <c r="M84" s="29"/>
      <c r="N84" s="30" t="s">
        <v>297</v>
      </c>
      <c r="O84" s="32" t="s">
        <v>115</v>
      </c>
      <c r="P84" s="32">
        <v>60</v>
      </c>
      <c r="Q84" s="33" t="s">
        <v>88</v>
      </c>
      <c r="R84" s="136">
        <v>2310708000003</v>
      </c>
      <c r="S84" s="136">
        <v>12310708000000</v>
      </c>
      <c r="T84" s="158">
        <v>250</v>
      </c>
      <c r="U84" s="35">
        <v>90</v>
      </c>
      <c r="V84" s="35">
        <v>90</v>
      </c>
      <c r="W84" s="36">
        <f>кратность!$F$48</f>
        <v>1.35</v>
      </c>
      <c r="X84" s="273">
        <v>2E-3</v>
      </c>
      <c r="Y84" s="37">
        <f t="shared" si="33"/>
        <v>1.3520000000000001</v>
      </c>
      <c r="Z84" s="38">
        <v>292</v>
      </c>
      <c r="AA84" s="39">
        <v>178</v>
      </c>
      <c r="AB84" s="39">
        <v>178</v>
      </c>
      <c r="AC84" s="192">
        <v>3</v>
      </c>
      <c r="AD84" s="118">
        <v>600000029</v>
      </c>
      <c r="AE84" s="104">
        <f>справочники!$C$21</f>
        <v>0.125</v>
      </c>
      <c r="AF84" s="40">
        <f t="shared" si="26"/>
        <v>4.05</v>
      </c>
      <c r="AG84" s="122">
        <f t="shared" si="27"/>
        <v>4.181</v>
      </c>
      <c r="AH84" s="38">
        <v>16</v>
      </c>
      <c r="AI84" s="39">
        <v>8</v>
      </c>
      <c r="AJ84" s="41">
        <f t="shared" si="28"/>
        <v>128</v>
      </c>
      <c r="AK84" s="216">
        <f t="shared" si="30"/>
        <v>518.4</v>
      </c>
      <c r="AL84" s="206">
        <f t="shared" si="29"/>
        <v>1569</v>
      </c>
    </row>
    <row r="85" spans="1:51" s="23" customFormat="1" ht="114.75" x14ac:dyDescent="0.2">
      <c r="A85" s="117">
        <v>1001012634424</v>
      </c>
      <c r="B85" s="47" t="s">
        <v>421</v>
      </c>
      <c r="C85" s="24" t="s">
        <v>3</v>
      </c>
      <c r="D85" s="147" t="s">
        <v>474</v>
      </c>
      <c r="E85" s="133" t="s">
        <v>37</v>
      </c>
      <c r="F85" s="147" t="s">
        <v>6</v>
      </c>
      <c r="G85" s="24" t="s">
        <v>149</v>
      </c>
      <c r="H85" s="154" t="s">
        <v>475</v>
      </c>
      <c r="I85" s="150" t="s">
        <v>514</v>
      </c>
      <c r="J85" s="27" t="s">
        <v>1027</v>
      </c>
      <c r="K85" s="42">
        <v>8</v>
      </c>
      <c r="L85" s="43">
        <v>15</v>
      </c>
      <c r="M85" s="44"/>
      <c r="N85" s="45" t="s">
        <v>297</v>
      </c>
      <c r="O85" s="32" t="s">
        <v>115</v>
      </c>
      <c r="P85" s="32">
        <v>60</v>
      </c>
      <c r="Q85" s="33" t="s">
        <v>88</v>
      </c>
      <c r="R85" s="136">
        <v>2800841000003</v>
      </c>
      <c r="S85" s="136">
        <v>12800841000000</v>
      </c>
      <c r="T85" s="158">
        <v>250</v>
      </c>
      <c r="U85" s="35">
        <v>90</v>
      </c>
      <c r="V85" s="35">
        <v>90</v>
      </c>
      <c r="W85" s="36">
        <f>кратность!$F$49</f>
        <v>1.35</v>
      </c>
      <c r="X85" s="273">
        <v>2E-3</v>
      </c>
      <c r="Y85" s="37">
        <f t="shared" si="33"/>
        <v>1.3520000000000001</v>
      </c>
      <c r="Z85" s="38">
        <v>292</v>
      </c>
      <c r="AA85" s="39">
        <v>178</v>
      </c>
      <c r="AB85" s="39">
        <v>178</v>
      </c>
      <c r="AC85" s="192">
        <v>3</v>
      </c>
      <c r="AD85" s="118">
        <v>600000029</v>
      </c>
      <c r="AE85" s="104">
        <f>справочники!$C$21</f>
        <v>0.125</v>
      </c>
      <c r="AF85" s="40">
        <f t="shared" si="26"/>
        <v>4.05</v>
      </c>
      <c r="AG85" s="122">
        <f t="shared" si="27"/>
        <v>4.181</v>
      </c>
      <c r="AH85" s="38">
        <v>16</v>
      </c>
      <c r="AI85" s="39">
        <v>8</v>
      </c>
      <c r="AJ85" s="41">
        <f t="shared" si="28"/>
        <v>128</v>
      </c>
      <c r="AK85" s="216">
        <f t="shared" si="30"/>
        <v>518.4</v>
      </c>
      <c r="AL85" s="206">
        <f t="shared" si="29"/>
        <v>1569</v>
      </c>
    </row>
    <row r="86" spans="1:51" s="23" customFormat="1" ht="127.5" customHeight="1" x14ac:dyDescent="0.2">
      <c r="A86" s="117">
        <v>1001014375704</v>
      </c>
      <c r="B86" s="26" t="s">
        <v>351</v>
      </c>
      <c r="C86" s="24" t="s">
        <v>4</v>
      </c>
      <c r="D86" s="147" t="s">
        <v>474</v>
      </c>
      <c r="E86" s="133" t="s">
        <v>37</v>
      </c>
      <c r="F86" s="147" t="s">
        <v>6</v>
      </c>
      <c r="G86" s="25" t="s">
        <v>227</v>
      </c>
      <c r="H86" s="154" t="s">
        <v>481</v>
      </c>
      <c r="I86" s="149" t="s">
        <v>514</v>
      </c>
      <c r="J86" s="27" t="s">
        <v>1542</v>
      </c>
      <c r="K86" s="28">
        <v>9</v>
      </c>
      <c r="L86" s="29">
        <v>14</v>
      </c>
      <c r="M86" s="30">
        <v>4</v>
      </c>
      <c r="N86" s="31" t="s">
        <v>890</v>
      </c>
      <c r="O86" s="32" t="s">
        <v>115</v>
      </c>
      <c r="P86" s="32">
        <v>60</v>
      </c>
      <c r="Q86" s="33" t="s">
        <v>88</v>
      </c>
      <c r="R86" s="235">
        <v>4607958073092</v>
      </c>
      <c r="S86" s="235">
        <v>14607958073099</v>
      </c>
      <c r="T86" s="158">
        <v>160</v>
      </c>
      <c r="U86" s="35">
        <v>70</v>
      </c>
      <c r="V86" s="35">
        <v>70</v>
      </c>
      <c r="W86" s="36">
        <v>0.4</v>
      </c>
      <c r="X86" s="273">
        <v>2E-3</v>
      </c>
      <c r="Y86" s="37">
        <f t="shared" si="33"/>
        <v>0.40200000000000002</v>
      </c>
      <c r="Z86" s="38">
        <v>378</v>
      </c>
      <c r="AA86" s="39">
        <v>156</v>
      </c>
      <c r="AB86" s="39">
        <v>148</v>
      </c>
      <c r="AC86" s="192">
        <v>8</v>
      </c>
      <c r="AD86" s="118">
        <v>600000322</v>
      </c>
      <c r="AE86" s="104">
        <f>справочники!$C$65</f>
        <v>0.13</v>
      </c>
      <c r="AF86" s="40">
        <f t="shared" si="26"/>
        <v>3.2</v>
      </c>
      <c r="AG86" s="122">
        <f t="shared" si="27"/>
        <v>3.3460000000000001</v>
      </c>
      <c r="AH86" s="38">
        <v>15</v>
      </c>
      <c r="AI86" s="39">
        <v>10</v>
      </c>
      <c r="AJ86" s="41">
        <f t="shared" si="28"/>
        <v>150</v>
      </c>
      <c r="AK86" s="208">
        <f t="shared" si="30"/>
        <v>1200</v>
      </c>
      <c r="AL86" s="206">
        <f t="shared" si="29"/>
        <v>1625</v>
      </c>
    </row>
    <row r="87" spans="1:51" s="23" customFormat="1" ht="63.75" x14ac:dyDescent="0.2">
      <c r="A87" s="117">
        <v>1001010035801</v>
      </c>
      <c r="B87" s="26" t="s">
        <v>308</v>
      </c>
      <c r="C87" s="24" t="s">
        <v>3</v>
      </c>
      <c r="D87" s="147" t="s">
        <v>474</v>
      </c>
      <c r="E87" s="133" t="s">
        <v>37</v>
      </c>
      <c r="F87" s="147" t="s">
        <v>2</v>
      </c>
      <c r="G87" s="25" t="s">
        <v>1</v>
      </c>
      <c r="H87" s="154" t="s">
        <v>222</v>
      </c>
      <c r="I87" s="149" t="s">
        <v>510</v>
      </c>
      <c r="J87" s="27" t="s">
        <v>684</v>
      </c>
      <c r="K87" s="42">
        <v>10</v>
      </c>
      <c r="L87" s="43">
        <v>30</v>
      </c>
      <c r="M87" s="44"/>
      <c r="N87" s="45" t="s">
        <v>224</v>
      </c>
      <c r="O87" s="32" t="s">
        <v>115</v>
      </c>
      <c r="P87" s="32">
        <v>30</v>
      </c>
      <c r="Q87" s="33" t="s">
        <v>28</v>
      </c>
      <c r="R87" s="244">
        <v>2308144000008</v>
      </c>
      <c r="S87" s="244">
        <v>12308144000005</v>
      </c>
      <c r="T87" s="256" t="s">
        <v>310</v>
      </c>
      <c r="U87" s="46" t="s">
        <v>311</v>
      </c>
      <c r="V87" s="46" t="s">
        <v>311</v>
      </c>
      <c r="W87" s="36">
        <f>кратность!$F$50</f>
        <v>1.3</v>
      </c>
      <c r="X87" s="273">
        <v>8.0000000000000002E-3</v>
      </c>
      <c r="Y87" s="37">
        <f t="shared" si="33"/>
        <v>1.3080000000000001</v>
      </c>
      <c r="Z87" s="38">
        <v>383</v>
      </c>
      <c r="AA87" s="39">
        <v>156</v>
      </c>
      <c r="AB87" s="39">
        <v>168</v>
      </c>
      <c r="AC87" s="192">
        <v>2</v>
      </c>
      <c r="AD87" s="118">
        <v>600000030</v>
      </c>
      <c r="AE87" s="104">
        <f>справочники!$C$22</f>
        <v>0.127</v>
      </c>
      <c r="AF87" s="40">
        <f t="shared" ref="AF87:AF118" si="40">ROUNDDOWN(номин.вес_нетто__кг*кол_во_инд.__упак_к,2)</f>
        <v>2.6</v>
      </c>
      <c r="AG87" s="122">
        <f t="shared" ref="AG87:AG118" si="41">(номин.вес_брутто__кг*кол_во_инд.__упак_к)+вес_короба__кг</f>
        <v>2.7430000000000003</v>
      </c>
      <c r="AH87" s="38">
        <v>15</v>
      </c>
      <c r="AI87" s="39">
        <v>9</v>
      </c>
      <c r="AJ87" s="41">
        <f t="shared" ref="AJ87:AJ118" si="42">AH87*AI87</f>
        <v>135</v>
      </c>
      <c r="AK87" s="216">
        <f t="shared" si="30"/>
        <v>351</v>
      </c>
      <c r="AL87" s="206">
        <f t="shared" si="29"/>
        <v>1657</v>
      </c>
      <c r="AN87" s="9"/>
      <c r="AO87" s="9"/>
      <c r="AP87" s="9"/>
      <c r="AQ87" s="9"/>
      <c r="AR87" s="9"/>
      <c r="AS87" s="9"/>
      <c r="AT87" s="9"/>
      <c r="AU87" s="9"/>
      <c r="AV87" s="9"/>
      <c r="AW87" s="9"/>
      <c r="AX87" s="9"/>
      <c r="AY87" s="9"/>
    </row>
    <row r="88" spans="1:51" s="23" customFormat="1" ht="114.75" customHeight="1" x14ac:dyDescent="0.2">
      <c r="A88" s="117">
        <v>1001010506989</v>
      </c>
      <c r="B88" s="26" t="s">
        <v>1256</v>
      </c>
      <c r="C88" s="24" t="s">
        <v>3</v>
      </c>
      <c r="D88" s="147" t="s">
        <v>474</v>
      </c>
      <c r="E88" s="133" t="s">
        <v>37</v>
      </c>
      <c r="F88" s="147" t="s">
        <v>5</v>
      </c>
      <c r="G88" s="25" t="s">
        <v>149</v>
      </c>
      <c r="H88" s="154" t="s">
        <v>488</v>
      </c>
      <c r="I88" s="152" t="s">
        <v>786</v>
      </c>
      <c r="J88" s="27" t="s">
        <v>1101</v>
      </c>
      <c r="K88" s="28">
        <v>8</v>
      </c>
      <c r="L88" s="29">
        <v>14</v>
      </c>
      <c r="M88" s="29">
        <v>4</v>
      </c>
      <c r="N88" s="30" t="s">
        <v>1100</v>
      </c>
      <c r="O88" s="32" t="s">
        <v>115</v>
      </c>
      <c r="P88" s="32">
        <v>45</v>
      </c>
      <c r="Q88" s="33" t="s">
        <v>28</v>
      </c>
      <c r="R88" s="244">
        <v>2343002000004</v>
      </c>
      <c r="S88" s="244">
        <v>12343002000001</v>
      </c>
      <c r="T88" s="158">
        <v>330</v>
      </c>
      <c r="U88" s="35">
        <v>100</v>
      </c>
      <c r="V88" s="35">
        <v>85</v>
      </c>
      <c r="W88" s="36">
        <f>кратность!$F$51</f>
        <v>1.625</v>
      </c>
      <c r="X88" s="273">
        <v>0.01</v>
      </c>
      <c r="Y88" s="37">
        <f>W88+X88</f>
        <v>1.635</v>
      </c>
      <c r="Z88" s="38">
        <v>338</v>
      </c>
      <c r="AA88" s="39">
        <v>188</v>
      </c>
      <c r="AB88" s="39">
        <v>178</v>
      </c>
      <c r="AC88" s="192">
        <v>4</v>
      </c>
      <c r="AD88" s="118">
        <v>600000260</v>
      </c>
      <c r="AE88" s="104">
        <f>справочники!$C$54</f>
        <v>0.17699999999999999</v>
      </c>
      <c r="AF88" s="40">
        <f t="shared" si="40"/>
        <v>6.5</v>
      </c>
      <c r="AG88" s="122">
        <f t="shared" si="41"/>
        <v>6.7169999999999996</v>
      </c>
      <c r="AH88" s="38">
        <v>12</v>
      </c>
      <c r="AI88" s="39">
        <v>8</v>
      </c>
      <c r="AJ88" s="41">
        <f t="shared" ref="AJ88:AJ97" si="43">AH88*AI88</f>
        <v>96</v>
      </c>
      <c r="AK88" s="216">
        <f t="shared" ref="AK88:AK97" si="44">IF(C88="ШТ",кол_во_инд.__упак_к*итого_г_у,ROUNDDOWN(номин.вес_нетто_г_у__кг*итого_г_у,1))</f>
        <v>624</v>
      </c>
      <c r="AL88" s="206">
        <f t="shared" si="29"/>
        <v>1569</v>
      </c>
    </row>
    <row r="89" spans="1:51" s="58" customFormat="1" ht="140.25" x14ac:dyDescent="0.2">
      <c r="A89" s="117">
        <v>1001010855247</v>
      </c>
      <c r="B89" s="26" t="s">
        <v>1423</v>
      </c>
      <c r="C89" s="24" t="s">
        <v>3</v>
      </c>
      <c r="D89" s="147" t="s">
        <v>474</v>
      </c>
      <c r="E89" s="133" t="s">
        <v>37</v>
      </c>
      <c r="F89" s="147" t="s">
        <v>6</v>
      </c>
      <c r="G89" s="25" t="s">
        <v>1</v>
      </c>
      <c r="H89" s="154" t="s">
        <v>481</v>
      </c>
      <c r="I89" s="150" t="s">
        <v>514</v>
      </c>
      <c r="J89" s="27" t="s">
        <v>1421</v>
      </c>
      <c r="K89" s="28">
        <v>9</v>
      </c>
      <c r="L89" s="29">
        <v>14</v>
      </c>
      <c r="M89" s="29"/>
      <c r="N89" s="30" t="s">
        <v>1422</v>
      </c>
      <c r="O89" s="32" t="s">
        <v>115</v>
      </c>
      <c r="P89" s="24">
        <v>30</v>
      </c>
      <c r="Q89" s="164" t="s">
        <v>28</v>
      </c>
      <c r="R89" s="244">
        <v>2302264000009</v>
      </c>
      <c r="S89" s="244">
        <v>12302264000006</v>
      </c>
      <c r="T89" s="256">
        <v>365</v>
      </c>
      <c r="U89" s="46">
        <v>220</v>
      </c>
      <c r="V89" s="35">
        <v>110</v>
      </c>
      <c r="W89" s="36">
        <f>кратность!$F$52</f>
        <v>1.5</v>
      </c>
      <c r="X89" s="273">
        <v>8.0000000000000002E-3</v>
      </c>
      <c r="Y89" s="37">
        <f>W89+X89</f>
        <v>1.508</v>
      </c>
      <c r="Z89" s="38">
        <v>292</v>
      </c>
      <c r="AA89" s="39">
        <v>178</v>
      </c>
      <c r="AB89" s="39">
        <v>178</v>
      </c>
      <c r="AC89" s="192">
        <v>2</v>
      </c>
      <c r="AD89" s="118">
        <v>600000029</v>
      </c>
      <c r="AE89" s="104">
        <f>справочники!$C$21</f>
        <v>0.125</v>
      </c>
      <c r="AF89" s="40">
        <f t="shared" si="40"/>
        <v>3</v>
      </c>
      <c r="AG89" s="122">
        <f t="shared" si="41"/>
        <v>3.141</v>
      </c>
      <c r="AH89" s="38">
        <v>16</v>
      </c>
      <c r="AI89" s="39">
        <v>8</v>
      </c>
      <c r="AJ89" s="41">
        <f t="shared" si="43"/>
        <v>128</v>
      </c>
      <c r="AK89" s="216">
        <f t="shared" si="44"/>
        <v>384</v>
      </c>
      <c r="AL89" s="206">
        <f t="shared" ref="AL89:AL143" si="45">(высота__мм*кол_во_слоев_г_у)+145</f>
        <v>1569</v>
      </c>
      <c r="AM89" s="23"/>
    </row>
    <row r="90" spans="1:51" s="23" customFormat="1" ht="115.5" customHeight="1" x14ac:dyDescent="0.2">
      <c r="A90" s="117">
        <v>1001010857303</v>
      </c>
      <c r="B90" s="47" t="s">
        <v>1786</v>
      </c>
      <c r="C90" s="24" t="s">
        <v>3</v>
      </c>
      <c r="D90" s="147" t="s">
        <v>474</v>
      </c>
      <c r="E90" s="133" t="s">
        <v>37</v>
      </c>
      <c r="F90" s="147" t="s">
        <v>6</v>
      </c>
      <c r="G90" s="24" t="s">
        <v>149</v>
      </c>
      <c r="H90" s="154" t="s">
        <v>475</v>
      </c>
      <c r="I90" s="149" t="s">
        <v>510</v>
      </c>
      <c r="J90" s="27" t="s">
        <v>1704</v>
      </c>
      <c r="K90" s="28">
        <v>8</v>
      </c>
      <c r="L90" s="29">
        <v>15</v>
      </c>
      <c r="M90" s="29"/>
      <c r="N90" s="30" t="s">
        <v>297</v>
      </c>
      <c r="O90" s="32" t="s">
        <v>115</v>
      </c>
      <c r="P90" s="32">
        <v>60</v>
      </c>
      <c r="Q90" s="33" t="s">
        <v>88</v>
      </c>
      <c r="R90" s="136">
        <v>2800051000008</v>
      </c>
      <c r="S90" s="136">
        <v>12800051000005</v>
      </c>
      <c r="T90" s="158">
        <v>250</v>
      </c>
      <c r="U90" s="35">
        <v>90</v>
      </c>
      <c r="V90" s="35">
        <v>90</v>
      </c>
      <c r="W90" s="36">
        <f>кратность!$F$53</f>
        <v>1.35</v>
      </c>
      <c r="X90" s="273">
        <v>2E-3</v>
      </c>
      <c r="Y90" s="37">
        <f t="shared" ref="Y90" si="46">W90+X90</f>
        <v>1.3520000000000001</v>
      </c>
      <c r="Z90" s="38">
        <v>292</v>
      </c>
      <c r="AA90" s="39">
        <v>178</v>
      </c>
      <c r="AB90" s="39">
        <v>178</v>
      </c>
      <c r="AC90" s="192">
        <v>3</v>
      </c>
      <c r="AD90" s="118">
        <v>600000029</v>
      </c>
      <c r="AE90" s="104">
        <f>справочники!$C$21</f>
        <v>0.125</v>
      </c>
      <c r="AF90" s="40">
        <f t="shared" si="40"/>
        <v>4.05</v>
      </c>
      <c r="AG90" s="122">
        <f t="shared" si="41"/>
        <v>4.181</v>
      </c>
      <c r="AH90" s="38">
        <v>16</v>
      </c>
      <c r="AI90" s="39">
        <v>8</v>
      </c>
      <c r="AJ90" s="41">
        <f t="shared" si="43"/>
        <v>128</v>
      </c>
      <c r="AK90" s="216">
        <f t="shared" si="44"/>
        <v>518.4</v>
      </c>
      <c r="AL90" s="206">
        <f t="shared" si="29"/>
        <v>1569</v>
      </c>
    </row>
    <row r="91" spans="1:51" s="23" customFormat="1" ht="127.5" x14ac:dyDescent="0.2">
      <c r="A91" s="117">
        <v>1001010857305</v>
      </c>
      <c r="B91" s="26" t="s">
        <v>1787</v>
      </c>
      <c r="C91" s="24" t="s">
        <v>3</v>
      </c>
      <c r="D91" s="147" t="s">
        <v>474</v>
      </c>
      <c r="E91" s="133" t="s">
        <v>37</v>
      </c>
      <c r="F91" s="147" t="s">
        <v>6</v>
      </c>
      <c r="G91" s="25" t="s">
        <v>149</v>
      </c>
      <c r="H91" s="154" t="s">
        <v>488</v>
      </c>
      <c r="I91" s="152" t="s">
        <v>786</v>
      </c>
      <c r="J91" s="27" t="s">
        <v>1788</v>
      </c>
      <c r="K91" s="28">
        <v>9</v>
      </c>
      <c r="L91" s="29">
        <v>17</v>
      </c>
      <c r="M91" s="29">
        <v>2</v>
      </c>
      <c r="N91" s="30" t="s">
        <v>1789</v>
      </c>
      <c r="O91" s="32" t="s">
        <v>115</v>
      </c>
      <c r="P91" s="32">
        <v>45</v>
      </c>
      <c r="Q91" s="33" t="s">
        <v>28</v>
      </c>
      <c r="R91" s="244">
        <v>2800550000004</v>
      </c>
      <c r="S91" s="244">
        <v>12800550000001</v>
      </c>
      <c r="T91" s="158">
        <v>330</v>
      </c>
      <c r="U91" s="35">
        <v>100</v>
      </c>
      <c r="V91" s="35">
        <v>85</v>
      </c>
      <c r="W91" s="36">
        <f>кратность!$F$54</f>
        <v>1.6</v>
      </c>
      <c r="X91" s="273">
        <v>0.01</v>
      </c>
      <c r="Y91" s="37">
        <f>W91+X91</f>
        <v>1.61</v>
      </c>
      <c r="Z91" s="38">
        <v>338</v>
      </c>
      <c r="AA91" s="39">
        <v>188</v>
      </c>
      <c r="AB91" s="39">
        <v>178</v>
      </c>
      <c r="AC91" s="192">
        <v>4</v>
      </c>
      <c r="AD91" s="118">
        <v>600000260</v>
      </c>
      <c r="AE91" s="104">
        <f>справочники!$C$54</f>
        <v>0.17699999999999999</v>
      </c>
      <c r="AF91" s="40">
        <f t="shared" si="40"/>
        <v>6.4</v>
      </c>
      <c r="AG91" s="122">
        <f t="shared" si="41"/>
        <v>6.617</v>
      </c>
      <c r="AH91" s="38">
        <v>12</v>
      </c>
      <c r="AI91" s="39">
        <v>8</v>
      </c>
      <c r="AJ91" s="41">
        <f t="shared" ref="AJ91" si="47">AH91*AI91</f>
        <v>96</v>
      </c>
      <c r="AK91" s="216">
        <f t="shared" ref="AK91" si="48">IF(C91="ШТ",кол_во_инд.__упак_к*итого_г_у,ROUNDDOWN(номин.вес_нетто_г_у__кг*итого_г_у,1))</f>
        <v>614.4</v>
      </c>
      <c r="AL91" s="206">
        <f t="shared" si="29"/>
        <v>1569</v>
      </c>
    </row>
    <row r="92" spans="1:51" ht="128.25" customHeight="1" x14ac:dyDescent="0.2">
      <c r="A92" s="117">
        <v>1001015657183</v>
      </c>
      <c r="B92" s="26" t="s">
        <v>1541</v>
      </c>
      <c r="C92" s="24" t="s">
        <v>4</v>
      </c>
      <c r="D92" s="147" t="s">
        <v>474</v>
      </c>
      <c r="E92" s="133" t="s">
        <v>37</v>
      </c>
      <c r="F92" s="147" t="s">
        <v>6</v>
      </c>
      <c r="G92" s="25" t="s">
        <v>150</v>
      </c>
      <c r="H92" s="154" t="s">
        <v>475</v>
      </c>
      <c r="I92" s="149" t="s">
        <v>514</v>
      </c>
      <c r="J92" s="27" t="s">
        <v>1542</v>
      </c>
      <c r="K92" s="28">
        <v>9</v>
      </c>
      <c r="L92" s="29">
        <v>14</v>
      </c>
      <c r="M92" s="30">
        <v>4</v>
      </c>
      <c r="N92" s="31" t="s">
        <v>890</v>
      </c>
      <c r="O92" s="32" t="s">
        <v>115</v>
      </c>
      <c r="P92" s="32">
        <v>60</v>
      </c>
      <c r="Q92" s="33" t="s">
        <v>88</v>
      </c>
      <c r="R92" s="235">
        <v>4607958079216</v>
      </c>
      <c r="S92" s="235">
        <v>14607958079213</v>
      </c>
      <c r="T92" s="158">
        <v>170</v>
      </c>
      <c r="U92" s="35">
        <v>57</v>
      </c>
      <c r="V92" s="35">
        <v>57</v>
      </c>
      <c r="W92" s="36">
        <v>0.35</v>
      </c>
      <c r="X92" s="273">
        <v>2E-3</v>
      </c>
      <c r="Y92" s="37">
        <f t="shared" ref="Y92" si="49">W92+X92</f>
        <v>0.35199999999999998</v>
      </c>
      <c r="Z92" s="60">
        <v>318</v>
      </c>
      <c r="AA92" s="61">
        <v>143</v>
      </c>
      <c r="AB92" s="61">
        <v>138</v>
      </c>
      <c r="AC92" s="193">
        <v>8</v>
      </c>
      <c r="AD92" s="118">
        <v>600000407</v>
      </c>
      <c r="AE92" s="105">
        <f>справочники!$C$106</f>
        <v>9.4E-2</v>
      </c>
      <c r="AF92" s="40">
        <f t="shared" si="40"/>
        <v>2.8</v>
      </c>
      <c r="AG92" s="122">
        <f t="shared" si="41"/>
        <v>2.9099999999999997</v>
      </c>
      <c r="AH92" s="38">
        <v>19</v>
      </c>
      <c r="AI92" s="39">
        <v>11</v>
      </c>
      <c r="AJ92" s="41">
        <f t="shared" ref="AJ92" si="50">AH92*AI92</f>
        <v>209</v>
      </c>
      <c r="AK92" s="208">
        <f t="shared" ref="AK92" si="51">IF(C92="ШТ",кол_во_инд.__упак_к*итого_г_у,ROUNDDOWN(номин.вес_нетто_г_у__кг*итого_г_у,1))</f>
        <v>1672</v>
      </c>
      <c r="AL92" s="206">
        <f t="shared" si="45"/>
        <v>1663</v>
      </c>
      <c r="AM92" s="23"/>
      <c r="AN92" s="23"/>
      <c r="AO92" s="23"/>
      <c r="AP92" s="23"/>
      <c r="AQ92" s="23"/>
      <c r="AR92" s="23"/>
      <c r="AS92" s="23"/>
      <c r="AT92" s="23"/>
      <c r="AU92" s="23"/>
      <c r="AV92" s="23"/>
      <c r="AW92" s="23"/>
      <c r="AX92" s="23"/>
      <c r="AY92" s="23"/>
    </row>
    <row r="93" spans="1:51" s="23" customFormat="1" ht="127.5" customHeight="1" x14ac:dyDescent="0.2">
      <c r="A93" s="117">
        <v>1001010116327</v>
      </c>
      <c r="B93" s="26" t="s">
        <v>1089</v>
      </c>
      <c r="C93" s="24" t="s">
        <v>3</v>
      </c>
      <c r="D93" s="147" t="s">
        <v>474</v>
      </c>
      <c r="E93" s="133" t="s">
        <v>37</v>
      </c>
      <c r="F93" s="147" t="s">
        <v>5</v>
      </c>
      <c r="G93" s="25" t="s">
        <v>149</v>
      </c>
      <c r="H93" s="154" t="s">
        <v>488</v>
      </c>
      <c r="I93" s="151" t="s">
        <v>786</v>
      </c>
      <c r="J93" s="27" t="s">
        <v>1090</v>
      </c>
      <c r="K93" s="42">
        <v>8</v>
      </c>
      <c r="L93" s="43">
        <v>14</v>
      </c>
      <c r="M93" s="44"/>
      <c r="N93" s="45" t="s">
        <v>170</v>
      </c>
      <c r="O93" s="32" t="s">
        <v>115</v>
      </c>
      <c r="P93" s="32">
        <v>60</v>
      </c>
      <c r="Q93" s="33" t="s">
        <v>88</v>
      </c>
      <c r="R93" s="244">
        <v>2100408000003</v>
      </c>
      <c r="S93" s="244">
        <v>12100408000000</v>
      </c>
      <c r="T93" s="158">
        <v>250</v>
      </c>
      <c r="U93" s="35">
        <v>85</v>
      </c>
      <c r="V93" s="35">
        <v>85</v>
      </c>
      <c r="W93" s="36">
        <f>кратность!$F$55</f>
        <v>1.35</v>
      </c>
      <c r="X93" s="273">
        <v>2E-3</v>
      </c>
      <c r="Y93" s="37">
        <f t="shared" si="33"/>
        <v>1.3520000000000001</v>
      </c>
      <c r="Z93" s="38">
        <v>390</v>
      </c>
      <c r="AA93" s="39">
        <v>260</v>
      </c>
      <c r="AB93" s="39">
        <v>190</v>
      </c>
      <c r="AC93" s="192">
        <v>8</v>
      </c>
      <c r="AD93" s="118">
        <v>600000010</v>
      </c>
      <c r="AE93" s="104">
        <f>справочники!$C$2</f>
        <v>0.33900000000000002</v>
      </c>
      <c r="AF93" s="40">
        <f t="shared" si="40"/>
        <v>10.8</v>
      </c>
      <c r="AG93" s="122">
        <f t="shared" si="41"/>
        <v>11.155000000000001</v>
      </c>
      <c r="AH93" s="38">
        <v>9</v>
      </c>
      <c r="AI93" s="39">
        <v>8</v>
      </c>
      <c r="AJ93" s="41">
        <f t="shared" si="43"/>
        <v>72</v>
      </c>
      <c r="AK93" s="216">
        <f t="shared" si="44"/>
        <v>777.6</v>
      </c>
      <c r="AL93" s="206">
        <f t="shared" si="45"/>
        <v>1665</v>
      </c>
    </row>
    <row r="94" spans="1:51" s="23" customFormat="1" ht="140.25" customHeight="1" x14ac:dyDescent="0.2">
      <c r="A94" s="117">
        <v>1001016747343</v>
      </c>
      <c r="B94" s="47" t="s">
        <v>1866</v>
      </c>
      <c r="C94" s="24" t="s">
        <v>4</v>
      </c>
      <c r="D94" s="147" t="s">
        <v>474</v>
      </c>
      <c r="E94" s="133" t="s">
        <v>37</v>
      </c>
      <c r="F94" s="147" t="s">
        <v>6</v>
      </c>
      <c r="G94" s="25" t="s">
        <v>149</v>
      </c>
      <c r="H94" s="154" t="s">
        <v>476</v>
      </c>
      <c r="I94" s="149" t="s">
        <v>786</v>
      </c>
      <c r="J94" s="27" t="s">
        <v>1566</v>
      </c>
      <c r="K94" s="28">
        <v>10</v>
      </c>
      <c r="L94" s="29">
        <v>16</v>
      </c>
      <c r="M94" s="30">
        <v>2</v>
      </c>
      <c r="N94" s="31" t="s">
        <v>1661</v>
      </c>
      <c r="O94" s="32" t="s">
        <v>115</v>
      </c>
      <c r="P94" s="32">
        <v>60</v>
      </c>
      <c r="Q94" s="33" t="s">
        <v>88</v>
      </c>
      <c r="R94" s="235">
        <v>4607958079674</v>
      </c>
      <c r="S94" s="235">
        <v>14607958079671</v>
      </c>
      <c r="T94" s="158">
        <v>160</v>
      </c>
      <c r="U94" s="35">
        <v>67</v>
      </c>
      <c r="V94" s="35">
        <v>67</v>
      </c>
      <c r="W94" s="36">
        <v>0.4</v>
      </c>
      <c r="X94" s="273">
        <v>2E-3</v>
      </c>
      <c r="Y94" s="37">
        <f t="shared" ref="Y94" si="52">W94+X94</f>
        <v>0.40200000000000002</v>
      </c>
      <c r="Z94" s="38">
        <v>318</v>
      </c>
      <c r="AA94" s="39">
        <v>143</v>
      </c>
      <c r="AB94" s="39">
        <v>138</v>
      </c>
      <c r="AC94" s="192">
        <v>8</v>
      </c>
      <c r="AD94" s="118">
        <v>600000407</v>
      </c>
      <c r="AE94" s="104">
        <f>справочники!$C$106</f>
        <v>9.4E-2</v>
      </c>
      <c r="AF94" s="40">
        <f t="shared" si="40"/>
        <v>3.2</v>
      </c>
      <c r="AG94" s="122">
        <f t="shared" si="41"/>
        <v>3.31</v>
      </c>
      <c r="AH94" s="38">
        <v>19</v>
      </c>
      <c r="AI94" s="39">
        <v>11</v>
      </c>
      <c r="AJ94" s="41">
        <f t="shared" ref="AJ94" si="53">AH94*AI94</f>
        <v>209</v>
      </c>
      <c r="AK94" s="208">
        <f t="shared" ref="AK94" si="54">IF(C94="ШТ",кол_во_инд.__упак_к*итого_г_у,ROUNDDOWN(номин.вес_нетто_г_у__кг*итого_г_у,1))</f>
        <v>1672</v>
      </c>
      <c r="AL94" s="206">
        <f t="shared" si="45"/>
        <v>1663</v>
      </c>
    </row>
    <row r="95" spans="1:51" s="23" customFormat="1" ht="140.25" customHeight="1" x14ac:dyDescent="0.2">
      <c r="A95" s="117">
        <v>1001016747301</v>
      </c>
      <c r="B95" s="47" t="s">
        <v>1853</v>
      </c>
      <c r="C95" s="24" t="s">
        <v>4</v>
      </c>
      <c r="D95" s="147" t="s">
        <v>474</v>
      </c>
      <c r="E95" s="133" t="s">
        <v>37</v>
      </c>
      <c r="F95" s="147" t="s">
        <v>6</v>
      </c>
      <c r="G95" s="25" t="s">
        <v>149</v>
      </c>
      <c r="H95" s="154" t="s">
        <v>476</v>
      </c>
      <c r="I95" s="149" t="s">
        <v>786</v>
      </c>
      <c r="J95" s="27" t="s">
        <v>1566</v>
      </c>
      <c r="K95" s="28">
        <v>10</v>
      </c>
      <c r="L95" s="29">
        <v>16</v>
      </c>
      <c r="M95" s="30">
        <v>2</v>
      </c>
      <c r="N95" s="31" t="s">
        <v>1661</v>
      </c>
      <c r="O95" s="32" t="s">
        <v>115</v>
      </c>
      <c r="P95" s="32">
        <v>60</v>
      </c>
      <c r="Q95" s="33" t="s">
        <v>88</v>
      </c>
      <c r="R95" s="235">
        <v>4607958079674</v>
      </c>
      <c r="S95" s="235">
        <v>14607958079671</v>
      </c>
      <c r="T95" s="158">
        <v>160</v>
      </c>
      <c r="U95" s="35">
        <v>67</v>
      </c>
      <c r="V95" s="35">
        <v>67</v>
      </c>
      <c r="W95" s="36">
        <v>0.4</v>
      </c>
      <c r="X95" s="273">
        <v>2E-3</v>
      </c>
      <c r="Y95" s="37">
        <f t="shared" si="33"/>
        <v>0.40200000000000002</v>
      </c>
      <c r="Z95" s="38">
        <v>318</v>
      </c>
      <c r="AA95" s="39">
        <v>143</v>
      </c>
      <c r="AB95" s="39">
        <v>138</v>
      </c>
      <c r="AC95" s="192">
        <v>8</v>
      </c>
      <c r="AD95" s="118">
        <v>600000407</v>
      </c>
      <c r="AE95" s="104">
        <f>справочники!$C$106</f>
        <v>9.4E-2</v>
      </c>
      <c r="AF95" s="40">
        <f t="shared" si="40"/>
        <v>3.2</v>
      </c>
      <c r="AG95" s="122">
        <f t="shared" si="41"/>
        <v>3.31</v>
      </c>
      <c r="AH95" s="38">
        <v>19</v>
      </c>
      <c r="AI95" s="39">
        <v>11</v>
      </c>
      <c r="AJ95" s="41">
        <f t="shared" si="43"/>
        <v>209</v>
      </c>
      <c r="AK95" s="208">
        <f t="shared" si="44"/>
        <v>1672</v>
      </c>
      <c r="AL95" s="206">
        <f t="shared" si="45"/>
        <v>1663</v>
      </c>
    </row>
    <row r="96" spans="1:51" s="23" customFormat="1" ht="141" customHeight="1" x14ac:dyDescent="0.2">
      <c r="A96" s="117">
        <v>1001016747341</v>
      </c>
      <c r="B96" s="47" t="s">
        <v>1867</v>
      </c>
      <c r="C96" s="24" t="s">
        <v>4</v>
      </c>
      <c r="D96" s="147" t="s">
        <v>474</v>
      </c>
      <c r="E96" s="133" t="s">
        <v>37</v>
      </c>
      <c r="F96" s="147" t="s">
        <v>6</v>
      </c>
      <c r="G96" s="25" t="s">
        <v>379</v>
      </c>
      <c r="H96" s="154" t="s">
        <v>476</v>
      </c>
      <c r="I96" s="149" t="s">
        <v>786</v>
      </c>
      <c r="J96" s="27" t="s">
        <v>1566</v>
      </c>
      <c r="K96" s="28">
        <v>10</v>
      </c>
      <c r="L96" s="29">
        <v>16</v>
      </c>
      <c r="M96" s="30">
        <v>2</v>
      </c>
      <c r="N96" s="31" t="s">
        <v>1661</v>
      </c>
      <c r="O96" s="32" t="s">
        <v>115</v>
      </c>
      <c r="P96" s="32">
        <v>60</v>
      </c>
      <c r="Q96" s="33" t="s">
        <v>88</v>
      </c>
      <c r="R96" s="235">
        <v>4607958079964</v>
      </c>
      <c r="S96" s="235">
        <v>14607958079961</v>
      </c>
      <c r="T96" s="158">
        <v>245</v>
      </c>
      <c r="U96" s="35">
        <v>72</v>
      </c>
      <c r="V96" s="35">
        <v>72</v>
      </c>
      <c r="W96" s="36">
        <v>0.75</v>
      </c>
      <c r="X96" s="273">
        <v>2E-3</v>
      </c>
      <c r="Y96" s="37">
        <f t="shared" si="33"/>
        <v>0.752</v>
      </c>
      <c r="Z96" s="38">
        <v>293</v>
      </c>
      <c r="AA96" s="39">
        <v>153</v>
      </c>
      <c r="AB96" s="39">
        <v>224</v>
      </c>
      <c r="AC96" s="192">
        <v>6</v>
      </c>
      <c r="AD96" s="118">
        <v>600000400</v>
      </c>
      <c r="AE96" s="104">
        <f>справочники!$C$95</f>
        <v>0.13500000000000001</v>
      </c>
      <c r="AF96" s="40">
        <f t="shared" si="40"/>
        <v>4.5</v>
      </c>
      <c r="AG96" s="122">
        <f t="shared" si="41"/>
        <v>4.6470000000000002</v>
      </c>
      <c r="AH96" s="38">
        <v>20</v>
      </c>
      <c r="AI96" s="39">
        <v>7</v>
      </c>
      <c r="AJ96" s="41">
        <f t="shared" si="43"/>
        <v>140</v>
      </c>
      <c r="AK96" s="208">
        <f t="shared" si="44"/>
        <v>840</v>
      </c>
      <c r="AL96" s="206">
        <f t="shared" si="45"/>
        <v>1713</v>
      </c>
    </row>
    <row r="97" spans="1:39" s="23" customFormat="1" ht="141" customHeight="1" x14ac:dyDescent="0.2">
      <c r="A97" s="117">
        <v>1001016747342</v>
      </c>
      <c r="B97" s="47" t="s">
        <v>1868</v>
      </c>
      <c r="C97" s="24" t="s">
        <v>3</v>
      </c>
      <c r="D97" s="147" t="s">
        <v>474</v>
      </c>
      <c r="E97" s="133" t="s">
        <v>37</v>
      </c>
      <c r="F97" s="147" t="s">
        <v>6</v>
      </c>
      <c r="G97" s="25" t="s">
        <v>149</v>
      </c>
      <c r="H97" s="154" t="s">
        <v>488</v>
      </c>
      <c r="I97" s="149" t="s">
        <v>786</v>
      </c>
      <c r="J97" s="27" t="s">
        <v>1566</v>
      </c>
      <c r="K97" s="28">
        <v>10</v>
      </c>
      <c r="L97" s="29">
        <v>16</v>
      </c>
      <c r="M97" s="30">
        <v>2</v>
      </c>
      <c r="N97" s="31" t="s">
        <v>1661</v>
      </c>
      <c r="O97" s="32" t="s">
        <v>115</v>
      </c>
      <c r="P97" s="32">
        <v>60</v>
      </c>
      <c r="Q97" s="33" t="s">
        <v>88</v>
      </c>
      <c r="R97" s="244">
        <v>2800583000002</v>
      </c>
      <c r="S97" s="244">
        <v>12800583000009</v>
      </c>
      <c r="T97" s="158">
        <v>250</v>
      </c>
      <c r="U97" s="35">
        <v>90</v>
      </c>
      <c r="V97" s="35">
        <v>90</v>
      </c>
      <c r="W97" s="36">
        <f>кратность!$F$56</f>
        <v>1.35</v>
      </c>
      <c r="X97" s="273">
        <v>2E-3</v>
      </c>
      <c r="Y97" s="37">
        <f t="shared" si="33"/>
        <v>1.3520000000000001</v>
      </c>
      <c r="Z97" s="38">
        <v>292</v>
      </c>
      <c r="AA97" s="39">
        <v>178</v>
      </c>
      <c r="AB97" s="39">
        <v>178</v>
      </c>
      <c r="AC97" s="192">
        <v>4</v>
      </c>
      <c r="AD97" s="118">
        <v>600000029</v>
      </c>
      <c r="AE97" s="104">
        <f>справочники!$C$21</f>
        <v>0.125</v>
      </c>
      <c r="AF97" s="40">
        <f t="shared" si="40"/>
        <v>5.4</v>
      </c>
      <c r="AG97" s="122">
        <f t="shared" si="41"/>
        <v>5.5330000000000004</v>
      </c>
      <c r="AH97" s="38">
        <v>14</v>
      </c>
      <c r="AI97" s="39">
        <v>8</v>
      </c>
      <c r="AJ97" s="41">
        <f t="shared" si="43"/>
        <v>112</v>
      </c>
      <c r="AK97" s="216">
        <f t="shared" si="44"/>
        <v>604.79999999999995</v>
      </c>
      <c r="AL97" s="206">
        <f t="shared" si="45"/>
        <v>1569</v>
      </c>
    </row>
    <row r="98" spans="1:39" s="336" customFormat="1" ht="133.15" customHeight="1" x14ac:dyDescent="0.2">
      <c r="A98" s="117">
        <v>1001013966344</v>
      </c>
      <c r="B98" s="26" t="s">
        <v>239</v>
      </c>
      <c r="C98" s="24" t="s">
        <v>4</v>
      </c>
      <c r="D98" s="147" t="s">
        <v>474</v>
      </c>
      <c r="E98" s="133" t="s">
        <v>37</v>
      </c>
      <c r="F98" s="147" t="s">
        <v>6</v>
      </c>
      <c r="G98" s="25" t="s">
        <v>149</v>
      </c>
      <c r="H98" s="154" t="s">
        <v>488</v>
      </c>
      <c r="I98" s="149" t="s">
        <v>786</v>
      </c>
      <c r="J98" s="27" t="s">
        <v>1635</v>
      </c>
      <c r="K98" s="73">
        <v>9</v>
      </c>
      <c r="L98" s="74">
        <v>14</v>
      </c>
      <c r="M98" s="74">
        <v>4</v>
      </c>
      <c r="N98" s="75" t="s">
        <v>890</v>
      </c>
      <c r="O98" s="32" t="s">
        <v>115</v>
      </c>
      <c r="P98" s="24">
        <v>60</v>
      </c>
      <c r="Q98" s="164" t="s">
        <v>88</v>
      </c>
      <c r="R98" s="235">
        <v>4607958071678</v>
      </c>
      <c r="S98" s="235">
        <v>14607958071675</v>
      </c>
      <c r="T98" s="158">
        <v>160</v>
      </c>
      <c r="U98" s="35">
        <v>67</v>
      </c>
      <c r="V98" s="35">
        <v>67</v>
      </c>
      <c r="W98" s="36">
        <v>0.4</v>
      </c>
      <c r="X98" s="273">
        <v>2E-3</v>
      </c>
      <c r="Y98" s="37">
        <f t="shared" si="33"/>
        <v>0.40200000000000002</v>
      </c>
      <c r="Z98" s="76">
        <v>318</v>
      </c>
      <c r="AA98" s="77">
        <v>143</v>
      </c>
      <c r="AB98" s="77">
        <v>138</v>
      </c>
      <c r="AC98" s="194">
        <v>8</v>
      </c>
      <c r="AD98" s="118">
        <v>600000407</v>
      </c>
      <c r="AE98" s="107">
        <f>справочники!$C$106</f>
        <v>9.4E-2</v>
      </c>
      <c r="AF98" s="40">
        <f t="shared" si="40"/>
        <v>3.2</v>
      </c>
      <c r="AG98" s="122">
        <f t="shared" si="41"/>
        <v>3.31</v>
      </c>
      <c r="AH98" s="38">
        <v>19</v>
      </c>
      <c r="AI98" s="39">
        <v>11</v>
      </c>
      <c r="AJ98" s="41">
        <f t="shared" si="42"/>
        <v>209</v>
      </c>
      <c r="AK98" s="208">
        <f t="shared" ref="AK98:AK138" si="55">IF(C98="ШТ",кол_во_инд.__упак_к*итого_г_у,ROUNDDOWN(номин.вес_нетто_г_у__кг*итого_г_у,1))</f>
        <v>1672</v>
      </c>
      <c r="AL98" s="206">
        <f t="shared" si="45"/>
        <v>1663</v>
      </c>
      <c r="AM98" s="23"/>
    </row>
    <row r="99" spans="1:39" s="336" customFormat="1" ht="133.15" customHeight="1" x14ac:dyDescent="0.2">
      <c r="A99" s="117">
        <v>1001013967355</v>
      </c>
      <c r="B99" s="26" t="s">
        <v>1911</v>
      </c>
      <c r="C99" s="24" t="s">
        <v>4</v>
      </c>
      <c r="D99" s="147" t="s">
        <v>474</v>
      </c>
      <c r="E99" s="133" t="s">
        <v>37</v>
      </c>
      <c r="F99" s="147" t="s">
        <v>6</v>
      </c>
      <c r="G99" s="25" t="s">
        <v>149</v>
      </c>
      <c r="H99" s="154" t="s">
        <v>488</v>
      </c>
      <c r="I99" s="149" t="s">
        <v>786</v>
      </c>
      <c r="J99" s="27" t="s">
        <v>1635</v>
      </c>
      <c r="K99" s="73">
        <v>9</v>
      </c>
      <c r="L99" s="74">
        <v>14</v>
      </c>
      <c r="M99" s="74">
        <v>4</v>
      </c>
      <c r="N99" s="75" t="s">
        <v>890</v>
      </c>
      <c r="O99" s="32" t="s">
        <v>115</v>
      </c>
      <c r="P99" s="24">
        <v>60</v>
      </c>
      <c r="Q99" s="164" t="s">
        <v>88</v>
      </c>
      <c r="R99" s="235">
        <v>4607958071678</v>
      </c>
      <c r="S99" s="235">
        <v>24607958071672</v>
      </c>
      <c r="T99" s="158">
        <v>160</v>
      </c>
      <c r="U99" s="35">
        <v>67</v>
      </c>
      <c r="V99" s="35">
        <v>67</v>
      </c>
      <c r="W99" s="36">
        <v>0.4</v>
      </c>
      <c r="X99" s="273">
        <v>2E-3</v>
      </c>
      <c r="Y99" s="37">
        <f t="shared" ref="Y99" si="56">W99+X99</f>
        <v>0.40200000000000002</v>
      </c>
      <c r="Z99" s="76">
        <v>378</v>
      </c>
      <c r="AA99" s="77">
        <v>156</v>
      </c>
      <c r="AB99" s="77">
        <v>138</v>
      </c>
      <c r="AC99" s="194">
        <v>10</v>
      </c>
      <c r="AD99" s="118">
        <v>600000019</v>
      </c>
      <c r="AE99" s="107">
        <f>справочники!$C$11</f>
        <v>0.114</v>
      </c>
      <c r="AF99" s="40">
        <f t="shared" si="40"/>
        <v>4</v>
      </c>
      <c r="AG99" s="122">
        <f t="shared" si="41"/>
        <v>4.1340000000000003</v>
      </c>
      <c r="AH99" s="38">
        <v>15</v>
      </c>
      <c r="AI99" s="39">
        <v>9</v>
      </c>
      <c r="AJ99" s="41">
        <f t="shared" ref="AJ99" si="57">AH99*AI99</f>
        <v>135</v>
      </c>
      <c r="AK99" s="208">
        <f t="shared" ref="AK99" si="58">IF(C99="ШТ",кол_во_инд.__упак_к*итого_г_у,ROUNDDOWN(номин.вес_нетто_г_у__кг*итого_г_у,1))</f>
        <v>1350</v>
      </c>
      <c r="AL99" s="206">
        <f t="shared" si="45"/>
        <v>1387</v>
      </c>
      <c r="AM99" s="23"/>
    </row>
    <row r="100" spans="1:39" s="23" customFormat="1" ht="132.6" customHeight="1" x14ac:dyDescent="0.2">
      <c r="A100" s="117">
        <v>1001013966114</v>
      </c>
      <c r="B100" s="26" t="s">
        <v>432</v>
      </c>
      <c r="C100" s="24" t="s">
        <v>4</v>
      </c>
      <c r="D100" s="147" t="s">
        <v>474</v>
      </c>
      <c r="E100" s="134" t="s">
        <v>37</v>
      </c>
      <c r="F100" s="147" t="s">
        <v>6</v>
      </c>
      <c r="G100" s="25" t="s">
        <v>149</v>
      </c>
      <c r="H100" s="154" t="s">
        <v>488</v>
      </c>
      <c r="I100" s="152" t="s">
        <v>786</v>
      </c>
      <c r="J100" s="27" t="s">
        <v>1635</v>
      </c>
      <c r="K100" s="85">
        <v>9</v>
      </c>
      <c r="L100" s="86">
        <v>14</v>
      </c>
      <c r="M100" s="92">
        <v>4</v>
      </c>
      <c r="N100" s="55" t="s">
        <v>890</v>
      </c>
      <c r="O100" s="32" t="s">
        <v>115</v>
      </c>
      <c r="P100" s="32">
        <v>60</v>
      </c>
      <c r="Q100" s="33" t="s">
        <v>88</v>
      </c>
      <c r="R100" s="235">
        <v>4607958071678</v>
      </c>
      <c r="S100" s="235">
        <v>14607958071675</v>
      </c>
      <c r="T100" s="158">
        <v>160</v>
      </c>
      <c r="U100" s="35">
        <v>67</v>
      </c>
      <c r="V100" s="35">
        <v>67</v>
      </c>
      <c r="W100" s="36">
        <v>0.4</v>
      </c>
      <c r="X100" s="273">
        <v>2E-3</v>
      </c>
      <c r="Y100" s="37">
        <f t="shared" si="33"/>
        <v>0.40200000000000002</v>
      </c>
      <c r="Z100" s="38">
        <v>378</v>
      </c>
      <c r="AA100" s="39">
        <v>156</v>
      </c>
      <c r="AB100" s="39">
        <v>138</v>
      </c>
      <c r="AC100" s="192">
        <v>8</v>
      </c>
      <c r="AD100" s="118">
        <v>600000019</v>
      </c>
      <c r="AE100" s="104">
        <f>справочники!$C$11</f>
        <v>0.114</v>
      </c>
      <c r="AF100" s="40">
        <f t="shared" si="40"/>
        <v>3.2</v>
      </c>
      <c r="AG100" s="122">
        <f t="shared" si="41"/>
        <v>3.33</v>
      </c>
      <c r="AH100" s="38">
        <v>15</v>
      </c>
      <c r="AI100" s="39">
        <v>11</v>
      </c>
      <c r="AJ100" s="41">
        <f t="shared" si="42"/>
        <v>165</v>
      </c>
      <c r="AK100" s="208">
        <f t="shared" si="55"/>
        <v>1320</v>
      </c>
      <c r="AL100" s="206">
        <f t="shared" si="45"/>
        <v>1663</v>
      </c>
    </row>
    <row r="101" spans="1:39" s="58" customFormat="1" ht="127.5" x14ac:dyDescent="0.2">
      <c r="A101" s="117">
        <v>1001015696863</v>
      </c>
      <c r="B101" s="26" t="s">
        <v>1092</v>
      </c>
      <c r="C101" s="24" t="s">
        <v>3</v>
      </c>
      <c r="D101" s="147" t="s">
        <v>474</v>
      </c>
      <c r="E101" s="133" t="s">
        <v>37</v>
      </c>
      <c r="F101" s="147" t="s">
        <v>5</v>
      </c>
      <c r="G101" s="25" t="s">
        <v>149</v>
      </c>
      <c r="H101" s="154" t="s">
        <v>488</v>
      </c>
      <c r="I101" s="152" t="s">
        <v>786</v>
      </c>
      <c r="J101" s="27" t="s">
        <v>1091</v>
      </c>
      <c r="K101" s="28">
        <v>8</v>
      </c>
      <c r="L101" s="29">
        <v>15</v>
      </c>
      <c r="M101" s="29">
        <v>3</v>
      </c>
      <c r="N101" s="30" t="s">
        <v>82</v>
      </c>
      <c r="O101" s="32" t="s">
        <v>115</v>
      </c>
      <c r="P101" s="24">
        <v>60</v>
      </c>
      <c r="Q101" s="164" t="s">
        <v>88</v>
      </c>
      <c r="R101" s="136">
        <v>2800755000007</v>
      </c>
      <c r="S101" s="136">
        <v>12800755000004</v>
      </c>
      <c r="T101" s="158">
        <v>250</v>
      </c>
      <c r="U101" s="35">
        <v>88</v>
      </c>
      <c r="V101" s="35">
        <v>88</v>
      </c>
      <c r="W101" s="36">
        <f>кратность!$F$57</f>
        <v>1.35</v>
      </c>
      <c r="X101" s="273">
        <v>2E-3</v>
      </c>
      <c r="Y101" s="37">
        <f>W101+X101</f>
        <v>1.3520000000000001</v>
      </c>
      <c r="Z101" s="38">
        <v>390</v>
      </c>
      <c r="AA101" s="39">
        <v>260</v>
      </c>
      <c r="AB101" s="39">
        <v>190</v>
      </c>
      <c r="AC101" s="192">
        <v>8</v>
      </c>
      <c r="AD101" s="118">
        <v>600000010</v>
      </c>
      <c r="AE101" s="104">
        <f>справочники!$C$2</f>
        <v>0.33900000000000002</v>
      </c>
      <c r="AF101" s="40">
        <f t="shared" si="40"/>
        <v>10.8</v>
      </c>
      <c r="AG101" s="122">
        <f t="shared" si="41"/>
        <v>11.155000000000001</v>
      </c>
      <c r="AH101" s="38">
        <v>9</v>
      </c>
      <c r="AI101" s="39">
        <v>8</v>
      </c>
      <c r="AJ101" s="41">
        <f>AH101*AI101</f>
        <v>72</v>
      </c>
      <c r="AK101" s="216">
        <f>IF(C101="ШТ",кол_во_инд.__упак_к*итого_г_у,ROUNDDOWN(номин.вес_нетто_г_у__кг*итого_г_у,1))</f>
        <v>777.6</v>
      </c>
      <c r="AL101" s="206">
        <f t="shared" si="45"/>
        <v>1665</v>
      </c>
      <c r="AM101" s="23"/>
    </row>
    <row r="102" spans="1:39" s="23" customFormat="1" ht="114.75" x14ac:dyDescent="0.2">
      <c r="A102" s="117">
        <v>1001016427185</v>
      </c>
      <c r="B102" s="26" t="s">
        <v>1546</v>
      </c>
      <c r="C102" s="24" t="s">
        <v>4</v>
      </c>
      <c r="D102" s="147" t="s">
        <v>474</v>
      </c>
      <c r="E102" s="133" t="s">
        <v>37</v>
      </c>
      <c r="F102" s="147" t="s">
        <v>6</v>
      </c>
      <c r="G102" s="116" t="s">
        <v>1</v>
      </c>
      <c r="H102" s="154" t="s">
        <v>488</v>
      </c>
      <c r="I102" s="151" t="s">
        <v>786</v>
      </c>
      <c r="J102" s="27" t="s">
        <v>1545</v>
      </c>
      <c r="K102" s="28">
        <v>9</v>
      </c>
      <c r="L102" s="29">
        <v>14</v>
      </c>
      <c r="M102" s="29"/>
      <c r="N102" s="30" t="s">
        <v>1422</v>
      </c>
      <c r="O102" s="32" t="s">
        <v>115</v>
      </c>
      <c r="P102" s="32">
        <v>30</v>
      </c>
      <c r="Q102" s="33" t="s">
        <v>28</v>
      </c>
      <c r="R102" s="235">
        <v>4607958079186</v>
      </c>
      <c r="S102" s="235">
        <v>14607958079183</v>
      </c>
      <c r="T102" s="158">
        <v>215</v>
      </c>
      <c r="U102" s="35">
        <v>100</v>
      </c>
      <c r="V102" s="35">
        <v>69</v>
      </c>
      <c r="W102" s="36">
        <v>0.4</v>
      </c>
      <c r="X102" s="273">
        <v>5.0000000000000001E-3</v>
      </c>
      <c r="Y102" s="37">
        <f>W102+X102</f>
        <v>0.40500000000000003</v>
      </c>
      <c r="Z102" s="60">
        <v>318</v>
      </c>
      <c r="AA102" s="61">
        <v>143</v>
      </c>
      <c r="AB102" s="61">
        <v>138</v>
      </c>
      <c r="AC102" s="193">
        <v>6</v>
      </c>
      <c r="AD102" s="118">
        <v>600000407</v>
      </c>
      <c r="AE102" s="105">
        <f>справочники!$C$106</f>
        <v>9.4E-2</v>
      </c>
      <c r="AF102" s="40">
        <f t="shared" si="40"/>
        <v>2.4</v>
      </c>
      <c r="AG102" s="122">
        <f t="shared" si="41"/>
        <v>2.524</v>
      </c>
      <c r="AH102" s="38">
        <v>19</v>
      </c>
      <c r="AI102" s="39">
        <v>11</v>
      </c>
      <c r="AJ102" s="41">
        <f>AH102*AI102</f>
        <v>209</v>
      </c>
      <c r="AK102" s="208">
        <f>IF(C102="ШТ",кол_во_инд.__упак_к*итого_г_у,ROUNDDOWN(номин.вес_нетто_г_у__кг*итого_г_у,1))</f>
        <v>1254</v>
      </c>
      <c r="AL102" s="206">
        <f t="shared" si="45"/>
        <v>1663</v>
      </c>
    </row>
    <row r="103" spans="1:39" s="58" customFormat="1" ht="89.25" x14ac:dyDescent="0.2">
      <c r="A103" s="117">
        <v>1001010055802</v>
      </c>
      <c r="B103" s="26" t="s">
        <v>309</v>
      </c>
      <c r="C103" s="24" t="s">
        <v>3</v>
      </c>
      <c r="D103" s="147" t="s">
        <v>474</v>
      </c>
      <c r="E103" s="133" t="s">
        <v>37</v>
      </c>
      <c r="F103" s="147" t="s">
        <v>2</v>
      </c>
      <c r="G103" s="24" t="s">
        <v>1</v>
      </c>
      <c r="H103" s="154" t="s">
        <v>222</v>
      </c>
      <c r="I103" s="150" t="s">
        <v>509</v>
      </c>
      <c r="J103" s="27" t="s">
        <v>1887</v>
      </c>
      <c r="K103" s="28">
        <v>12</v>
      </c>
      <c r="L103" s="29">
        <v>25</v>
      </c>
      <c r="M103" s="29"/>
      <c r="N103" s="30" t="s">
        <v>225</v>
      </c>
      <c r="O103" s="32" t="s">
        <v>115</v>
      </c>
      <c r="P103" s="24">
        <v>30</v>
      </c>
      <c r="Q103" s="164" t="s">
        <v>28</v>
      </c>
      <c r="R103" s="235">
        <v>2308145000007</v>
      </c>
      <c r="S103" s="235">
        <v>12308145000004</v>
      </c>
      <c r="T103" s="256" t="s">
        <v>310</v>
      </c>
      <c r="U103" s="46" t="s">
        <v>0</v>
      </c>
      <c r="V103" s="46" t="s">
        <v>0</v>
      </c>
      <c r="W103" s="36">
        <f>кратность!$F$58</f>
        <v>1.35</v>
      </c>
      <c r="X103" s="273">
        <v>8.0000000000000002E-3</v>
      </c>
      <c r="Y103" s="37">
        <f t="shared" si="33"/>
        <v>1.3580000000000001</v>
      </c>
      <c r="Z103" s="38">
        <v>383</v>
      </c>
      <c r="AA103" s="39">
        <v>156</v>
      </c>
      <c r="AB103" s="39">
        <v>168</v>
      </c>
      <c r="AC103" s="192">
        <v>2</v>
      </c>
      <c r="AD103" s="118">
        <v>600000030</v>
      </c>
      <c r="AE103" s="104">
        <f>справочники!$C$22</f>
        <v>0.127</v>
      </c>
      <c r="AF103" s="40">
        <f t="shared" si="40"/>
        <v>2.7</v>
      </c>
      <c r="AG103" s="122">
        <f t="shared" si="41"/>
        <v>2.843</v>
      </c>
      <c r="AH103" s="38">
        <v>15</v>
      </c>
      <c r="AI103" s="39">
        <v>9</v>
      </c>
      <c r="AJ103" s="41">
        <f t="shared" si="42"/>
        <v>135</v>
      </c>
      <c r="AK103" s="216">
        <f t="shared" si="55"/>
        <v>364.5</v>
      </c>
      <c r="AL103" s="206">
        <f t="shared" si="45"/>
        <v>1657</v>
      </c>
      <c r="AM103" s="23"/>
    </row>
    <row r="104" spans="1:39" s="58" customFormat="1" ht="114.75" x14ac:dyDescent="0.2">
      <c r="A104" s="117">
        <v>1001012564813</v>
      </c>
      <c r="B104" s="49" t="s">
        <v>30</v>
      </c>
      <c r="C104" s="50" t="s">
        <v>3</v>
      </c>
      <c r="D104" s="147" t="s">
        <v>474</v>
      </c>
      <c r="E104" s="113" t="s">
        <v>37</v>
      </c>
      <c r="F104" s="147" t="s">
        <v>6</v>
      </c>
      <c r="G104" s="59" t="s">
        <v>149</v>
      </c>
      <c r="H104" s="154" t="s">
        <v>488</v>
      </c>
      <c r="I104" s="151" t="s">
        <v>786</v>
      </c>
      <c r="J104" s="27" t="s">
        <v>1628</v>
      </c>
      <c r="K104" s="53">
        <v>9</v>
      </c>
      <c r="L104" s="54">
        <v>12</v>
      </c>
      <c r="M104" s="54">
        <v>4</v>
      </c>
      <c r="N104" s="55" t="s">
        <v>771</v>
      </c>
      <c r="O104" s="32" t="s">
        <v>115</v>
      </c>
      <c r="P104" s="50">
        <v>60</v>
      </c>
      <c r="Q104" s="57" t="s">
        <v>88</v>
      </c>
      <c r="R104" s="236">
        <v>2411744000009</v>
      </c>
      <c r="S104" s="236">
        <v>12411744000006</v>
      </c>
      <c r="T104" s="158">
        <v>250</v>
      </c>
      <c r="U104" s="35">
        <v>90</v>
      </c>
      <c r="V104" s="35">
        <v>90</v>
      </c>
      <c r="W104" s="36">
        <f>кратность!$F$59</f>
        <v>1.35</v>
      </c>
      <c r="X104" s="273">
        <v>2E-3</v>
      </c>
      <c r="Y104" s="37">
        <f t="shared" si="33"/>
        <v>1.3520000000000001</v>
      </c>
      <c r="Z104" s="38">
        <v>292</v>
      </c>
      <c r="AA104" s="39">
        <v>178</v>
      </c>
      <c r="AB104" s="39">
        <v>178</v>
      </c>
      <c r="AC104" s="192">
        <v>3</v>
      </c>
      <c r="AD104" s="118">
        <v>600000029</v>
      </c>
      <c r="AE104" s="104">
        <f>справочники!$C$21</f>
        <v>0.125</v>
      </c>
      <c r="AF104" s="40">
        <f t="shared" si="40"/>
        <v>4.05</v>
      </c>
      <c r="AG104" s="122">
        <f t="shared" si="41"/>
        <v>4.181</v>
      </c>
      <c r="AH104" s="38">
        <v>14</v>
      </c>
      <c r="AI104" s="39">
        <v>8</v>
      </c>
      <c r="AJ104" s="41">
        <f t="shared" si="42"/>
        <v>112</v>
      </c>
      <c r="AK104" s="216">
        <f t="shared" si="55"/>
        <v>453.6</v>
      </c>
      <c r="AL104" s="206">
        <f t="shared" si="45"/>
        <v>1569</v>
      </c>
      <c r="AM104" s="23"/>
    </row>
    <row r="105" spans="1:39" s="58" customFormat="1" ht="127.5" x14ac:dyDescent="0.2">
      <c r="A105" s="117">
        <v>1001012566392</v>
      </c>
      <c r="B105" s="49" t="s">
        <v>815</v>
      </c>
      <c r="C105" s="24" t="s">
        <v>4</v>
      </c>
      <c r="D105" s="147" t="s">
        <v>474</v>
      </c>
      <c r="E105" s="113" t="s">
        <v>37</v>
      </c>
      <c r="F105" s="147" t="s">
        <v>6</v>
      </c>
      <c r="G105" s="59" t="s">
        <v>149</v>
      </c>
      <c r="H105" s="154" t="s">
        <v>488</v>
      </c>
      <c r="I105" s="151" t="s">
        <v>786</v>
      </c>
      <c r="J105" s="27" t="s">
        <v>1847</v>
      </c>
      <c r="K105" s="53">
        <v>10</v>
      </c>
      <c r="L105" s="54">
        <v>12</v>
      </c>
      <c r="M105" s="54">
        <v>3</v>
      </c>
      <c r="N105" s="55" t="s">
        <v>771</v>
      </c>
      <c r="O105" s="32" t="s">
        <v>115</v>
      </c>
      <c r="P105" s="50">
        <v>60</v>
      </c>
      <c r="Q105" s="57" t="s">
        <v>88</v>
      </c>
      <c r="R105" s="191">
        <v>4607958072590</v>
      </c>
      <c r="S105" s="191">
        <v>14607958072597</v>
      </c>
      <c r="T105" s="158">
        <v>180</v>
      </c>
      <c r="U105" s="35">
        <v>59</v>
      </c>
      <c r="V105" s="35">
        <v>59</v>
      </c>
      <c r="W105" s="36">
        <v>0.4</v>
      </c>
      <c r="X105" s="273">
        <v>2E-3</v>
      </c>
      <c r="Y105" s="37">
        <f t="shared" ref="Y105:Y146" si="59">W105+X105</f>
        <v>0.40200000000000002</v>
      </c>
      <c r="Z105" s="60">
        <v>258</v>
      </c>
      <c r="AA105" s="61">
        <v>193</v>
      </c>
      <c r="AB105" s="61">
        <v>123</v>
      </c>
      <c r="AC105" s="193">
        <v>8</v>
      </c>
      <c r="AD105" s="118">
        <v>600000403</v>
      </c>
      <c r="AE105" s="105">
        <f>справочники!$C$100</f>
        <v>0.104</v>
      </c>
      <c r="AF105" s="40">
        <f t="shared" si="40"/>
        <v>3.2</v>
      </c>
      <c r="AG105" s="122">
        <f t="shared" si="41"/>
        <v>3.3200000000000003</v>
      </c>
      <c r="AH105" s="38">
        <v>18</v>
      </c>
      <c r="AI105" s="39">
        <v>12</v>
      </c>
      <c r="AJ105" s="41">
        <f t="shared" si="42"/>
        <v>216</v>
      </c>
      <c r="AK105" s="208">
        <f t="shared" si="55"/>
        <v>1728</v>
      </c>
      <c r="AL105" s="206">
        <f t="shared" si="45"/>
        <v>1621</v>
      </c>
      <c r="AM105" s="23"/>
    </row>
    <row r="106" spans="1:39" s="58" customFormat="1" ht="127.5" x14ac:dyDescent="0.2">
      <c r="A106" s="117">
        <v>1001012566345</v>
      </c>
      <c r="B106" s="49" t="s">
        <v>134</v>
      </c>
      <c r="C106" s="24" t="s">
        <v>4</v>
      </c>
      <c r="D106" s="147" t="s">
        <v>474</v>
      </c>
      <c r="E106" s="113" t="s">
        <v>37</v>
      </c>
      <c r="F106" s="147" t="s">
        <v>6</v>
      </c>
      <c r="G106" s="59" t="s">
        <v>1774</v>
      </c>
      <c r="H106" s="154" t="s">
        <v>488</v>
      </c>
      <c r="I106" s="151" t="s">
        <v>786</v>
      </c>
      <c r="J106" s="27" t="s">
        <v>1847</v>
      </c>
      <c r="K106" s="53">
        <v>10</v>
      </c>
      <c r="L106" s="54">
        <v>12</v>
      </c>
      <c r="M106" s="54">
        <v>3</v>
      </c>
      <c r="N106" s="55" t="s">
        <v>771</v>
      </c>
      <c r="O106" s="32" t="s">
        <v>115</v>
      </c>
      <c r="P106" s="50">
        <v>60</v>
      </c>
      <c r="Q106" s="57" t="s">
        <v>88</v>
      </c>
      <c r="R106" s="191">
        <v>4601296009010</v>
      </c>
      <c r="S106" s="191">
        <v>14601296009017</v>
      </c>
      <c r="T106" s="158">
        <v>190</v>
      </c>
      <c r="U106" s="35">
        <v>67</v>
      </c>
      <c r="V106" s="35">
        <v>67</v>
      </c>
      <c r="W106" s="36">
        <v>0.5</v>
      </c>
      <c r="X106" s="273">
        <v>2E-3</v>
      </c>
      <c r="Y106" s="37">
        <f t="shared" si="59"/>
        <v>0.502</v>
      </c>
      <c r="Z106" s="38">
        <v>278</v>
      </c>
      <c r="AA106" s="39">
        <v>193</v>
      </c>
      <c r="AB106" s="39">
        <v>138</v>
      </c>
      <c r="AC106" s="192">
        <v>8</v>
      </c>
      <c r="AD106" s="118">
        <v>600000404</v>
      </c>
      <c r="AE106" s="104">
        <f>справочники!$C$101</f>
        <v>0.105</v>
      </c>
      <c r="AF106" s="40">
        <f t="shared" si="40"/>
        <v>4</v>
      </c>
      <c r="AG106" s="122">
        <f t="shared" si="41"/>
        <v>4.1210000000000004</v>
      </c>
      <c r="AH106" s="38">
        <v>16</v>
      </c>
      <c r="AI106" s="39">
        <v>9</v>
      </c>
      <c r="AJ106" s="41">
        <f t="shared" si="42"/>
        <v>144</v>
      </c>
      <c r="AK106" s="208">
        <f t="shared" si="55"/>
        <v>1152</v>
      </c>
      <c r="AL106" s="206">
        <f t="shared" si="45"/>
        <v>1387</v>
      </c>
      <c r="AM106" s="23"/>
    </row>
    <row r="107" spans="1:39" s="58" customFormat="1" ht="114.75" x14ac:dyDescent="0.2">
      <c r="A107" s="117">
        <v>1001012566624</v>
      </c>
      <c r="B107" s="49" t="s">
        <v>763</v>
      </c>
      <c r="C107" s="24" t="s">
        <v>4</v>
      </c>
      <c r="D107" s="147" t="s">
        <v>474</v>
      </c>
      <c r="E107" s="113" t="s">
        <v>37</v>
      </c>
      <c r="F107" s="147" t="s">
        <v>6</v>
      </c>
      <c r="G107" s="59" t="s">
        <v>149</v>
      </c>
      <c r="H107" s="154" t="s">
        <v>488</v>
      </c>
      <c r="I107" s="151" t="s">
        <v>786</v>
      </c>
      <c r="J107" s="27" t="s">
        <v>1628</v>
      </c>
      <c r="K107" s="53">
        <v>9</v>
      </c>
      <c r="L107" s="54">
        <v>12</v>
      </c>
      <c r="M107" s="54">
        <v>4</v>
      </c>
      <c r="N107" s="55" t="s">
        <v>771</v>
      </c>
      <c r="O107" s="32" t="s">
        <v>115</v>
      </c>
      <c r="P107" s="50">
        <v>60</v>
      </c>
      <c r="Q107" s="57" t="s">
        <v>88</v>
      </c>
      <c r="R107" s="191">
        <v>4607958075959</v>
      </c>
      <c r="S107" s="191">
        <v>14607958075956</v>
      </c>
      <c r="T107" s="158">
        <v>150</v>
      </c>
      <c r="U107" s="35">
        <v>67</v>
      </c>
      <c r="V107" s="35">
        <v>67</v>
      </c>
      <c r="W107" s="36">
        <v>0.45</v>
      </c>
      <c r="X107" s="273">
        <v>2E-3</v>
      </c>
      <c r="Y107" s="37">
        <f>W107+X107</f>
        <v>0.45200000000000001</v>
      </c>
      <c r="Z107" s="38">
        <v>278</v>
      </c>
      <c r="AA107" s="39">
        <v>193</v>
      </c>
      <c r="AB107" s="39">
        <v>138</v>
      </c>
      <c r="AC107" s="192">
        <v>8</v>
      </c>
      <c r="AD107" s="118">
        <v>600000404</v>
      </c>
      <c r="AE107" s="104">
        <f>справочники!$C$101</f>
        <v>0.105</v>
      </c>
      <c r="AF107" s="40">
        <f t="shared" si="40"/>
        <v>3.6</v>
      </c>
      <c r="AG107" s="122">
        <f t="shared" si="41"/>
        <v>3.7210000000000001</v>
      </c>
      <c r="AH107" s="38">
        <v>16</v>
      </c>
      <c r="AI107" s="39">
        <v>9</v>
      </c>
      <c r="AJ107" s="41">
        <f>AH107*AI107</f>
        <v>144</v>
      </c>
      <c r="AK107" s="208">
        <f>IF(C107="ШТ",кол_во_инд.__упак_к*итого_г_у,ROUNDDOWN(номин.вес_нетто_г_у__кг*итого_г_у,1))</f>
        <v>1152</v>
      </c>
      <c r="AL107" s="206">
        <f t="shared" si="45"/>
        <v>1387</v>
      </c>
      <c r="AM107" s="23"/>
    </row>
    <row r="108" spans="1:39" s="58" customFormat="1" ht="127.5" x14ac:dyDescent="0.2">
      <c r="A108" s="117">
        <v>1001012566346</v>
      </c>
      <c r="B108" s="49" t="s">
        <v>315</v>
      </c>
      <c r="C108" s="24" t="s">
        <v>4</v>
      </c>
      <c r="D108" s="147" t="s">
        <v>474</v>
      </c>
      <c r="E108" s="113" t="s">
        <v>37</v>
      </c>
      <c r="F108" s="147" t="s">
        <v>6</v>
      </c>
      <c r="G108" s="59" t="s">
        <v>149</v>
      </c>
      <c r="H108" s="154" t="s">
        <v>488</v>
      </c>
      <c r="I108" s="151" t="s">
        <v>786</v>
      </c>
      <c r="J108" s="27" t="s">
        <v>1847</v>
      </c>
      <c r="K108" s="53">
        <v>10</v>
      </c>
      <c r="L108" s="54">
        <v>12</v>
      </c>
      <c r="M108" s="54">
        <v>3</v>
      </c>
      <c r="N108" s="55" t="s">
        <v>771</v>
      </c>
      <c r="O108" s="32" t="s">
        <v>115</v>
      </c>
      <c r="P108" s="50">
        <v>60</v>
      </c>
      <c r="Q108" s="57" t="s">
        <v>88</v>
      </c>
      <c r="R108" s="191">
        <v>4601296009010</v>
      </c>
      <c r="S108" s="191">
        <v>14601296009017</v>
      </c>
      <c r="T108" s="158">
        <v>190</v>
      </c>
      <c r="U108" s="35">
        <v>67</v>
      </c>
      <c r="V108" s="35">
        <v>67</v>
      </c>
      <c r="W108" s="36">
        <v>0.5</v>
      </c>
      <c r="X108" s="273">
        <v>2E-3</v>
      </c>
      <c r="Y108" s="37">
        <f t="shared" si="59"/>
        <v>0.502</v>
      </c>
      <c r="Z108" s="38">
        <v>278</v>
      </c>
      <c r="AA108" s="39">
        <v>193</v>
      </c>
      <c r="AB108" s="39">
        <v>138</v>
      </c>
      <c r="AC108" s="192">
        <v>8</v>
      </c>
      <c r="AD108" s="118">
        <v>600000404</v>
      </c>
      <c r="AE108" s="104">
        <f>справочники!$C$101</f>
        <v>0.105</v>
      </c>
      <c r="AF108" s="40">
        <f t="shared" si="40"/>
        <v>4</v>
      </c>
      <c r="AG108" s="122">
        <f t="shared" si="41"/>
        <v>4.1210000000000004</v>
      </c>
      <c r="AH108" s="38">
        <v>16</v>
      </c>
      <c r="AI108" s="39">
        <v>9</v>
      </c>
      <c r="AJ108" s="41">
        <f t="shared" si="42"/>
        <v>144</v>
      </c>
      <c r="AK108" s="208">
        <f t="shared" si="55"/>
        <v>1152</v>
      </c>
      <c r="AL108" s="206">
        <f t="shared" si="45"/>
        <v>1387</v>
      </c>
      <c r="AM108" s="23"/>
    </row>
    <row r="109" spans="1:39" s="58" customFormat="1" ht="114.75" x14ac:dyDescent="0.2">
      <c r="A109" s="117">
        <v>1001012566309</v>
      </c>
      <c r="B109" s="49" t="s">
        <v>1137</v>
      </c>
      <c r="C109" s="50" t="s">
        <v>3</v>
      </c>
      <c r="D109" s="147" t="s">
        <v>474</v>
      </c>
      <c r="E109" s="113" t="s">
        <v>37</v>
      </c>
      <c r="F109" s="147" t="s">
        <v>6</v>
      </c>
      <c r="G109" s="59" t="s">
        <v>149</v>
      </c>
      <c r="H109" s="154" t="s">
        <v>488</v>
      </c>
      <c r="I109" s="151" t="s">
        <v>786</v>
      </c>
      <c r="J109" s="27" t="s">
        <v>1628</v>
      </c>
      <c r="K109" s="53">
        <v>9</v>
      </c>
      <c r="L109" s="54">
        <v>12</v>
      </c>
      <c r="M109" s="54">
        <v>4</v>
      </c>
      <c r="N109" s="55" t="s">
        <v>771</v>
      </c>
      <c r="O109" s="32" t="s">
        <v>115</v>
      </c>
      <c r="P109" s="50">
        <v>60</v>
      </c>
      <c r="Q109" s="57" t="s">
        <v>88</v>
      </c>
      <c r="R109" s="236">
        <v>2355012000004</v>
      </c>
      <c r="S109" s="236">
        <v>12355012000001</v>
      </c>
      <c r="T109" s="158">
        <v>250</v>
      </c>
      <c r="U109" s="35">
        <v>90</v>
      </c>
      <c r="V109" s="35">
        <v>90</v>
      </c>
      <c r="W109" s="36">
        <f>кратность!$F$60</f>
        <v>1.35</v>
      </c>
      <c r="X109" s="273">
        <v>2E-3</v>
      </c>
      <c r="Y109" s="37">
        <f t="shared" si="59"/>
        <v>1.3520000000000001</v>
      </c>
      <c r="Z109" s="38">
        <v>292</v>
      </c>
      <c r="AA109" s="39">
        <v>178</v>
      </c>
      <c r="AB109" s="39">
        <v>178</v>
      </c>
      <c r="AC109" s="192">
        <v>3</v>
      </c>
      <c r="AD109" s="118">
        <v>600000029</v>
      </c>
      <c r="AE109" s="104">
        <f>справочники!$C$21</f>
        <v>0.125</v>
      </c>
      <c r="AF109" s="40">
        <f t="shared" si="40"/>
        <v>4.05</v>
      </c>
      <c r="AG109" s="122">
        <f t="shared" si="41"/>
        <v>4.181</v>
      </c>
      <c r="AH109" s="38">
        <v>14</v>
      </c>
      <c r="AI109" s="39">
        <v>8</v>
      </c>
      <c r="AJ109" s="41">
        <f t="shared" si="42"/>
        <v>112</v>
      </c>
      <c r="AK109" s="216">
        <f t="shared" si="55"/>
        <v>453.6</v>
      </c>
      <c r="AL109" s="206">
        <f t="shared" si="45"/>
        <v>1569</v>
      </c>
      <c r="AM109" s="23"/>
    </row>
    <row r="110" spans="1:39" s="23" customFormat="1" ht="114.75" x14ac:dyDescent="0.2">
      <c r="A110" s="117">
        <v>1001012564211</v>
      </c>
      <c r="B110" s="49" t="s">
        <v>128</v>
      </c>
      <c r="C110" s="50" t="s">
        <v>3</v>
      </c>
      <c r="D110" s="147" t="s">
        <v>474</v>
      </c>
      <c r="E110" s="113" t="s">
        <v>37</v>
      </c>
      <c r="F110" s="147" t="s">
        <v>6</v>
      </c>
      <c r="G110" s="59" t="s">
        <v>149</v>
      </c>
      <c r="H110" s="154" t="s">
        <v>488</v>
      </c>
      <c r="I110" s="151" t="s">
        <v>786</v>
      </c>
      <c r="J110" s="27" t="s">
        <v>1628</v>
      </c>
      <c r="K110" s="53">
        <v>9</v>
      </c>
      <c r="L110" s="54">
        <v>12</v>
      </c>
      <c r="M110" s="54">
        <v>4</v>
      </c>
      <c r="N110" s="55" t="s">
        <v>771</v>
      </c>
      <c r="O110" s="32" t="s">
        <v>115</v>
      </c>
      <c r="P110" s="88">
        <v>60</v>
      </c>
      <c r="Q110" s="83" t="s">
        <v>88</v>
      </c>
      <c r="R110" s="236">
        <v>2901670000001</v>
      </c>
      <c r="S110" s="236">
        <v>12901670000008</v>
      </c>
      <c r="T110" s="158">
        <v>250</v>
      </c>
      <c r="U110" s="35">
        <v>90</v>
      </c>
      <c r="V110" s="35">
        <v>90</v>
      </c>
      <c r="W110" s="36">
        <f>кратность!$F$61</f>
        <v>1.35</v>
      </c>
      <c r="X110" s="273">
        <v>2E-3</v>
      </c>
      <c r="Y110" s="37">
        <f t="shared" si="59"/>
        <v>1.3520000000000001</v>
      </c>
      <c r="Z110" s="38">
        <v>292</v>
      </c>
      <c r="AA110" s="39">
        <v>178</v>
      </c>
      <c r="AB110" s="39">
        <v>178</v>
      </c>
      <c r="AC110" s="192">
        <v>3</v>
      </c>
      <c r="AD110" s="118">
        <v>600000029</v>
      </c>
      <c r="AE110" s="104">
        <f>справочники!$C$21</f>
        <v>0.125</v>
      </c>
      <c r="AF110" s="40">
        <f t="shared" si="40"/>
        <v>4.05</v>
      </c>
      <c r="AG110" s="122">
        <f t="shared" si="41"/>
        <v>4.181</v>
      </c>
      <c r="AH110" s="38">
        <v>14</v>
      </c>
      <c r="AI110" s="39">
        <v>8</v>
      </c>
      <c r="AJ110" s="41">
        <f t="shared" si="42"/>
        <v>112</v>
      </c>
      <c r="AK110" s="216">
        <f t="shared" si="55"/>
        <v>453.6</v>
      </c>
      <c r="AL110" s="206">
        <f t="shared" si="45"/>
        <v>1569</v>
      </c>
    </row>
    <row r="111" spans="1:39" s="23" customFormat="1" ht="114.75" x14ac:dyDescent="0.2">
      <c r="A111" s="117">
        <v>1001012564335</v>
      </c>
      <c r="B111" s="49" t="s">
        <v>258</v>
      </c>
      <c r="C111" s="50" t="s">
        <v>3</v>
      </c>
      <c r="D111" s="147" t="s">
        <v>474</v>
      </c>
      <c r="E111" s="113" t="s">
        <v>37</v>
      </c>
      <c r="F111" s="147" t="s">
        <v>6</v>
      </c>
      <c r="G111" s="59" t="s">
        <v>149</v>
      </c>
      <c r="H111" s="154" t="s">
        <v>488</v>
      </c>
      <c r="I111" s="151" t="s">
        <v>786</v>
      </c>
      <c r="J111" s="27" t="s">
        <v>1628</v>
      </c>
      <c r="K111" s="53">
        <v>9</v>
      </c>
      <c r="L111" s="54">
        <v>12</v>
      </c>
      <c r="M111" s="54">
        <v>4</v>
      </c>
      <c r="N111" s="55" t="s">
        <v>771</v>
      </c>
      <c r="O111" s="32" t="s">
        <v>115</v>
      </c>
      <c r="P111" s="88">
        <v>60</v>
      </c>
      <c r="Q111" s="83" t="s">
        <v>88</v>
      </c>
      <c r="R111" s="236">
        <v>2775990000009</v>
      </c>
      <c r="S111" s="236">
        <v>12775990000006</v>
      </c>
      <c r="T111" s="158">
        <v>250</v>
      </c>
      <c r="U111" s="35">
        <v>90</v>
      </c>
      <c r="V111" s="35">
        <v>90</v>
      </c>
      <c r="W111" s="36">
        <f>кратность!$F$62</f>
        <v>1.35</v>
      </c>
      <c r="X111" s="273">
        <v>2E-3</v>
      </c>
      <c r="Y111" s="37">
        <f t="shared" si="59"/>
        <v>1.3520000000000001</v>
      </c>
      <c r="Z111" s="38">
        <v>292</v>
      </c>
      <c r="AA111" s="39">
        <v>178</v>
      </c>
      <c r="AB111" s="39">
        <v>178</v>
      </c>
      <c r="AC111" s="192">
        <v>3</v>
      </c>
      <c r="AD111" s="118">
        <v>600000029</v>
      </c>
      <c r="AE111" s="104">
        <f>справочники!$C$21</f>
        <v>0.125</v>
      </c>
      <c r="AF111" s="40">
        <f t="shared" si="40"/>
        <v>4.05</v>
      </c>
      <c r="AG111" s="122">
        <f t="shared" si="41"/>
        <v>4.181</v>
      </c>
      <c r="AH111" s="38">
        <v>16</v>
      </c>
      <c r="AI111" s="39">
        <v>8</v>
      </c>
      <c r="AJ111" s="41">
        <f t="shared" si="42"/>
        <v>128</v>
      </c>
      <c r="AK111" s="216">
        <f t="shared" si="55"/>
        <v>518.4</v>
      </c>
      <c r="AL111" s="206">
        <f t="shared" si="45"/>
        <v>1569</v>
      </c>
    </row>
    <row r="112" spans="1:39" s="23" customFormat="1" ht="114.75" x14ac:dyDescent="0.2">
      <c r="A112" s="117">
        <v>1001012564425</v>
      </c>
      <c r="B112" s="49" t="s">
        <v>434</v>
      </c>
      <c r="C112" s="50" t="s">
        <v>3</v>
      </c>
      <c r="D112" s="147" t="s">
        <v>474</v>
      </c>
      <c r="E112" s="113" t="s">
        <v>37</v>
      </c>
      <c r="F112" s="147" t="s">
        <v>6</v>
      </c>
      <c r="G112" s="59" t="s">
        <v>149</v>
      </c>
      <c r="H112" s="154" t="s">
        <v>488</v>
      </c>
      <c r="I112" s="151" t="s">
        <v>786</v>
      </c>
      <c r="J112" s="27" t="s">
        <v>1628</v>
      </c>
      <c r="K112" s="53">
        <v>9</v>
      </c>
      <c r="L112" s="54">
        <v>12</v>
      </c>
      <c r="M112" s="54">
        <v>4</v>
      </c>
      <c r="N112" s="55" t="s">
        <v>771</v>
      </c>
      <c r="O112" s="32" t="s">
        <v>115</v>
      </c>
      <c r="P112" s="88">
        <v>60</v>
      </c>
      <c r="Q112" s="83" t="s">
        <v>88</v>
      </c>
      <c r="R112" s="236">
        <v>2800917000005</v>
      </c>
      <c r="S112" s="236">
        <v>12800917000002</v>
      </c>
      <c r="T112" s="158">
        <v>250</v>
      </c>
      <c r="U112" s="35">
        <v>90</v>
      </c>
      <c r="V112" s="35">
        <v>90</v>
      </c>
      <c r="W112" s="36">
        <f>кратность!$F$63</f>
        <v>1.35</v>
      </c>
      <c r="X112" s="273">
        <v>2E-3</v>
      </c>
      <c r="Y112" s="37">
        <f t="shared" si="59"/>
        <v>1.3520000000000001</v>
      </c>
      <c r="Z112" s="38">
        <v>292</v>
      </c>
      <c r="AA112" s="39">
        <v>178</v>
      </c>
      <c r="AB112" s="39">
        <v>178</v>
      </c>
      <c r="AC112" s="192">
        <v>3</v>
      </c>
      <c r="AD112" s="118">
        <v>600000029</v>
      </c>
      <c r="AE112" s="104">
        <f>справочники!$C$21</f>
        <v>0.125</v>
      </c>
      <c r="AF112" s="40">
        <f t="shared" si="40"/>
        <v>4.05</v>
      </c>
      <c r="AG112" s="122">
        <f t="shared" si="41"/>
        <v>4.181</v>
      </c>
      <c r="AH112" s="38">
        <v>16</v>
      </c>
      <c r="AI112" s="39">
        <v>8</v>
      </c>
      <c r="AJ112" s="41">
        <f t="shared" si="42"/>
        <v>128</v>
      </c>
      <c r="AK112" s="216">
        <f t="shared" si="55"/>
        <v>518.4</v>
      </c>
      <c r="AL112" s="206">
        <f t="shared" si="45"/>
        <v>1569</v>
      </c>
    </row>
    <row r="113" spans="1:39" s="23" customFormat="1" ht="114.75" x14ac:dyDescent="0.2">
      <c r="A113" s="117">
        <v>1001012563485</v>
      </c>
      <c r="B113" s="49" t="s">
        <v>433</v>
      </c>
      <c r="C113" s="50" t="s">
        <v>3</v>
      </c>
      <c r="D113" s="147" t="s">
        <v>474</v>
      </c>
      <c r="E113" s="137" t="s">
        <v>37</v>
      </c>
      <c r="F113" s="147" t="s">
        <v>6</v>
      </c>
      <c r="G113" s="59" t="s">
        <v>149</v>
      </c>
      <c r="H113" s="154" t="s">
        <v>488</v>
      </c>
      <c r="I113" s="151" t="s">
        <v>786</v>
      </c>
      <c r="J113" s="27" t="s">
        <v>1628</v>
      </c>
      <c r="K113" s="53">
        <v>9</v>
      </c>
      <c r="L113" s="54">
        <v>12</v>
      </c>
      <c r="M113" s="54">
        <v>4</v>
      </c>
      <c r="N113" s="55" t="s">
        <v>771</v>
      </c>
      <c r="O113" s="32" t="s">
        <v>115</v>
      </c>
      <c r="P113" s="88">
        <v>60</v>
      </c>
      <c r="Q113" s="83" t="s">
        <v>88</v>
      </c>
      <c r="R113" s="236">
        <v>2800917000005</v>
      </c>
      <c r="S113" s="236">
        <v>12800917000002</v>
      </c>
      <c r="T113" s="158">
        <v>250</v>
      </c>
      <c r="U113" s="35">
        <v>90</v>
      </c>
      <c r="V113" s="35">
        <v>90</v>
      </c>
      <c r="W113" s="36">
        <f>кратность!$F$64</f>
        <v>1.35</v>
      </c>
      <c r="X113" s="273">
        <v>2E-3</v>
      </c>
      <c r="Y113" s="37">
        <f t="shared" si="59"/>
        <v>1.3520000000000001</v>
      </c>
      <c r="Z113" s="38">
        <v>292</v>
      </c>
      <c r="AA113" s="39">
        <v>178</v>
      </c>
      <c r="AB113" s="39">
        <v>178</v>
      </c>
      <c r="AC113" s="192">
        <v>3</v>
      </c>
      <c r="AD113" s="118">
        <v>600000029</v>
      </c>
      <c r="AE113" s="104">
        <f>справочники!$C$21</f>
        <v>0.125</v>
      </c>
      <c r="AF113" s="40">
        <f t="shared" si="40"/>
        <v>4.05</v>
      </c>
      <c r="AG113" s="122">
        <f t="shared" si="41"/>
        <v>4.181</v>
      </c>
      <c r="AH113" s="38">
        <v>16</v>
      </c>
      <c r="AI113" s="39">
        <v>8</v>
      </c>
      <c r="AJ113" s="41">
        <f t="shared" si="42"/>
        <v>128</v>
      </c>
      <c r="AK113" s="216">
        <f t="shared" si="55"/>
        <v>518.4</v>
      </c>
      <c r="AL113" s="206">
        <f t="shared" si="45"/>
        <v>1569</v>
      </c>
    </row>
    <row r="114" spans="1:39" s="23" customFormat="1" ht="114.75" x14ac:dyDescent="0.2">
      <c r="A114" s="117">
        <v>1001016417184</v>
      </c>
      <c r="B114" s="26" t="s">
        <v>1544</v>
      </c>
      <c r="C114" s="24" t="s">
        <v>4</v>
      </c>
      <c r="D114" s="147" t="s">
        <v>474</v>
      </c>
      <c r="E114" s="133" t="s">
        <v>37</v>
      </c>
      <c r="F114" s="147" t="s">
        <v>6</v>
      </c>
      <c r="G114" s="116" t="s">
        <v>1</v>
      </c>
      <c r="H114" s="154" t="s">
        <v>488</v>
      </c>
      <c r="I114" s="151" t="s">
        <v>786</v>
      </c>
      <c r="J114" s="27" t="s">
        <v>1545</v>
      </c>
      <c r="K114" s="28">
        <v>9</v>
      </c>
      <c r="L114" s="29">
        <v>14</v>
      </c>
      <c r="M114" s="29"/>
      <c r="N114" s="30" t="s">
        <v>1422</v>
      </c>
      <c r="O114" s="32" t="s">
        <v>115</v>
      </c>
      <c r="P114" s="32">
        <v>30</v>
      </c>
      <c r="Q114" s="33" t="s">
        <v>28</v>
      </c>
      <c r="R114" s="235">
        <v>4607958079247</v>
      </c>
      <c r="S114" s="235">
        <v>14607958079244</v>
      </c>
      <c r="T114" s="158">
        <v>215</v>
      </c>
      <c r="U114" s="35">
        <v>100</v>
      </c>
      <c r="V114" s="35">
        <v>69</v>
      </c>
      <c r="W114" s="36">
        <v>0.4</v>
      </c>
      <c r="X114" s="273">
        <v>5.0000000000000001E-3</v>
      </c>
      <c r="Y114" s="37">
        <f>W114+X114</f>
        <v>0.40500000000000003</v>
      </c>
      <c r="Z114" s="60">
        <v>318</v>
      </c>
      <c r="AA114" s="61">
        <v>143</v>
      </c>
      <c r="AB114" s="61">
        <v>138</v>
      </c>
      <c r="AC114" s="193">
        <v>6</v>
      </c>
      <c r="AD114" s="118">
        <v>600000407</v>
      </c>
      <c r="AE114" s="105">
        <f>справочники!$C$106</f>
        <v>9.4E-2</v>
      </c>
      <c r="AF114" s="40">
        <f t="shared" si="40"/>
        <v>2.4</v>
      </c>
      <c r="AG114" s="122">
        <f t="shared" si="41"/>
        <v>2.524</v>
      </c>
      <c r="AH114" s="38">
        <v>19</v>
      </c>
      <c r="AI114" s="39">
        <v>11</v>
      </c>
      <c r="AJ114" s="41">
        <f>AH114*AI114</f>
        <v>209</v>
      </c>
      <c r="AK114" s="208">
        <f>IF(C114="ШТ",кол_во_инд.__упак_к*итого_г_у,ROUNDDOWN(номин.вес_нетто_г_у__кг*итого_г_у,1))</f>
        <v>1254</v>
      </c>
      <c r="AL114" s="206">
        <f t="shared" si="45"/>
        <v>1663</v>
      </c>
    </row>
    <row r="115" spans="1:39" s="23" customFormat="1" ht="114.75" x14ac:dyDescent="0.2">
      <c r="A115" s="117">
        <v>1001016417330</v>
      </c>
      <c r="B115" s="26" t="s">
        <v>1840</v>
      </c>
      <c r="C115" s="24" t="s">
        <v>4</v>
      </c>
      <c r="D115" s="147" t="s">
        <v>474</v>
      </c>
      <c r="E115" s="133" t="s">
        <v>37</v>
      </c>
      <c r="F115" s="147" t="s">
        <v>6</v>
      </c>
      <c r="G115" s="116" t="s">
        <v>1</v>
      </c>
      <c r="H115" s="154" t="s">
        <v>488</v>
      </c>
      <c r="I115" s="151" t="s">
        <v>786</v>
      </c>
      <c r="J115" s="27" t="s">
        <v>1545</v>
      </c>
      <c r="K115" s="28">
        <v>9</v>
      </c>
      <c r="L115" s="29">
        <v>14</v>
      </c>
      <c r="M115" s="29"/>
      <c r="N115" s="30" t="s">
        <v>1422</v>
      </c>
      <c r="O115" s="32" t="s">
        <v>115</v>
      </c>
      <c r="P115" s="32">
        <v>30</v>
      </c>
      <c r="Q115" s="33" t="s">
        <v>28</v>
      </c>
      <c r="R115" s="235">
        <v>4607958079247</v>
      </c>
      <c r="S115" s="235">
        <v>14607958079244</v>
      </c>
      <c r="T115" s="158">
        <v>215</v>
      </c>
      <c r="U115" s="35">
        <v>100</v>
      </c>
      <c r="V115" s="35">
        <v>69</v>
      </c>
      <c r="W115" s="36">
        <v>0.4</v>
      </c>
      <c r="X115" s="273">
        <v>5.0000000000000001E-3</v>
      </c>
      <c r="Y115" s="37">
        <f>W115+X115</f>
        <v>0.40500000000000003</v>
      </c>
      <c r="Z115" s="60">
        <v>318</v>
      </c>
      <c r="AA115" s="61">
        <v>143</v>
      </c>
      <c r="AB115" s="61">
        <v>138</v>
      </c>
      <c r="AC115" s="193">
        <v>6</v>
      </c>
      <c r="AD115" s="118">
        <v>600000407</v>
      </c>
      <c r="AE115" s="105">
        <f>справочники!$C$106</f>
        <v>9.4E-2</v>
      </c>
      <c r="AF115" s="40">
        <f t="shared" si="40"/>
        <v>2.4</v>
      </c>
      <c r="AG115" s="122">
        <f t="shared" si="41"/>
        <v>2.524</v>
      </c>
      <c r="AH115" s="38">
        <v>19</v>
      </c>
      <c r="AI115" s="39">
        <v>11</v>
      </c>
      <c r="AJ115" s="41">
        <f>AH115*AI115</f>
        <v>209</v>
      </c>
      <c r="AK115" s="208">
        <f>IF(C115="ШТ",кол_во_инд.__упак_к*итого_г_у,ROUNDDOWN(номин.вес_нетто_г_у__кг*итого_г_у,1))</f>
        <v>1254</v>
      </c>
      <c r="AL115" s="206">
        <f t="shared" si="45"/>
        <v>1663</v>
      </c>
    </row>
    <row r="116" spans="1:39" s="23" customFormat="1" ht="114.75" customHeight="1" x14ac:dyDescent="0.2">
      <c r="A116" s="117">
        <v>1001012486502</v>
      </c>
      <c r="B116" s="26" t="s">
        <v>695</v>
      </c>
      <c r="C116" s="24" t="s">
        <v>4</v>
      </c>
      <c r="D116" s="147" t="s">
        <v>474</v>
      </c>
      <c r="E116" s="133" t="s">
        <v>37</v>
      </c>
      <c r="F116" s="147" t="s">
        <v>6</v>
      </c>
      <c r="G116" s="25" t="s">
        <v>149</v>
      </c>
      <c r="H116" s="154" t="s">
        <v>475</v>
      </c>
      <c r="I116" s="150" t="s">
        <v>514</v>
      </c>
      <c r="J116" s="27" t="s">
        <v>1135</v>
      </c>
      <c r="K116" s="28">
        <v>9</v>
      </c>
      <c r="L116" s="29">
        <v>14</v>
      </c>
      <c r="M116" s="30">
        <v>4</v>
      </c>
      <c r="N116" s="31" t="s">
        <v>890</v>
      </c>
      <c r="O116" s="32" t="s">
        <v>115</v>
      </c>
      <c r="P116" s="32">
        <v>60</v>
      </c>
      <c r="Q116" s="33" t="s">
        <v>88</v>
      </c>
      <c r="R116" s="235">
        <v>4607958074471</v>
      </c>
      <c r="S116" s="235">
        <v>24607958074475</v>
      </c>
      <c r="T116" s="158">
        <v>190</v>
      </c>
      <c r="U116" s="35">
        <v>67</v>
      </c>
      <c r="V116" s="35">
        <v>67</v>
      </c>
      <c r="W116" s="36">
        <v>0.5</v>
      </c>
      <c r="X116" s="273">
        <v>2E-3</v>
      </c>
      <c r="Y116" s="37">
        <f t="shared" si="59"/>
        <v>0.502</v>
      </c>
      <c r="Z116" s="38">
        <v>378</v>
      </c>
      <c r="AA116" s="39">
        <v>288</v>
      </c>
      <c r="AB116" s="39">
        <v>138</v>
      </c>
      <c r="AC116" s="192">
        <v>16</v>
      </c>
      <c r="AD116" s="118">
        <v>600000420</v>
      </c>
      <c r="AE116" s="104">
        <f>справочники!$C$93</f>
        <v>0.22900000000000001</v>
      </c>
      <c r="AF116" s="40">
        <f t="shared" si="40"/>
        <v>8</v>
      </c>
      <c r="AG116" s="122">
        <f t="shared" si="41"/>
        <v>8.2609999999999992</v>
      </c>
      <c r="AH116" s="38">
        <v>8</v>
      </c>
      <c r="AI116" s="39">
        <v>8</v>
      </c>
      <c r="AJ116" s="41">
        <f>AH116*AI116</f>
        <v>64</v>
      </c>
      <c r="AK116" s="208">
        <f>IF(C116="ШТ",кол_во_инд.__упак_к*итого_г_у,ROUNDDOWN(номин.вес_нетто_г_у__кг*итого_г_у,1))</f>
        <v>1024</v>
      </c>
      <c r="AL116" s="206">
        <f t="shared" si="45"/>
        <v>1249</v>
      </c>
    </row>
    <row r="117" spans="1:39" s="23" customFormat="1" ht="114.75" x14ac:dyDescent="0.2">
      <c r="A117" s="117">
        <v>1001012505851</v>
      </c>
      <c r="B117" s="47" t="s">
        <v>320</v>
      </c>
      <c r="C117" s="24" t="s">
        <v>3</v>
      </c>
      <c r="D117" s="147" t="s">
        <v>474</v>
      </c>
      <c r="E117" s="133" t="s">
        <v>37</v>
      </c>
      <c r="F117" s="147" t="s">
        <v>6</v>
      </c>
      <c r="G117" s="25" t="s">
        <v>227</v>
      </c>
      <c r="H117" s="154" t="s">
        <v>476</v>
      </c>
      <c r="I117" s="152" t="s">
        <v>786</v>
      </c>
      <c r="J117" s="27" t="s">
        <v>1628</v>
      </c>
      <c r="K117" s="42">
        <v>9</v>
      </c>
      <c r="L117" s="54">
        <v>12</v>
      </c>
      <c r="M117" s="54">
        <v>4</v>
      </c>
      <c r="N117" s="55" t="s">
        <v>771</v>
      </c>
      <c r="O117" s="32" t="s">
        <v>115</v>
      </c>
      <c r="P117" s="32">
        <v>60</v>
      </c>
      <c r="Q117" s="33" t="s">
        <v>88</v>
      </c>
      <c r="R117" s="136">
        <v>2101136000006</v>
      </c>
      <c r="S117" s="136">
        <v>12101136000003</v>
      </c>
      <c r="T117" s="158">
        <v>250</v>
      </c>
      <c r="U117" s="35">
        <v>90</v>
      </c>
      <c r="V117" s="35">
        <v>90</v>
      </c>
      <c r="W117" s="36">
        <f>кратность!$F$65</f>
        <v>1.35</v>
      </c>
      <c r="X117" s="273">
        <v>2E-3</v>
      </c>
      <c r="Y117" s="37">
        <f t="shared" si="59"/>
        <v>1.3520000000000001</v>
      </c>
      <c r="Z117" s="38">
        <v>292</v>
      </c>
      <c r="AA117" s="39">
        <v>178</v>
      </c>
      <c r="AB117" s="39">
        <v>178</v>
      </c>
      <c r="AC117" s="192">
        <v>3</v>
      </c>
      <c r="AD117" s="118">
        <v>600000029</v>
      </c>
      <c r="AE117" s="104">
        <f>справочники!$C$21</f>
        <v>0.125</v>
      </c>
      <c r="AF117" s="40">
        <f t="shared" si="40"/>
        <v>4.05</v>
      </c>
      <c r="AG117" s="122">
        <f t="shared" si="41"/>
        <v>4.181</v>
      </c>
      <c r="AH117" s="38">
        <v>16</v>
      </c>
      <c r="AI117" s="39">
        <v>8</v>
      </c>
      <c r="AJ117" s="41">
        <f t="shared" si="42"/>
        <v>128</v>
      </c>
      <c r="AK117" s="216">
        <f t="shared" si="55"/>
        <v>518.4</v>
      </c>
      <c r="AL117" s="206">
        <f t="shared" si="45"/>
        <v>1569</v>
      </c>
    </row>
    <row r="118" spans="1:39" s="23" customFormat="1" ht="114.75" x14ac:dyDescent="0.2">
      <c r="A118" s="117">
        <v>1001012506353</v>
      </c>
      <c r="B118" s="47" t="s">
        <v>291</v>
      </c>
      <c r="C118" s="24" t="s">
        <v>4</v>
      </c>
      <c r="D118" s="147" t="s">
        <v>474</v>
      </c>
      <c r="E118" s="133" t="s">
        <v>37</v>
      </c>
      <c r="F118" s="147" t="s">
        <v>6</v>
      </c>
      <c r="G118" s="25" t="s">
        <v>227</v>
      </c>
      <c r="H118" s="154" t="s">
        <v>476</v>
      </c>
      <c r="I118" s="152" t="s">
        <v>786</v>
      </c>
      <c r="J118" s="27" t="s">
        <v>1628</v>
      </c>
      <c r="K118" s="42">
        <v>9</v>
      </c>
      <c r="L118" s="54">
        <v>12</v>
      </c>
      <c r="M118" s="54">
        <v>4</v>
      </c>
      <c r="N118" s="55" t="s">
        <v>771</v>
      </c>
      <c r="O118" s="32" t="s">
        <v>115</v>
      </c>
      <c r="P118" s="32">
        <v>60</v>
      </c>
      <c r="Q118" s="33" t="s">
        <v>88</v>
      </c>
      <c r="R118" s="234">
        <v>4607958072392</v>
      </c>
      <c r="S118" s="234">
        <v>14607958072399</v>
      </c>
      <c r="T118" s="158">
        <v>160</v>
      </c>
      <c r="U118" s="35">
        <v>67</v>
      </c>
      <c r="V118" s="35">
        <v>67</v>
      </c>
      <c r="W118" s="36">
        <v>0.4</v>
      </c>
      <c r="X118" s="273">
        <v>2E-3</v>
      </c>
      <c r="Y118" s="37">
        <f t="shared" si="59"/>
        <v>0.40200000000000002</v>
      </c>
      <c r="Z118" s="60">
        <v>318</v>
      </c>
      <c r="AA118" s="61">
        <v>143</v>
      </c>
      <c r="AB118" s="61">
        <v>138</v>
      </c>
      <c r="AC118" s="193">
        <v>8</v>
      </c>
      <c r="AD118" s="118">
        <v>600000407</v>
      </c>
      <c r="AE118" s="105">
        <f>справочники!$C$106</f>
        <v>9.4E-2</v>
      </c>
      <c r="AF118" s="40">
        <f t="shared" si="40"/>
        <v>3.2</v>
      </c>
      <c r="AG118" s="122">
        <f t="shared" si="41"/>
        <v>3.31</v>
      </c>
      <c r="AH118" s="38">
        <v>19</v>
      </c>
      <c r="AI118" s="39">
        <v>11</v>
      </c>
      <c r="AJ118" s="41">
        <f t="shared" si="42"/>
        <v>209</v>
      </c>
      <c r="AK118" s="208">
        <f t="shared" si="55"/>
        <v>1672</v>
      </c>
      <c r="AL118" s="206">
        <f t="shared" si="45"/>
        <v>1663</v>
      </c>
    </row>
    <row r="119" spans="1:39" s="23" customFormat="1" ht="127.5" x14ac:dyDescent="0.2">
      <c r="A119" s="117">
        <v>1001012506354</v>
      </c>
      <c r="B119" s="47" t="s">
        <v>255</v>
      </c>
      <c r="C119" s="24" t="s">
        <v>4</v>
      </c>
      <c r="D119" s="147" t="s">
        <v>474</v>
      </c>
      <c r="E119" s="133" t="s">
        <v>37</v>
      </c>
      <c r="F119" s="147" t="s">
        <v>6</v>
      </c>
      <c r="G119" s="25" t="s">
        <v>227</v>
      </c>
      <c r="H119" s="154" t="s">
        <v>476</v>
      </c>
      <c r="I119" s="152" t="s">
        <v>786</v>
      </c>
      <c r="J119" s="27" t="s">
        <v>1847</v>
      </c>
      <c r="K119" s="42">
        <v>10</v>
      </c>
      <c r="L119" s="54">
        <v>12</v>
      </c>
      <c r="M119" s="54">
        <v>3</v>
      </c>
      <c r="N119" s="55" t="s">
        <v>771</v>
      </c>
      <c r="O119" s="32" t="s">
        <v>115</v>
      </c>
      <c r="P119" s="32">
        <v>60</v>
      </c>
      <c r="Q119" s="33" t="s">
        <v>88</v>
      </c>
      <c r="R119" s="234">
        <v>4607958072392</v>
      </c>
      <c r="S119" s="234">
        <v>14607958072399</v>
      </c>
      <c r="T119" s="158">
        <v>160</v>
      </c>
      <c r="U119" s="35">
        <v>67</v>
      </c>
      <c r="V119" s="35">
        <v>67</v>
      </c>
      <c r="W119" s="36">
        <v>0.4</v>
      </c>
      <c r="X119" s="273">
        <v>2E-3</v>
      </c>
      <c r="Y119" s="37">
        <f t="shared" si="59"/>
        <v>0.40200000000000002</v>
      </c>
      <c r="Z119" s="60">
        <v>318</v>
      </c>
      <c r="AA119" s="61">
        <v>143</v>
      </c>
      <c r="AB119" s="61">
        <v>138</v>
      </c>
      <c r="AC119" s="193">
        <v>8</v>
      </c>
      <c r="AD119" s="118">
        <v>600000407</v>
      </c>
      <c r="AE119" s="105">
        <f>справочники!$C$106</f>
        <v>9.4E-2</v>
      </c>
      <c r="AF119" s="40">
        <f t="shared" ref="AF119:AF164" si="60">ROUNDDOWN(номин.вес_нетто__кг*кол_во_инд.__упак_к,2)</f>
        <v>3.2</v>
      </c>
      <c r="AG119" s="122">
        <f t="shared" ref="AG119:AG131" si="61">(номин.вес_брутто__кг*кол_во_инд.__упак_к)+вес_короба__кг</f>
        <v>3.31</v>
      </c>
      <c r="AH119" s="38">
        <v>19</v>
      </c>
      <c r="AI119" s="39">
        <v>11</v>
      </c>
      <c r="AJ119" s="41">
        <f t="shared" ref="AJ119:AJ154" si="62">AH119*AI119</f>
        <v>209</v>
      </c>
      <c r="AK119" s="208">
        <f t="shared" si="55"/>
        <v>1672</v>
      </c>
      <c r="AL119" s="206">
        <f t="shared" si="45"/>
        <v>1663</v>
      </c>
    </row>
    <row r="120" spans="1:39" s="23" customFormat="1" ht="127.5" x14ac:dyDescent="0.2">
      <c r="A120" s="117">
        <v>1001012503218</v>
      </c>
      <c r="B120" s="47" t="s">
        <v>436</v>
      </c>
      <c r="C120" s="24" t="s">
        <v>4</v>
      </c>
      <c r="D120" s="147" t="s">
        <v>474</v>
      </c>
      <c r="E120" s="133" t="s">
        <v>37</v>
      </c>
      <c r="F120" s="147" t="s">
        <v>6</v>
      </c>
      <c r="G120" s="25" t="s">
        <v>227</v>
      </c>
      <c r="H120" s="154" t="s">
        <v>476</v>
      </c>
      <c r="I120" s="152" t="s">
        <v>786</v>
      </c>
      <c r="J120" s="27" t="s">
        <v>1847</v>
      </c>
      <c r="K120" s="42">
        <v>10</v>
      </c>
      <c r="L120" s="54">
        <v>12</v>
      </c>
      <c r="M120" s="54">
        <v>3</v>
      </c>
      <c r="N120" s="55" t="s">
        <v>771</v>
      </c>
      <c r="O120" s="32" t="s">
        <v>115</v>
      </c>
      <c r="P120" s="32">
        <v>60</v>
      </c>
      <c r="Q120" s="33" t="s">
        <v>88</v>
      </c>
      <c r="R120" s="234">
        <v>4607958072392</v>
      </c>
      <c r="S120" s="234">
        <v>14607958072399</v>
      </c>
      <c r="T120" s="158">
        <v>160</v>
      </c>
      <c r="U120" s="35">
        <v>67</v>
      </c>
      <c r="V120" s="35">
        <v>67</v>
      </c>
      <c r="W120" s="36">
        <v>0.4</v>
      </c>
      <c r="X120" s="273">
        <v>2E-3</v>
      </c>
      <c r="Y120" s="37">
        <f t="shared" si="59"/>
        <v>0.40200000000000002</v>
      </c>
      <c r="Z120" s="38">
        <v>378</v>
      </c>
      <c r="AA120" s="39">
        <v>156</v>
      </c>
      <c r="AB120" s="39">
        <v>138</v>
      </c>
      <c r="AC120" s="192">
        <v>8</v>
      </c>
      <c r="AD120" s="118">
        <v>600000019</v>
      </c>
      <c r="AE120" s="104">
        <f>справочники!$C$11</f>
        <v>0.114</v>
      </c>
      <c r="AF120" s="40">
        <f t="shared" si="60"/>
        <v>3.2</v>
      </c>
      <c r="AG120" s="122">
        <f t="shared" si="61"/>
        <v>3.33</v>
      </c>
      <c r="AH120" s="38">
        <v>15</v>
      </c>
      <c r="AI120" s="39">
        <v>11</v>
      </c>
      <c r="AJ120" s="41">
        <f t="shared" si="62"/>
        <v>165</v>
      </c>
      <c r="AK120" s="208">
        <f t="shared" si="55"/>
        <v>1320</v>
      </c>
      <c r="AL120" s="207">
        <f t="shared" si="45"/>
        <v>1663</v>
      </c>
    </row>
    <row r="121" spans="1:39" s="58" customFormat="1" ht="127.5" x14ac:dyDescent="0.2">
      <c r="A121" s="117">
        <v>1001012507302</v>
      </c>
      <c r="B121" s="49" t="s">
        <v>1773</v>
      </c>
      <c r="C121" s="24" t="s">
        <v>4</v>
      </c>
      <c r="D121" s="147" t="s">
        <v>474</v>
      </c>
      <c r="E121" s="113" t="s">
        <v>37</v>
      </c>
      <c r="F121" s="147" t="s">
        <v>6</v>
      </c>
      <c r="G121" s="25" t="s">
        <v>227</v>
      </c>
      <c r="H121" s="154" t="s">
        <v>488</v>
      </c>
      <c r="I121" s="151" t="s">
        <v>786</v>
      </c>
      <c r="J121" s="27" t="s">
        <v>1847</v>
      </c>
      <c r="K121" s="42">
        <v>10</v>
      </c>
      <c r="L121" s="54">
        <v>12</v>
      </c>
      <c r="M121" s="54">
        <v>3</v>
      </c>
      <c r="N121" s="55" t="s">
        <v>771</v>
      </c>
      <c r="O121" s="32" t="s">
        <v>115</v>
      </c>
      <c r="P121" s="50">
        <v>60</v>
      </c>
      <c r="Q121" s="57" t="s">
        <v>88</v>
      </c>
      <c r="R121" s="191">
        <v>4607958079735</v>
      </c>
      <c r="S121" s="191">
        <v>14607958079732</v>
      </c>
      <c r="T121" s="158">
        <v>190</v>
      </c>
      <c r="U121" s="35">
        <v>67</v>
      </c>
      <c r="V121" s="35">
        <v>67</v>
      </c>
      <c r="W121" s="36">
        <v>0.5</v>
      </c>
      <c r="X121" s="273">
        <v>2E-3</v>
      </c>
      <c r="Y121" s="37">
        <f t="shared" ref="Y121" si="63">W121+X121</f>
        <v>0.502</v>
      </c>
      <c r="Z121" s="38">
        <v>278</v>
      </c>
      <c r="AA121" s="39">
        <v>193</v>
      </c>
      <c r="AB121" s="39">
        <v>138</v>
      </c>
      <c r="AC121" s="192">
        <v>8</v>
      </c>
      <c r="AD121" s="118">
        <v>600000404</v>
      </c>
      <c r="AE121" s="104">
        <f>справочники!$C$101</f>
        <v>0.105</v>
      </c>
      <c r="AF121" s="40">
        <f t="shared" si="60"/>
        <v>4</v>
      </c>
      <c r="AG121" s="122">
        <f t="shared" si="61"/>
        <v>4.1210000000000004</v>
      </c>
      <c r="AH121" s="38">
        <v>16</v>
      </c>
      <c r="AI121" s="39">
        <v>9</v>
      </c>
      <c r="AJ121" s="41">
        <f t="shared" si="62"/>
        <v>144</v>
      </c>
      <c r="AK121" s="208">
        <f t="shared" ref="AK121" si="64">IF(C121="ШТ",кол_во_инд.__упак_к*итого_г_у,ROUNDDOWN(номин.вес_нетто_г_у__кг*итого_г_у,1))</f>
        <v>1152</v>
      </c>
      <c r="AL121" s="206">
        <f t="shared" si="45"/>
        <v>1387</v>
      </c>
      <c r="AM121" s="23"/>
    </row>
    <row r="122" spans="1:39" s="23" customFormat="1" ht="115.5" customHeight="1" x14ac:dyDescent="0.2">
      <c r="A122" s="117">
        <v>1001012503220</v>
      </c>
      <c r="B122" s="47" t="s">
        <v>249</v>
      </c>
      <c r="C122" s="24" t="s">
        <v>3</v>
      </c>
      <c r="D122" s="147" t="s">
        <v>474</v>
      </c>
      <c r="E122" s="133" t="s">
        <v>37</v>
      </c>
      <c r="F122" s="147" t="s">
        <v>6</v>
      </c>
      <c r="G122" s="25" t="s">
        <v>227</v>
      </c>
      <c r="H122" s="154" t="s">
        <v>476</v>
      </c>
      <c r="I122" s="152" t="s">
        <v>786</v>
      </c>
      <c r="J122" s="27" t="s">
        <v>1628</v>
      </c>
      <c r="K122" s="42">
        <v>9</v>
      </c>
      <c r="L122" s="54">
        <v>12</v>
      </c>
      <c r="M122" s="54">
        <v>4</v>
      </c>
      <c r="N122" s="55" t="s">
        <v>771</v>
      </c>
      <c r="O122" s="32" t="s">
        <v>115</v>
      </c>
      <c r="P122" s="32">
        <v>60</v>
      </c>
      <c r="Q122" s="33" t="s">
        <v>88</v>
      </c>
      <c r="R122" s="136">
        <v>2335702000002</v>
      </c>
      <c r="S122" s="136">
        <v>12335702000009</v>
      </c>
      <c r="T122" s="158">
        <v>250</v>
      </c>
      <c r="U122" s="35">
        <v>90</v>
      </c>
      <c r="V122" s="35">
        <v>90</v>
      </c>
      <c r="W122" s="36">
        <f>кратность!$F$66</f>
        <v>1.35</v>
      </c>
      <c r="X122" s="273">
        <v>2E-3</v>
      </c>
      <c r="Y122" s="37">
        <f t="shared" si="59"/>
        <v>1.3520000000000001</v>
      </c>
      <c r="Z122" s="38">
        <v>292</v>
      </c>
      <c r="AA122" s="39">
        <v>178</v>
      </c>
      <c r="AB122" s="39">
        <v>178</v>
      </c>
      <c r="AC122" s="192">
        <v>3</v>
      </c>
      <c r="AD122" s="118">
        <v>600000029</v>
      </c>
      <c r="AE122" s="104">
        <f>справочники!$C$21</f>
        <v>0.125</v>
      </c>
      <c r="AF122" s="40">
        <f t="shared" si="60"/>
        <v>4.05</v>
      </c>
      <c r="AG122" s="122">
        <f t="shared" si="61"/>
        <v>4.181</v>
      </c>
      <c r="AH122" s="38">
        <v>16</v>
      </c>
      <c r="AI122" s="39">
        <v>8</v>
      </c>
      <c r="AJ122" s="41">
        <f t="shared" si="62"/>
        <v>128</v>
      </c>
      <c r="AK122" s="216">
        <f t="shared" si="55"/>
        <v>518.4</v>
      </c>
      <c r="AL122" s="206">
        <f t="shared" si="45"/>
        <v>1569</v>
      </c>
    </row>
    <row r="123" spans="1:39" s="23" customFormat="1" ht="115.5" customHeight="1" x14ac:dyDescent="0.2">
      <c r="A123" s="117">
        <v>1001012503252</v>
      </c>
      <c r="B123" s="47" t="s">
        <v>437</v>
      </c>
      <c r="C123" s="24" t="s">
        <v>3</v>
      </c>
      <c r="D123" s="147" t="s">
        <v>474</v>
      </c>
      <c r="E123" s="133" t="s">
        <v>37</v>
      </c>
      <c r="F123" s="147" t="s">
        <v>6</v>
      </c>
      <c r="G123" s="25" t="s">
        <v>227</v>
      </c>
      <c r="H123" s="154" t="s">
        <v>476</v>
      </c>
      <c r="I123" s="152" t="s">
        <v>786</v>
      </c>
      <c r="J123" s="27" t="s">
        <v>1628</v>
      </c>
      <c r="K123" s="42">
        <v>9</v>
      </c>
      <c r="L123" s="54">
        <v>12</v>
      </c>
      <c r="M123" s="54">
        <v>4</v>
      </c>
      <c r="N123" s="55" t="s">
        <v>771</v>
      </c>
      <c r="O123" s="32" t="s">
        <v>115</v>
      </c>
      <c r="P123" s="32">
        <v>60</v>
      </c>
      <c r="Q123" s="33" t="s">
        <v>88</v>
      </c>
      <c r="R123" s="136">
        <v>2800012000009</v>
      </c>
      <c r="S123" s="136">
        <v>12800012000006</v>
      </c>
      <c r="T123" s="158">
        <v>250</v>
      </c>
      <c r="U123" s="35">
        <v>90</v>
      </c>
      <c r="V123" s="35">
        <v>90</v>
      </c>
      <c r="W123" s="36">
        <f>кратность!$F$67</f>
        <v>1.35</v>
      </c>
      <c r="X123" s="273">
        <v>2E-3</v>
      </c>
      <c r="Y123" s="37">
        <f t="shared" si="59"/>
        <v>1.3520000000000001</v>
      </c>
      <c r="Z123" s="38">
        <v>292</v>
      </c>
      <c r="AA123" s="39">
        <v>178</v>
      </c>
      <c r="AB123" s="39">
        <v>178</v>
      </c>
      <c r="AC123" s="192">
        <v>3</v>
      </c>
      <c r="AD123" s="118">
        <v>600000029</v>
      </c>
      <c r="AE123" s="104">
        <f>справочники!$C$21</f>
        <v>0.125</v>
      </c>
      <c r="AF123" s="40">
        <f t="shared" si="60"/>
        <v>4.05</v>
      </c>
      <c r="AG123" s="122">
        <f t="shared" si="61"/>
        <v>4.181</v>
      </c>
      <c r="AH123" s="38">
        <v>16</v>
      </c>
      <c r="AI123" s="39">
        <v>8</v>
      </c>
      <c r="AJ123" s="41">
        <f t="shared" si="62"/>
        <v>128</v>
      </c>
      <c r="AK123" s="216">
        <f t="shared" si="55"/>
        <v>518.4</v>
      </c>
      <c r="AL123" s="206">
        <f t="shared" si="45"/>
        <v>1569</v>
      </c>
    </row>
    <row r="124" spans="1:39" s="23" customFormat="1" ht="89.25" x14ac:dyDescent="0.2">
      <c r="A124" s="117">
        <v>1001095547191</v>
      </c>
      <c r="B124" s="49" t="s">
        <v>1558</v>
      </c>
      <c r="C124" s="50" t="s">
        <v>4</v>
      </c>
      <c r="D124" s="147" t="s">
        <v>474</v>
      </c>
      <c r="E124" s="113" t="s">
        <v>87</v>
      </c>
      <c r="F124" s="147" t="s">
        <v>6</v>
      </c>
      <c r="G124" s="50" t="s">
        <v>346</v>
      </c>
      <c r="H124" s="154" t="s">
        <v>1150</v>
      </c>
      <c r="I124" s="151" t="s">
        <v>1149</v>
      </c>
      <c r="J124" s="52" t="s">
        <v>1147</v>
      </c>
      <c r="K124" s="53">
        <v>11</v>
      </c>
      <c r="L124" s="54">
        <v>15</v>
      </c>
      <c r="M124" s="55">
        <v>3</v>
      </c>
      <c r="N124" s="89" t="s">
        <v>1148</v>
      </c>
      <c r="O124" s="32" t="s">
        <v>115</v>
      </c>
      <c r="P124" s="88">
        <v>35</v>
      </c>
      <c r="Q124" s="83" t="s">
        <v>38</v>
      </c>
      <c r="R124" s="240">
        <v>4607958077274</v>
      </c>
      <c r="S124" s="240">
        <v>14607958077271</v>
      </c>
      <c r="T124" s="260"/>
      <c r="U124" s="69"/>
      <c r="V124" s="69"/>
      <c r="W124" s="66">
        <v>3.7</v>
      </c>
      <c r="X124" s="273">
        <v>5.1999999999999998E-2</v>
      </c>
      <c r="Y124" s="67">
        <f t="shared" ref="Y124" si="65">W124+X124</f>
        <v>3.7520000000000002</v>
      </c>
      <c r="Z124" s="68">
        <v>938</v>
      </c>
      <c r="AA124" s="69">
        <v>178</v>
      </c>
      <c r="AB124" s="69">
        <v>178</v>
      </c>
      <c r="AC124" s="196">
        <v>2</v>
      </c>
      <c r="AD124" s="118">
        <v>600000313</v>
      </c>
      <c r="AE124" s="105">
        <f>справочники!$C$62</f>
        <v>0.53100000000000003</v>
      </c>
      <c r="AF124" s="62">
        <f t="shared" si="60"/>
        <v>7.4</v>
      </c>
      <c r="AG124" s="123">
        <f t="shared" si="61"/>
        <v>8.0350000000000001</v>
      </c>
      <c r="AH124" s="38">
        <v>4</v>
      </c>
      <c r="AI124" s="39">
        <v>6</v>
      </c>
      <c r="AJ124" s="41">
        <f t="shared" ref="AJ124" si="66">AH124*AI124</f>
        <v>24</v>
      </c>
      <c r="AK124" s="208">
        <f t="shared" ref="AK124" si="67">IF(C124="ШТ",кол_во_инд.__упак_к*итого_г_у,ROUNDDOWN(номин.вес_нетто_г_у__кг*итого_г_у,1))</f>
        <v>48</v>
      </c>
      <c r="AL124" s="206">
        <f t="shared" si="45"/>
        <v>1213</v>
      </c>
    </row>
    <row r="125" spans="1:39" s="23" customFormat="1" ht="127.5" x14ac:dyDescent="0.2">
      <c r="A125" s="117">
        <v>1001095227235</v>
      </c>
      <c r="B125" s="26" t="s">
        <v>1618</v>
      </c>
      <c r="C125" s="24" t="s">
        <v>4</v>
      </c>
      <c r="D125" s="147" t="s">
        <v>474</v>
      </c>
      <c r="E125" s="113" t="s">
        <v>87</v>
      </c>
      <c r="F125" s="147" t="s">
        <v>6</v>
      </c>
      <c r="G125" s="25" t="s">
        <v>346</v>
      </c>
      <c r="H125" s="154" t="s">
        <v>487</v>
      </c>
      <c r="I125" s="152" t="s">
        <v>529</v>
      </c>
      <c r="J125" s="27" t="s">
        <v>1683</v>
      </c>
      <c r="K125" s="85">
        <v>10</v>
      </c>
      <c r="L125" s="86">
        <v>12</v>
      </c>
      <c r="M125" s="92">
        <v>2</v>
      </c>
      <c r="N125" s="87" t="s">
        <v>1684</v>
      </c>
      <c r="O125" s="32" t="s">
        <v>115</v>
      </c>
      <c r="P125" s="32">
        <v>60</v>
      </c>
      <c r="Q125" s="83" t="s">
        <v>45</v>
      </c>
      <c r="R125" s="235">
        <v>4607958078547</v>
      </c>
      <c r="S125" s="235">
        <v>14607958078544</v>
      </c>
      <c r="T125" s="158">
        <v>170</v>
      </c>
      <c r="U125" s="35">
        <v>59</v>
      </c>
      <c r="V125" s="35">
        <v>59</v>
      </c>
      <c r="W125" s="36">
        <v>0.35</v>
      </c>
      <c r="X125" s="273">
        <v>2E-3</v>
      </c>
      <c r="Y125" s="37">
        <f t="shared" ref="Y125" si="68">W125+X125</f>
        <v>0.35199999999999998</v>
      </c>
      <c r="Z125" s="60">
        <v>236</v>
      </c>
      <c r="AA125" s="61">
        <v>161</v>
      </c>
      <c r="AB125" s="61">
        <v>124</v>
      </c>
      <c r="AC125" s="192">
        <v>8</v>
      </c>
      <c r="AD125" s="118">
        <v>600000419</v>
      </c>
      <c r="AE125" s="105">
        <f>справочники!$C$130</f>
        <v>0.126</v>
      </c>
      <c r="AF125" s="40">
        <f t="shared" si="60"/>
        <v>2.8</v>
      </c>
      <c r="AG125" s="122">
        <f t="shared" si="61"/>
        <v>2.9419999999999997</v>
      </c>
      <c r="AH125" s="38">
        <v>21</v>
      </c>
      <c r="AI125" s="39">
        <v>10</v>
      </c>
      <c r="AJ125" s="41">
        <f t="shared" ref="AJ125" si="69">AH125*AI125</f>
        <v>210</v>
      </c>
      <c r="AK125" s="208">
        <f t="shared" ref="AK125" si="70">IF(C125="ШТ",кол_во_инд.__упак_к*итого_г_у,ROUNDDOWN(номин.вес_нетто_г_у__кг*итого_г_у,1))</f>
        <v>1680</v>
      </c>
      <c r="AL125" s="206">
        <f t="shared" si="45"/>
        <v>1385</v>
      </c>
    </row>
    <row r="126" spans="1:39" s="23" customFormat="1" ht="127.5" x14ac:dyDescent="0.2">
      <c r="A126" s="117">
        <v>1001095226772</v>
      </c>
      <c r="B126" s="26" t="s">
        <v>1575</v>
      </c>
      <c r="C126" s="24" t="s">
        <v>4</v>
      </c>
      <c r="D126" s="147" t="s">
        <v>474</v>
      </c>
      <c r="E126" s="113" t="s">
        <v>87</v>
      </c>
      <c r="F126" s="147" t="s">
        <v>6</v>
      </c>
      <c r="G126" s="25" t="s">
        <v>346</v>
      </c>
      <c r="H126" s="154" t="s">
        <v>487</v>
      </c>
      <c r="I126" s="152" t="s">
        <v>529</v>
      </c>
      <c r="J126" s="27" t="s">
        <v>1683</v>
      </c>
      <c r="K126" s="85">
        <v>10</v>
      </c>
      <c r="L126" s="86">
        <v>12</v>
      </c>
      <c r="M126" s="92">
        <v>2</v>
      </c>
      <c r="N126" s="87" t="s">
        <v>1684</v>
      </c>
      <c r="O126" s="32" t="s">
        <v>115</v>
      </c>
      <c r="P126" s="32">
        <v>60</v>
      </c>
      <c r="Q126" s="83" t="s">
        <v>45</v>
      </c>
      <c r="R126" s="235">
        <v>4607958076970</v>
      </c>
      <c r="S126" s="235">
        <v>14607958076977</v>
      </c>
      <c r="T126" s="158">
        <v>160</v>
      </c>
      <c r="U126" s="35">
        <v>67</v>
      </c>
      <c r="V126" s="35">
        <v>67</v>
      </c>
      <c r="W126" s="36">
        <v>0.4</v>
      </c>
      <c r="X126" s="273">
        <v>2E-3</v>
      </c>
      <c r="Y126" s="37">
        <f t="shared" ref="Y126:Y129" si="71">W126+X126</f>
        <v>0.40200000000000002</v>
      </c>
      <c r="Z126" s="109">
        <v>378</v>
      </c>
      <c r="AA126" s="110">
        <v>156</v>
      </c>
      <c r="AB126" s="110">
        <v>138</v>
      </c>
      <c r="AC126" s="194">
        <v>8</v>
      </c>
      <c r="AD126" s="118">
        <v>600000019</v>
      </c>
      <c r="AE126" s="105">
        <f>справочники!$C$11</f>
        <v>0.114</v>
      </c>
      <c r="AF126" s="40">
        <f t="shared" si="60"/>
        <v>3.2</v>
      </c>
      <c r="AG126" s="122">
        <f t="shared" si="61"/>
        <v>3.33</v>
      </c>
      <c r="AH126" s="38">
        <v>15</v>
      </c>
      <c r="AI126" s="39">
        <v>11</v>
      </c>
      <c r="AJ126" s="41">
        <f t="shared" si="62"/>
        <v>165</v>
      </c>
      <c r="AK126" s="208">
        <f t="shared" ref="AK126:AK129" si="72">IF(C126="ШТ",кол_во_инд.__упак_к*итого_г_у,ROUNDDOWN(номин.вес_нетто_г_у__кг*итого_г_у,1))</f>
        <v>1320</v>
      </c>
      <c r="AL126" s="206">
        <f t="shared" si="45"/>
        <v>1663</v>
      </c>
    </row>
    <row r="127" spans="1:39" ht="102.75" customHeight="1" x14ac:dyDescent="0.2">
      <c r="A127" s="117">
        <v>1001095226783</v>
      </c>
      <c r="B127" s="71" t="s">
        <v>955</v>
      </c>
      <c r="C127" s="51" t="s">
        <v>4</v>
      </c>
      <c r="D127" s="147" t="s">
        <v>474</v>
      </c>
      <c r="E127" s="133" t="s">
        <v>87</v>
      </c>
      <c r="F127" s="147" t="s">
        <v>5</v>
      </c>
      <c r="G127" s="51" t="s">
        <v>149</v>
      </c>
      <c r="H127" s="154" t="s">
        <v>487</v>
      </c>
      <c r="I127" s="149" t="s">
        <v>528</v>
      </c>
      <c r="J127" s="72" t="s">
        <v>1594</v>
      </c>
      <c r="K127" s="73">
        <v>10</v>
      </c>
      <c r="L127" s="74">
        <v>13</v>
      </c>
      <c r="M127" s="74">
        <v>3</v>
      </c>
      <c r="N127" s="75" t="s">
        <v>965</v>
      </c>
      <c r="O127" s="114" t="s">
        <v>115</v>
      </c>
      <c r="P127" s="51">
        <v>45</v>
      </c>
      <c r="Q127" s="337" t="s">
        <v>38</v>
      </c>
      <c r="R127" s="338">
        <v>4607958077168</v>
      </c>
      <c r="S127" s="338">
        <v>14607958077165</v>
      </c>
      <c r="T127" s="259">
        <v>150</v>
      </c>
      <c r="U127" s="77">
        <v>125</v>
      </c>
      <c r="V127" s="77">
        <v>83</v>
      </c>
      <c r="W127" s="78">
        <v>0.6</v>
      </c>
      <c r="X127" s="273">
        <v>5.0000000000000001E-3</v>
      </c>
      <c r="Y127" s="79">
        <f t="shared" si="71"/>
        <v>0.60499999999999998</v>
      </c>
      <c r="Z127" s="76">
        <v>292</v>
      </c>
      <c r="AA127" s="77">
        <v>178</v>
      </c>
      <c r="AB127" s="77">
        <v>178</v>
      </c>
      <c r="AC127" s="194">
        <v>8</v>
      </c>
      <c r="AD127" s="118">
        <v>600000029</v>
      </c>
      <c r="AE127" s="107">
        <f>справочники!$C$21</f>
        <v>0.125</v>
      </c>
      <c r="AF127" s="80">
        <f t="shared" si="60"/>
        <v>4.8</v>
      </c>
      <c r="AG127" s="125">
        <f t="shared" si="61"/>
        <v>4.9649999999999999</v>
      </c>
      <c r="AH127" s="38">
        <v>16</v>
      </c>
      <c r="AI127" s="39">
        <v>8</v>
      </c>
      <c r="AJ127" s="41">
        <f t="shared" si="62"/>
        <v>128</v>
      </c>
      <c r="AK127" s="208">
        <f t="shared" si="72"/>
        <v>1024</v>
      </c>
      <c r="AL127" s="206">
        <f t="shared" si="45"/>
        <v>1569</v>
      </c>
      <c r="AM127" s="23"/>
    </row>
    <row r="128" spans="1:39" ht="102.75" customHeight="1" x14ac:dyDescent="0.2">
      <c r="A128" s="117">
        <v>1001095227353</v>
      </c>
      <c r="B128" s="71" t="s">
        <v>1909</v>
      </c>
      <c r="C128" s="51" t="s">
        <v>4</v>
      </c>
      <c r="D128" s="147" t="s">
        <v>474</v>
      </c>
      <c r="E128" s="133" t="s">
        <v>87</v>
      </c>
      <c r="F128" s="147" t="s">
        <v>5</v>
      </c>
      <c r="G128" s="51" t="s">
        <v>149</v>
      </c>
      <c r="H128" s="154" t="s">
        <v>487</v>
      </c>
      <c r="I128" s="149" t="s">
        <v>528</v>
      </c>
      <c r="J128" s="72" t="s">
        <v>1594</v>
      </c>
      <c r="K128" s="73">
        <v>10</v>
      </c>
      <c r="L128" s="74">
        <v>13</v>
      </c>
      <c r="M128" s="74">
        <v>3</v>
      </c>
      <c r="N128" s="75" t="s">
        <v>965</v>
      </c>
      <c r="O128" s="114" t="s">
        <v>115</v>
      </c>
      <c r="P128" s="51">
        <v>55</v>
      </c>
      <c r="Q128" s="337" t="s">
        <v>38</v>
      </c>
      <c r="R128" s="338">
        <v>4607958077168</v>
      </c>
      <c r="S128" s="338">
        <v>14607958077165</v>
      </c>
      <c r="T128" s="259">
        <v>150</v>
      </c>
      <c r="U128" s="77">
        <v>125</v>
      </c>
      <c r="V128" s="77">
        <v>83</v>
      </c>
      <c r="W128" s="78">
        <v>0.6</v>
      </c>
      <c r="X128" s="273">
        <v>5.0000000000000001E-3</v>
      </c>
      <c r="Y128" s="79">
        <f t="shared" ref="Y128" si="73">W128+X128</f>
        <v>0.60499999999999998</v>
      </c>
      <c r="Z128" s="76">
        <v>292</v>
      </c>
      <c r="AA128" s="77">
        <v>178</v>
      </c>
      <c r="AB128" s="77">
        <v>178</v>
      </c>
      <c r="AC128" s="194">
        <v>8</v>
      </c>
      <c r="AD128" s="118">
        <v>600000029</v>
      </c>
      <c r="AE128" s="107">
        <f>справочники!$C$21</f>
        <v>0.125</v>
      </c>
      <c r="AF128" s="80">
        <f t="shared" si="60"/>
        <v>4.8</v>
      </c>
      <c r="AG128" s="125">
        <f t="shared" si="61"/>
        <v>4.9649999999999999</v>
      </c>
      <c r="AH128" s="38">
        <v>16</v>
      </c>
      <c r="AI128" s="39">
        <v>8</v>
      </c>
      <c r="AJ128" s="41">
        <f t="shared" ref="AJ128" si="74">AH128*AI128</f>
        <v>128</v>
      </c>
      <c r="AK128" s="208">
        <f t="shared" ref="AK128" si="75">IF(C128="ШТ",кол_во_инд.__упак_к*итого_г_у,ROUNDDOWN(номин.вес_нетто_г_у__кг*итого_г_у,1))</f>
        <v>1024</v>
      </c>
      <c r="AL128" s="206">
        <f t="shared" si="45"/>
        <v>1569</v>
      </c>
      <c r="AM128" s="23"/>
    </row>
    <row r="129" spans="1:39" ht="102" x14ac:dyDescent="0.2">
      <c r="A129" s="117">
        <v>1001095226925</v>
      </c>
      <c r="B129" s="49" t="s">
        <v>1200</v>
      </c>
      <c r="C129" s="50" t="s">
        <v>4</v>
      </c>
      <c r="D129" s="147" t="s">
        <v>474</v>
      </c>
      <c r="E129" s="113" t="s">
        <v>87</v>
      </c>
      <c r="F129" s="226" t="s">
        <v>1199</v>
      </c>
      <c r="G129" s="50" t="s">
        <v>149</v>
      </c>
      <c r="H129" s="155" t="s">
        <v>487</v>
      </c>
      <c r="I129" s="152" t="s">
        <v>528</v>
      </c>
      <c r="J129" s="52" t="s">
        <v>1201</v>
      </c>
      <c r="K129" s="53">
        <v>12</v>
      </c>
      <c r="L129" s="54">
        <v>13</v>
      </c>
      <c r="M129" s="54">
        <v>3</v>
      </c>
      <c r="N129" s="55" t="s">
        <v>1008</v>
      </c>
      <c r="O129" s="114" t="s">
        <v>115</v>
      </c>
      <c r="P129" s="50">
        <v>45</v>
      </c>
      <c r="Q129" s="57" t="s">
        <v>38</v>
      </c>
      <c r="R129" s="245">
        <v>4607958078080</v>
      </c>
      <c r="S129" s="245">
        <v>14607958078087</v>
      </c>
      <c r="T129" s="94">
        <v>150</v>
      </c>
      <c r="U129" s="61">
        <v>125</v>
      </c>
      <c r="V129" s="61">
        <v>83</v>
      </c>
      <c r="W129" s="66">
        <v>0.6</v>
      </c>
      <c r="X129" s="273">
        <v>5.0000000000000001E-3</v>
      </c>
      <c r="Y129" s="67">
        <f t="shared" si="71"/>
        <v>0.60499999999999998</v>
      </c>
      <c r="Z129" s="60">
        <v>292</v>
      </c>
      <c r="AA129" s="61">
        <v>178</v>
      </c>
      <c r="AB129" s="61">
        <v>178</v>
      </c>
      <c r="AC129" s="193">
        <v>8</v>
      </c>
      <c r="AD129" s="118">
        <v>600000029</v>
      </c>
      <c r="AE129" s="105">
        <f>справочники!$C$21</f>
        <v>0.125</v>
      </c>
      <c r="AF129" s="63">
        <f t="shared" si="60"/>
        <v>4.8</v>
      </c>
      <c r="AG129" s="123">
        <f t="shared" si="61"/>
        <v>4.9649999999999999</v>
      </c>
      <c r="AH129" s="38">
        <v>16</v>
      </c>
      <c r="AI129" s="39">
        <v>8</v>
      </c>
      <c r="AJ129" s="41">
        <f t="shared" si="62"/>
        <v>128</v>
      </c>
      <c r="AK129" s="208">
        <f t="shared" si="72"/>
        <v>1024</v>
      </c>
      <c r="AL129" s="206">
        <f t="shared" si="45"/>
        <v>1569</v>
      </c>
      <c r="AM129" s="23"/>
    </row>
    <row r="130" spans="1:39" ht="127.5" x14ac:dyDescent="0.2">
      <c r="A130" s="117">
        <v>1001094053215</v>
      </c>
      <c r="B130" s="49" t="s">
        <v>1888</v>
      </c>
      <c r="C130" s="82" t="s">
        <v>4</v>
      </c>
      <c r="D130" s="147" t="s">
        <v>474</v>
      </c>
      <c r="E130" s="113" t="s">
        <v>87</v>
      </c>
      <c r="F130" s="226" t="s">
        <v>6</v>
      </c>
      <c r="G130" s="50" t="s">
        <v>346</v>
      </c>
      <c r="H130" s="155" t="s">
        <v>487</v>
      </c>
      <c r="I130" s="151" t="s">
        <v>529</v>
      </c>
      <c r="J130" s="27" t="s">
        <v>1683</v>
      </c>
      <c r="K130" s="85">
        <v>10</v>
      </c>
      <c r="L130" s="86">
        <v>12</v>
      </c>
      <c r="M130" s="92">
        <v>2</v>
      </c>
      <c r="N130" s="87" t="s">
        <v>1684</v>
      </c>
      <c r="O130" s="114" t="s">
        <v>115</v>
      </c>
      <c r="P130" s="50">
        <v>60</v>
      </c>
      <c r="Q130" s="83" t="s">
        <v>45</v>
      </c>
      <c r="R130" s="245">
        <v>4607958072026</v>
      </c>
      <c r="S130" s="245">
        <v>14607958072023</v>
      </c>
      <c r="T130" s="159">
        <v>160</v>
      </c>
      <c r="U130" s="39">
        <v>67</v>
      </c>
      <c r="V130" s="39">
        <v>67</v>
      </c>
      <c r="W130" s="36">
        <v>0.4</v>
      </c>
      <c r="X130" s="273">
        <v>2E-3</v>
      </c>
      <c r="Y130" s="37">
        <f t="shared" si="59"/>
        <v>0.40200000000000002</v>
      </c>
      <c r="Z130" s="60">
        <v>318</v>
      </c>
      <c r="AA130" s="61">
        <v>143</v>
      </c>
      <c r="AB130" s="61">
        <v>138</v>
      </c>
      <c r="AC130" s="192">
        <v>8</v>
      </c>
      <c r="AD130" s="118">
        <v>600000407</v>
      </c>
      <c r="AE130" s="104">
        <f>справочники!$C$106</f>
        <v>9.4E-2</v>
      </c>
      <c r="AF130" s="40">
        <f t="shared" si="60"/>
        <v>3.2</v>
      </c>
      <c r="AG130" s="122">
        <f t="shared" si="61"/>
        <v>3.31</v>
      </c>
      <c r="AH130" s="38">
        <v>19</v>
      </c>
      <c r="AI130" s="39">
        <v>11</v>
      </c>
      <c r="AJ130" s="41">
        <f t="shared" si="62"/>
        <v>209</v>
      </c>
      <c r="AK130" s="208">
        <f t="shared" si="55"/>
        <v>1672</v>
      </c>
      <c r="AL130" s="206">
        <f t="shared" si="45"/>
        <v>1663</v>
      </c>
      <c r="AM130" s="23"/>
    </row>
    <row r="131" spans="1:39" ht="127.5" x14ac:dyDescent="0.2">
      <c r="A131" s="117">
        <v>1001094057348</v>
      </c>
      <c r="B131" s="49" t="s">
        <v>1889</v>
      </c>
      <c r="C131" s="82" t="s">
        <v>4</v>
      </c>
      <c r="D131" s="147" t="s">
        <v>474</v>
      </c>
      <c r="E131" s="113" t="s">
        <v>87</v>
      </c>
      <c r="F131" s="226" t="s">
        <v>6</v>
      </c>
      <c r="G131" s="50" t="s">
        <v>149</v>
      </c>
      <c r="H131" s="155" t="s">
        <v>487</v>
      </c>
      <c r="I131" s="151" t="s">
        <v>529</v>
      </c>
      <c r="J131" s="27" t="s">
        <v>1890</v>
      </c>
      <c r="K131" s="85">
        <v>10</v>
      </c>
      <c r="L131" s="86">
        <v>12</v>
      </c>
      <c r="M131" s="92">
        <v>2</v>
      </c>
      <c r="N131" s="87" t="s">
        <v>1684</v>
      </c>
      <c r="O131" s="114" t="s">
        <v>115</v>
      </c>
      <c r="P131" s="50">
        <v>60</v>
      </c>
      <c r="Q131" s="83" t="s">
        <v>45</v>
      </c>
      <c r="R131" s="245">
        <v>4607958072026</v>
      </c>
      <c r="S131" s="245">
        <v>24607958072020</v>
      </c>
      <c r="T131" s="94">
        <v>145</v>
      </c>
      <c r="U131" s="61">
        <v>70</v>
      </c>
      <c r="V131" s="61">
        <v>55</v>
      </c>
      <c r="W131" s="36">
        <v>0.4</v>
      </c>
      <c r="X131" s="273">
        <v>2E-3</v>
      </c>
      <c r="Y131" s="37">
        <f t="shared" ref="Y131" si="76">W131+X131</f>
        <v>0.40200000000000002</v>
      </c>
      <c r="Z131" s="60">
        <v>348</v>
      </c>
      <c r="AA131" s="69">
        <v>153</v>
      </c>
      <c r="AB131" s="61">
        <v>108</v>
      </c>
      <c r="AC131" s="193">
        <v>6</v>
      </c>
      <c r="AD131" s="118">
        <v>600000033</v>
      </c>
      <c r="AE131" s="104">
        <f>справочники!$C$25</f>
        <v>0.104</v>
      </c>
      <c r="AF131" s="40">
        <f t="shared" si="60"/>
        <v>2.4</v>
      </c>
      <c r="AG131" s="122">
        <f t="shared" si="61"/>
        <v>2.516</v>
      </c>
      <c r="AH131" s="38">
        <v>16</v>
      </c>
      <c r="AI131" s="39">
        <v>14</v>
      </c>
      <c r="AJ131" s="41">
        <f t="shared" ref="AJ131" si="77">AH131*AI131</f>
        <v>224</v>
      </c>
      <c r="AK131" s="208">
        <f t="shared" ref="AK131" si="78">IF(C131="ШТ",кол_во_инд.__упак_к*итого_г_у,ROUNDDOWN(номин.вес_нетто_г_у__кг*итого_г_у,1))</f>
        <v>1344</v>
      </c>
      <c r="AL131" s="206">
        <f t="shared" si="45"/>
        <v>1657</v>
      </c>
      <c r="AM131" s="23"/>
    </row>
    <row r="132" spans="1:39" ht="102" customHeight="1" x14ac:dyDescent="0.2">
      <c r="A132" s="117">
        <v>1001092674584</v>
      </c>
      <c r="B132" s="49" t="s">
        <v>147</v>
      </c>
      <c r="C132" s="50" t="s">
        <v>3</v>
      </c>
      <c r="D132" s="147" t="s">
        <v>474</v>
      </c>
      <c r="E132" s="113" t="s">
        <v>87</v>
      </c>
      <c r="F132" s="226" t="s">
        <v>6</v>
      </c>
      <c r="G132" s="50" t="s">
        <v>149</v>
      </c>
      <c r="H132" s="155" t="s">
        <v>487</v>
      </c>
      <c r="I132" s="152" t="s">
        <v>529</v>
      </c>
      <c r="J132" s="52" t="s">
        <v>1193</v>
      </c>
      <c r="K132" s="53">
        <v>9</v>
      </c>
      <c r="L132" s="54">
        <v>5</v>
      </c>
      <c r="M132" s="54">
        <v>3</v>
      </c>
      <c r="N132" s="55" t="s">
        <v>317</v>
      </c>
      <c r="O132" s="114" t="s">
        <v>115</v>
      </c>
      <c r="P132" s="50">
        <v>60</v>
      </c>
      <c r="Q132" s="57" t="s">
        <v>45</v>
      </c>
      <c r="R132" s="245">
        <v>2419717000001</v>
      </c>
      <c r="S132" s="245">
        <v>12419717000008</v>
      </c>
      <c r="T132" s="94">
        <v>280</v>
      </c>
      <c r="U132" s="61">
        <v>120</v>
      </c>
      <c r="V132" s="61">
        <v>120</v>
      </c>
      <c r="W132" s="66">
        <f>кратность!$F$68</f>
        <v>2.5</v>
      </c>
      <c r="X132" s="273">
        <v>2E-3</v>
      </c>
      <c r="Y132" s="67">
        <f t="shared" si="59"/>
        <v>2.5019999999999998</v>
      </c>
      <c r="Z132" s="68">
        <v>388</v>
      </c>
      <c r="AA132" s="69">
        <v>292</v>
      </c>
      <c r="AB132" s="69">
        <v>148</v>
      </c>
      <c r="AC132" s="193">
        <v>3</v>
      </c>
      <c r="AD132" s="118">
        <v>600000021</v>
      </c>
      <c r="AE132" s="106">
        <f>справочники!$C$13</f>
        <v>0.26800000000000002</v>
      </c>
      <c r="AF132" s="63">
        <f t="shared" si="60"/>
        <v>7.5</v>
      </c>
      <c r="AG132" s="123">
        <f t="shared" ref="AG132:AG155" si="79">(номин.вес_брутто__кг*кол_во_инд.__упак_к)+вес_короба__кг</f>
        <v>7.7739999999999991</v>
      </c>
      <c r="AH132" s="38">
        <v>8</v>
      </c>
      <c r="AI132" s="39">
        <v>10</v>
      </c>
      <c r="AJ132" s="41">
        <f t="shared" si="62"/>
        <v>80</v>
      </c>
      <c r="AK132" s="216">
        <f t="shared" si="55"/>
        <v>600</v>
      </c>
      <c r="AL132" s="206">
        <f t="shared" si="45"/>
        <v>1625</v>
      </c>
      <c r="AM132" s="23"/>
    </row>
    <row r="133" spans="1:39" ht="102.75" customHeight="1" x14ac:dyDescent="0.2">
      <c r="A133" s="117">
        <v>1001092675902</v>
      </c>
      <c r="B133" s="49" t="s">
        <v>330</v>
      </c>
      <c r="C133" s="50" t="s">
        <v>3</v>
      </c>
      <c r="D133" s="147" t="s">
        <v>474</v>
      </c>
      <c r="E133" s="113" t="s">
        <v>87</v>
      </c>
      <c r="F133" s="226" t="s">
        <v>6</v>
      </c>
      <c r="G133" s="50" t="s">
        <v>149</v>
      </c>
      <c r="H133" s="155" t="s">
        <v>487</v>
      </c>
      <c r="I133" s="152" t="s">
        <v>529</v>
      </c>
      <c r="J133" s="52" t="s">
        <v>1193</v>
      </c>
      <c r="K133" s="53">
        <v>9</v>
      </c>
      <c r="L133" s="54">
        <v>5</v>
      </c>
      <c r="M133" s="55">
        <v>3</v>
      </c>
      <c r="N133" s="55" t="s">
        <v>317</v>
      </c>
      <c r="O133" s="114" t="s">
        <v>115</v>
      </c>
      <c r="P133" s="50">
        <v>60</v>
      </c>
      <c r="Q133" s="57" t="s">
        <v>45</v>
      </c>
      <c r="R133" s="245">
        <v>2908220000009</v>
      </c>
      <c r="S133" s="245">
        <v>12908220000006</v>
      </c>
      <c r="T133" s="94">
        <v>280</v>
      </c>
      <c r="U133" s="61">
        <v>120</v>
      </c>
      <c r="V133" s="61">
        <v>120</v>
      </c>
      <c r="W133" s="66">
        <f>кратность!$F$69</f>
        <v>2.5</v>
      </c>
      <c r="X133" s="273">
        <v>2E-3</v>
      </c>
      <c r="Y133" s="67">
        <f t="shared" si="59"/>
        <v>2.5019999999999998</v>
      </c>
      <c r="Z133" s="68">
        <v>388</v>
      </c>
      <c r="AA133" s="69">
        <v>292</v>
      </c>
      <c r="AB133" s="69">
        <v>148</v>
      </c>
      <c r="AC133" s="193">
        <v>3</v>
      </c>
      <c r="AD133" s="118">
        <v>600000021</v>
      </c>
      <c r="AE133" s="106">
        <f>справочники!$C$13</f>
        <v>0.26800000000000002</v>
      </c>
      <c r="AF133" s="63">
        <f t="shared" si="60"/>
        <v>7.5</v>
      </c>
      <c r="AG133" s="123">
        <f t="shared" si="79"/>
        <v>7.7739999999999991</v>
      </c>
      <c r="AH133" s="38">
        <v>8</v>
      </c>
      <c r="AI133" s="39">
        <v>10</v>
      </c>
      <c r="AJ133" s="41">
        <f t="shared" si="62"/>
        <v>80</v>
      </c>
      <c r="AK133" s="216">
        <f t="shared" si="55"/>
        <v>600</v>
      </c>
      <c r="AL133" s="206">
        <f t="shared" si="45"/>
        <v>1625</v>
      </c>
      <c r="AM133" s="23"/>
    </row>
    <row r="134" spans="1:39" ht="102" customHeight="1" x14ac:dyDescent="0.2">
      <c r="A134" s="117">
        <v>1001092675945</v>
      </c>
      <c r="B134" s="49" t="s">
        <v>990</v>
      </c>
      <c r="C134" s="50" t="s">
        <v>3</v>
      </c>
      <c r="D134" s="147" t="s">
        <v>474</v>
      </c>
      <c r="E134" s="113" t="s">
        <v>87</v>
      </c>
      <c r="F134" s="226" t="s">
        <v>6</v>
      </c>
      <c r="G134" s="50" t="s">
        <v>149</v>
      </c>
      <c r="H134" s="155" t="s">
        <v>487</v>
      </c>
      <c r="I134" s="152" t="s">
        <v>529</v>
      </c>
      <c r="J134" s="52" t="s">
        <v>1193</v>
      </c>
      <c r="K134" s="53">
        <v>9</v>
      </c>
      <c r="L134" s="54">
        <v>5</v>
      </c>
      <c r="M134" s="54">
        <v>3</v>
      </c>
      <c r="N134" s="55" t="s">
        <v>317</v>
      </c>
      <c r="O134" s="114" t="s">
        <v>115</v>
      </c>
      <c r="P134" s="50">
        <v>60</v>
      </c>
      <c r="Q134" s="57" t="s">
        <v>45</v>
      </c>
      <c r="R134" s="245">
        <v>2419717000001</v>
      </c>
      <c r="S134" s="245">
        <v>12419717000008</v>
      </c>
      <c r="T134" s="94">
        <v>280</v>
      </c>
      <c r="U134" s="61">
        <v>120</v>
      </c>
      <c r="V134" s="61">
        <v>120</v>
      </c>
      <c r="W134" s="66">
        <f>кратность!$F$70</f>
        <v>2.5</v>
      </c>
      <c r="X134" s="273">
        <v>2E-3</v>
      </c>
      <c r="Y134" s="67">
        <f>W134+X134</f>
        <v>2.5019999999999998</v>
      </c>
      <c r="Z134" s="68">
        <v>388</v>
      </c>
      <c r="AA134" s="69">
        <v>292</v>
      </c>
      <c r="AB134" s="69">
        <v>148</v>
      </c>
      <c r="AC134" s="193">
        <v>3</v>
      </c>
      <c r="AD134" s="118">
        <v>600000021</v>
      </c>
      <c r="AE134" s="106">
        <f>справочники!$C$13</f>
        <v>0.26800000000000002</v>
      </c>
      <c r="AF134" s="63">
        <f t="shared" si="60"/>
        <v>7.5</v>
      </c>
      <c r="AG134" s="123">
        <f t="shared" si="79"/>
        <v>7.7739999999999991</v>
      </c>
      <c r="AH134" s="38">
        <v>8</v>
      </c>
      <c r="AI134" s="39">
        <v>10</v>
      </c>
      <c r="AJ134" s="41">
        <f t="shared" si="62"/>
        <v>80</v>
      </c>
      <c r="AK134" s="216">
        <f>IF(C134="ШТ",кол_во_инд.__упак_к*итого_г_у,ROUNDDOWN(номин.вес_нетто_г_у__кг*итого_г_у,1))</f>
        <v>600</v>
      </c>
      <c r="AL134" s="206">
        <f t="shared" si="45"/>
        <v>1625</v>
      </c>
      <c r="AM134" s="23"/>
    </row>
    <row r="135" spans="1:39" s="23" customFormat="1" ht="127.5" x14ac:dyDescent="0.2">
      <c r="A135" s="117">
        <v>1001096667266</v>
      </c>
      <c r="B135" s="26" t="s">
        <v>1682</v>
      </c>
      <c r="C135" s="24" t="s">
        <v>4</v>
      </c>
      <c r="D135" s="147" t="s">
        <v>474</v>
      </c>
      <c r="E135" s="133" t="s">
        <v>87</v>
      </c>
      <c r="F135" s="147" t="s">
        <v>6</v>
      </c>
      <c r="G135" s="25" t="s">
        <v>346</v>
      </c>
      <c r="H135" s="154" t="s">
        <v>487</v>
      </c>
      <c r="I135" s="149" t="s">
        <v>529</v>
      </c>
      <c r="J135" s="27" t="s">
        <v>1683</v>
      </c>
      <c r="K135" s="339">
        <v>10</v>
      </c>
      <c r="L135" s="340">
        <v>12</v>
      </c>
      <c r="M135" s="341">
        <v>2</v>
      </c>
      <c r="N135" s="342" t="s">
        <v>1684</v>
      </c>
      <c r="O135" s="32" t="s">
        <v>115</v>
      </c>
      <c r="P135" s="32">
        <v>60</v>
      </c>
      <c r="Q135" s="343" t="s">
        <v>45</v>
      </c>
      <c r="R135" s="235">
        <v>4607958079483</v>
      </c>
      <c r="S135" s="235">
        <v>14607958079480</v>
      </c>
      <c r="T135" s="158">
        <v>170</v>
      </c>
      <c r="U135" s="35">
        <v>59</v>
      </c>
      <c r="V135" s="35">
        <v>59</v>
      </c>
      <c r="W135" s="36">
        <v>0.35</v>
      </c>
      <c r="X135" s="273">
        <v>2E-3</v>
      </c>
      <c r="Y135" s="37">
        <f t="shared" ref="Y135" si="80">W135+X135</f>
        <v>0.35199999999999998</v>
      </c>
      <c r="Z135" s="76">
        <v>200</v>
      </c>
      <c r="AA135" s="77">
        <v>150</v>
      </c>
      <c r="AB135" s="77">
        <v>156</v>
      </c>
      <c r="AC135" s="192">
        <v>6</v>
      </c>
      <c r="AD135" s="118">
        <v>600000424</v>
      </c>
      <c r="AE135" s="107">
        <f>справочники!$C$107</f>
        <v>7.3999999999999996E-2</v>
      </c>
      <c r="AF135" s="40">
        <f t="shared" si="60"/>
        <v>2.1</v>
      </c>
      <c r="AG135" s="122">
        <f t="shared" si="79"/>
        <v>2.1859999999999999</v>
      </c>
      <c r="AH135" s="38">
        <v>30</v>
      </c>
      <c r="AI135" s="39">
        <v>9</v>
      </c>
      <c r="AJ135" s="41">
        <f t="shared" si="62"/>
        <v>270</v>
      </c>
      <c r="AK135" s="208">
        <f t="shared" ref="AK135" si="81">IF(C135="ШТ",кол_во_инд.__упак_к*итого_г_у,ROUNDDOWN(номин.вес_нетто_г_у__кг*итого_г_у,1))</f>
        <v>1620</v>
      </c>
      <c r="AL135" s="206">
        <f t="shared" si="45"/>
        <v>1549</v>
      </c>
    </row>
    <row r="136" spans="1:39" s="23" customFormat="1" ht="127.5" x14ac:dyDescent="0.2">
      <c r="A136" s="117">
        <v>1001096667356</v>
      </c>
      <c r="B136" s="26" t="s">
        <v>1912</v>
      </c>
      <c r="C136" s="24" t="s">
        <v>4</v>
      </c>
      <c r="D136" s="147" t="s">
        <v>474</v>
      </c>
      <c r="E136" s="133" t="s">
        <v>87</v>
      </c>
      <c r="F136" s="147" t="s">
        <v>6</v>
      </c>
      <c r="G136" s="25" t="s">
        <v>346</v>
      </c>
      <c r="H136" s="154" t="s">
        <v>487</v>
      </c>
      <c r="I136" s="149" t="s">
        <v>529</v>
      </c>
      <c r="J136" s="27" t="s">
        <v>1683</v>
      </c>
      <c r="K136" s="339">
        <v>10</v>
      </c>
      <c r="L136" s="340">
        <v>12</v>
      </c>
      <c r="M136" s="341">
        <v>2</v>
      </c>
      <c r="N136" s="342" t="s">
        <v>1684</v>
      </c>
      <c r="O136" s="32" t="s">
        <v>115</v>
      </c>
      <c r="P136" s="32">
        <v>60</v>
      </c>
      <c r="Q136" s="343" t="s">
        <v>45</v>
      </c>
      <c r="R136" s="235">
        <v>4607958079483</v>
      </c>
      <c r="S136" s="235">
        <v>14607958079480</v>
      </c>
      <c r="T136" s="158">
        <v>170</v>
      </c>
      <c r="U136" s="35">
        <v>59</v>
      </c>
      <c r="V136" s="35">
        <v>59</v>
      </c>
      <c r="W136" s="36">
        <v>0.35</v>
      </c>
      <c r="X136" s="273">
        <v>2E-3</v>
      </c>
      <c r="Y136" s="37">
        <f t="shared" ref="Y136" si="82">W136+X136</f>
        <v>0.35199999999999998</v>
      </c>
      <c r="Z136" s="76">
        <v>200</v>
      </c>
      <c r="AA136" s="77">
        <v>150</v>
      </c>
      <c r="AB136" s="77">
        <v>156</v>
      </c>
      <c r="AC136" s="192">
        <v>6</v>
      </c>
      <c r="AD136" s="118">
        <v>600000424</v>
      </c>
      <c r="AE136" s="107">
        <f>справочники!$C$107</f>
        <v>7.3999999999999996E-2</v>
      </c>
      <c r="AF136" s="40">
        <f t="shared" si="60"/>
        <v>2.1</v>
      </c>
      <c r="AG136" s="122">
        <f t="shared" si="79"/>
        <v>2.1859999999999999</v>
      </c>
      <c r="AH136" s="38">
        <v>30</v>
      </c>
      <c r="AI136" s="39">
        <v>9</v>
      </c>
      <c r="AJ136" s="41">
        <f t="shared" ref="AJ136" si="83">AH136*AI136</f>
        <v>270</v>
      </c>
      <c r="AK136" s="208">
        <f t="shared" ref="AK136" si="84">IF(C136="ШТ",кол_во_инд.__упак_к*итого_г_у,ROUNDDOWN(номин.вес_нетто_г_у__кг*итого_г_у,1))</f>
        <v>1620</v>
      </c>
      <c r="AL136" s="206">
        <f t="shared" si="45"/>
        <v>1549</v>
      </c>
    </row>
    <row r="137" spans="1:39" ht="140.25" x14ac:dyDescent="0.2">
      <c r="A137" s="117">
        <v>1001092687245</v>
      </c>
      <c r="B137" s="49" t="s">
        <v>1626</v>
      </c>
      <c r="C137" s="82" t="s">
        <v>4</v>
      </c>
      <c r="D137" s="147" t="s">
        <v>474</v>
      </c>
      <c r="E137" s="113" t="s">
        <v>87</v>
      </c>
      <c r="F137" s="226" t="s">
        <v>6</v>
      </c>
      <c r="G137" s="50" t="s">
        <v>149</v>
      </c>
      <c r="H137" s="155" t="s">
        <v>1169</v>
      </c>
      <c r="I137" s="152" t="s">
        <v>1627</v>
      </c>
      <c r="J137" s="27" t="s">
        <v>1636</v>
      </c>
      <c r="K137" s="85">
        <v>10</v>
      </c>
      <c r="L137" s="86">
        <v>6</v>
      </c>
      <c r="M137" s="92">
        <v>4</v>
      </c>
      <c r="N137" s="87" t="s">
        <v>1637</v>
      </c>
      <c r="O137" s="114" t="s">
        <v>115</v>
      </c>
      <c r="P137" s="50">
        <v>60</v>
      </c>
      <c r="Q137" s="83" t="s">
        <v>45</v>
      </c>
      <c r="R137" s="245">
        <v>4607958079384</v>
      </c>
      <c r="S137" s="245">
        <v>14607958079381</v>
      </c>
      <c r="T137" s="159">
        <v>160</v>
      </c>
      <c r="U137" s="39">
        <v>67</v>
      </c>
      <c r="V137" s="39">
        <v>67</v>
      </c>
      <c r="W137" s="36">
        <v>0.4</v>
      </c>
      <c r="X137" s="273">
        <v>2E-3</v>
      </c>
      <c r="Y137" s="37">
        <f t="shared" ref="Y137" si="85">W137+X137</f>
        <v>0.40200000000000002</v>
      </c>
      <c r="Z137" s="60">
        <v>318</v>
      </c>
      <c r="AA137" s="61">
        <v>143</v>
      </c>
      <c r="AB137" s="61">
        <v>138</v>
      </c>
      <c r="AC137" s="192">
        <v>8</v>
      </c>
      <c r="AD137" s="118">
        <v>600000407</v>
      </c>
      <c r="AE137" s="104">
        <f>справочники!$C$106</f>
        <v>9.4E-2</v>
      </c>
      <c r="AF137" s="40">
        <f t="shared" si="60"/>
        <v>3.2</v>
      </c>
      <c r="AG137" s="122">
        <f t="shared" si="79"/>
        <v>3.31</v>
      </c>
      <c r="AH137" s="38">
        <v>19</v>
      </c>
      <c r="AI137" s="39">
        <v>11</v>
      </c>
      <c r="AJ137" s="41">
        <f t="shared" ref="AJ137" si="86">AH137*AI137</f>
        <v>209</v>
      </c>
      <c r="AK137" s="208">
        <f t="shared" ref="AK137" si="87">IF(C137="ШТ",кол_во_инд.__упак_к*итого_г_у,ROUNDDOWN(номин.вес_нетто_г_у__кг*итого_г_у,1))</f>
        <v>1672</v>
      </c>
      <c r="AL137" s="206">
        <f t="shared" si="45"/>
        <v>1663</v>
      </c>
      <c r="AM137" s="23"/>
    </row>
    <row r="138" spans="1:39" ht="140.25" x14ac:dyDescent="0.2">
      <c r="A138" s="117">
        <v>1001094966025</v>
      </c>
      <c r="B138" s="49" t="s">
        <v>365</v>
      </c>
      <c r="C138" s="50" t="s">
        <v>3</v>
      </c>
      <c r="D138" s="147" t="s">
        <v>474</v>
      </c>
      <c r="E138" s="113" t="s">
        <v>87</v>
      </c>
      <c r="F138" s="226" t="s">
        <v>6</v>
      </c>
      <c r="G138" s="50" t="s">
        <v>149</v>
      </c>
      <c r="H138" s="155" t="s">
        <v>1169</v>
      </c>
      <c r="I138" s="152" t="s">
        <v>1426</v>
      </c>
      <c r="J138" s="52" t="s">
        <v>1691</v>
      </c>
      <c r="K138" s="53">
        <v>10</v>
      </c>
      <c r="L138" s="54">
        <v>6</v>
      </c>
      <c r="M138" s="55">
        <v>4</v>
      </c>
      <c r="N138" s="55" t="s">
        <v>1637</v>
      </c>
      <c r="O138" s="114" t="s">
        <v>115</v>
      </c>
      <c r="P138" s="50">
        <v>60</v>
      </c>
      <c r="Q138" s="57" t="s">
        <v>45</v>
      </c>
      <c r="R138" s="245">
        <v>2800133000001</v>
      </c>
      <c r="S138" s="245">
        <v>12800133000008</v>
      </c>
      <c r="T138" s="94">
        <v>290</v>
      </c>
      <c r="U138" s="61">
        <v>100</v>
      </c>
      <c r="V138" s="61">
        <v>100</v>
      </c>
      <c r="W138" s="66">
        <f>кратность!$F$71</f>
        <v>3</v>
      </c>
      <c r="X138" s="273">
        <v>2E-3</v>
      </c>
      <c r="Y138" s="67">
        <f t="shared" si="59"/>
        <v>3.0019999999999998</v>
      </c>
      <c r="Z138" s="60">
        <v>293</v>
      </c>
      <c r="AA138" s="61">
        <v>153</v>
      </c>
      <c r="AB138" s="61">
        <v>224</v>
      </c>
      <c r="AC138" s="192">
        <v>2</v>
      </c>
      <c r="AD138" s="118">
        <v>600000400</v>
      </c>
      <c r="AE138" s="167">
        <f>справочники!$C$95</f>
        <v>0.13500000000000001</v>
      </c>
      <c r="AF138" s="169">
        <f t="shared" si="60"/>
        <v>6</v>
      </c>
      <c r="AG138" s="122">
        <f t="shared" si="79"/>
        <v>6.1389999999999993</v>
      </c>
      <c r="AH138" s="38">
        <v>20</v>
      </c>
      <c r="AI138" s="39">
        <v>5</v>
      </c>
      <c r="AJ138" s="41">
        <f t="shared" si="62"/>
        <v>100</v>
      </c>
      <c r="AK138" s="216">
        <f t="shared" si="55"/>
        <v>600</v>
      </c>
      <c r="AL138" s="206">
        <f t="shared" si="45"/>
        <v>1265</v>
      </c>
      <c r="AM138" s="23"/>
    </row>
    <row r="139" spans="1:39" ht="140.25" x14ac:dyDescent="0.2">
      <c r="A139" s="117">
        <v>1001094966848</v>
      </c>
      <c r="B139" s="49" t="s">
        <v>1048</v>
      </c>
      <c r="C139" s="50" t="s">
        <v>3</v>
      </c>
      <c r="D139" s="147" t="s">
        <v>474</v>
      </c>
      <c r="E139" s="113" t="s">
        <v>87</v>
      </c>
      <c r="F139" s="226" t="s">
        <v>6</v>
      </c>
      <c r="G139" s="50" t="s">
        <v>149</v>
      </c>
      <c r="H139" s="155" t="s">
        <v>1169</v>
      </c>
      <c r="I139" s="152" t="s">
        <v>1426</v>
      </c>
      <c r="J139" s="52" t="s">
        <v>1691</v>
      </c>
      <c r="K139" s="53">
        <v>10</v>
      </c>
      <c r="L139" s="54">
        <v>6</v>
      </c>
      <c r="M139" s="55">
        <v>4</v>
      </c>
      <c r="N139" s="55" t="s">
        <v>1637</v>
      </c>
      <c r="O139" s="114" t="s">
        <v>115</v>
      </c>
      <c r="P139" s="50">
        <v>60</v>
      </c>
      <c r="Q139" s="57" t="s">
        <v>45</v>
      </c>
      <c r="R139" s="245">
        <v>2317603000008</v>
      </c>
      <c r="S139" s="245">
        <v>12317603000005</v>
      </c>
      <c r="T139" s="94">
        <v>268</v>
      </c>
      <c r="U139" s="61">
        <v>95</v>
      </c>
      <c r="V139" s="61">
        <v>60</v>
      </c>
      <c r="W139" s="66">
        <f>кратность!$F$72</f>
        <v>1.5</v>
      </c>
      <c r="X139" s="273">
        <v>2E-3</v>
      </c>
      <c r="Y139" s="67">
        <f>W139+X139</f>
        <v>1.502</v>
      </c>
      <c r="Z139" s="68">
        <v>292</v>
      </c>
      <c r="AA139" s="69">
        <v>178</v>
      </c>
      <c r="AB139" s="69">
        <v>178</v>
      </c>
      <c r="AC139" s="192">
        <v>4</v>
      </c>
      <c r="AD139" s="118">
        <v>600000029</v>
      </c>
      <c r="AE139" s="167">
        <f>справочники!$C$21</f>
        <v>0.125</v>
      </c>
      <c r="AF139" s="169">
        <f t="shared" si="60"/>
        <v>6</v>
      </c>
      <c r="AG139" s="122">
        <f t="shared" si="79"/>
        <v>6.133</v>
      </c>
      <c r="AH139" s="38">
        <v>16</v>
      </c>
      <c r="AI139" s="39">
        <v>8</v>
      </c>
      <c r="AJ139" s="41">
        <f t="shared" si="62"/>
        <v>128</v>
      </c>
      <c r="AK139" s="216">
        <f t="shared" ref="AK139:AK144" si="88">IF(C139="ШТ",кол_во_инд.__упак_к*итого_г_у,ROUNDDOWN(номин.вес_нетто_г_у__кг*итого_г_у,1))</f>
        <v>768</v>
      </c>
      <c r="AL139" s="206">
        <f t="shared" si="45"/>
        <v>1569</v>
      </c>
      <c r="AM139" s="23"/>
    </row>
    <row r="140" spans="1:39" ht="117" customHeight="1" x14ac:dyDescent="0.2">
      <c r="A140" s="117">
        <v>1001092646823</v>
      </c>
      <c r="B140" s="49" t="s">
        <v>326</v>
      </c>
      <c r="C140" s="50" t="s">
        <v>3</v>
      </c>
      <c r="D140" s="147" t="s">
        <v>474</v>
      </c>
      <c r="E140" s="113" t="s">
        <v>87</v>
      </c>
      <c r="F140" s="226" t="s">
        <v>6</v>
      </c>
      <c r="G140" s="50" t="s">
        <v>149</v>
      </c>
      <c r="H140" s="155" t="s">
        <v>487</v>
      </c>
      <c r="I140" s="151" t="s">
        <v>529</v>
      </c>
      <c r="J140" s="52" t="s">
        <v>1010</v>
      </c>
      <c r="K140" s="53">
        <v>10</v>
      </c>
      <c r="L140" s="54">
        <v>9</v>
      </c>
      <c r="M140" s="55">
        <v>3</v>
      </c>
      <c r="N140" s="55" t="s">
        <v>1011</v>
      </c>
      <c r="O140" s="114" t="s">
        <v>115</v>
      </c>
      <c r="P140" s="50">
        <v>60</v>
      </c>
      <c r="Q140" s="57" t="s">
        <v>45</v>
      </c>
      <c r="R140" s="121">
        <v>2800684000000</v>
      </c>
      <c r="S140" s="121">
        <v>12800684000007</v>
      </c>
      <c r="T140" s="94">
        <v>268</v>
      </c>
      <c r="U140" s="61">
        <v>95</v>
      </c>
      <c r="V140" s="61">
        <v>60</v>
      </c>
      <c r="W140" s="66">
        <f>кратность!$F$73</f>
        <v>1.5</v>
      </c>
      <c r="X140" s="273">
        <v>2E-3</v>
      </c>
      <c r="Y140" s="67">
        <f>W140+X140</f>
        <v>1.502</v>
      </c>
      <c r="Z140" s="68">
        <v>292</v>
      </c>
      <c r="AA140" s="69">
        <v>178</v>
      </c>
      <c r="AB140" s="69">
        <v>178</v>
      </c>
      <c r="AC140" s="193">
        <v>4</v>
      </c>
      <c r="AD140" s="118">
        <v>600000029</v>
      </c>
      <c r="AE140" s="106">
        <f>справочники!$C$21</f>
        <v>0.125</v>
      </c>
      <c r="AF140" s="63">
        <f t="shared" si="60"/>
        <v>6</v>
      </c>
      <c r="AG140" s="123">
        <f t="shared" si="79"/>
        <v>6.133</v>
      </c>
      <c r="AH140" s="38">
        <v>16</v>
      </c>
      <c r="AI140" s="39">
        <v>8</v>
      </c>
      <c r="AJ140" s="41">
        <f t="shared" si="62"/>
        <v>128</v>
      </c>
      <c r="AK140" s="216">
        <f t="shared" si="88"/>
        <v>768</v>
      </c>
      <c r="AL140" s="206">
        <f t="shared" si="45"/>
        <v>1569</v>
      </c>
      <c r="AM140" s="23"/>
    </row>
    <row r="141" spans="1:39" ht="127.5" x14ac:dyDescent="0.2">
      <c r="A141" s="117">
        <v>1001096687329</v>
      </c>
      <c r="B141" s="26" t="s">
        <v>1839</v>
      </c>
      <c r="C141" s="82" t="s">
        <v>4</v>
      </c>
      <c r="D141" s="147" t="s">
        <v>474</v>
      </c>
      <c r="E141" s="113" t="s">
        <v>87</v>
      </c>
      <c r="F141" s="226" t="s">
        <v>6</v>
      </c>
      <c r="G141" s="50" t="s">
        <v>346</v>
      </c>
      <c r="H141" s="155" t="s">
        <v>487</v>
      </c>
      <c r="I141" s="151" t="s">
        <v>529</v>
      </c>
      <c r="J141" s="27" t="s">
        <v>1683</v>
      </c>
      <c r="K141" s="85">
        <v>10</v>
      </c>
      <c r="L141" s="86">
        <v>12</v>
      </c>
      <c r="M141" s="92">
        <v>2</v>
      </c>
      <c r="N141" s="87" t="s">
        <v>1684</v>
      </c>
      <c r="O141" s="114" t="s">
        <v>115</v>
      </c>
      <c r="P141" s="50">
        <v>60</v>
      </c>
      <c r="Q141" s="83" t="s">
        <v>45</v>
      </c>
      <c r="R141" s="235">
        <v>4607958079704</v>
      </c>
      <c r="S141" s="235">
        <v>14607958079701</v>
      </c>
      <c r="T141" s="158">
        <v>145</v>
      </c>
      <c r="U141" s="35">
        <v>95</v>
      </c>
      <c r="V141" s="35">
        <v>70</v>
      </c>
      <c r="W141" s="36">
        <v>0.75</v>
      </c>
      <c r="X141" s="273">
        <v>2E-3</v>
      </c>
      <c r="Y141" s="37">
        <f t="shared" ref="Y141" si="89">W141+X141</f>
        <v>0.752</v>
      </c>
      <c r="Z141" s="60">
        <v>293</v>
      </c>
      <c r="AA141" s="61">
        <v>153</v>
      </c>
      <c r="AB141" s="61">
        <v>224</v>
      </c>
      <c r="AC141" s="194">
        <v>6</v>
      </c>
      <c r="AD141" s="118">
        <v>600000400</v>
      </c>
      <c r="AE141" s="104">
        <f>справочники!$C$95</f>
        <v>0.13500000000000001</v>
      </c>
      <c r="AF141" s="40">
        <f t="shared" si="60"/>
        <v>4.5</v>
      </c>
      <c r="AG141" s="122">
        <f t="shared" si="79"/>
        <v>4.6470000000000002</v>
      </c>
      <c r="AH141" s="38">
        <v>20</v>
      </c>
      <c r="AI141" s="39">
        <v>7</v>
      </c>
      <c r="AJ141" s="41">
        <f t="shared" si="62"/>
        <v>140</v>
      </c>
      <c r="AK141" s="208">
        <f t="shared" ref="AK141" si="90">IF(C141="ШТ",кол_во_инд.__упак_к*итого_г_у,ROUNDDOWN(номин.вес_нетто_г_у__кг*итого_г_у,1))</f>
        <v>840</v>
      </c>
      <c r="AL141" s="206">
        <f t="shared" si="45"/>
        <v>1713</v>
      </c>
      <c r="AM141" s="23"/>
    </row>
    <row r="142" spans="1:39" ht="127.5" x14ac:dyDescent="0.2">
      <c r="A142" s="117">
        <v>1001096687275</v>
      </c>
      <c r="B142" s="26" t="s">
        <v>1699</v>
      </c>
      <c r="C142" s="82" t="s">
        <v>4</v>
      </c>
      <c r="D142" s="147" t="s">
        <v>474</v>
      </c>
      <c r="E142" s="113" t="s">
        <v>87</v>
      </c>
      <c r="F142" s="226" t="s">
        <v>6</v>
      </c>
      <c r="G142" s="50" t="s">
        <v>346</v>
      </c>
      <c r="H142" s="155" t="s">
        <v>487</v>
      </c>
      <c r="I142" s="151" t="s">
        <v>529</v>
      </c>
      <c r="J142" s="27" t="s">
        <v>1683</v>
      </c>
      <c r="K142" s="85">
        <v>10</v>
      </c>
      <c r="L142" s="86">
        <v>12</v>
      </c>
      <c r="M142" s="92">
        <v>2</v>
      </c>
      <c r="N142" s="87" t="s">
        <v>1684</v>
      </c>
      <c r="O142" s="114" t="s">
        <v>115</v>
      </c>
      <c r="P142" s="50">
        <v>60</v>
      </c>
      <c r="Q142" s="83" t="s">
        <v>45</v>
      </c>
      <c r="R142" s="235">
        <v>4607958079513</v>
      </c>
      <c r="S142" s="235">
        <v>14607958079510</v>
      </c>
      <c r="T142" s="158">
        <v>270</v>
      </c>
      <c r="U142" s="35">
        <v>68</v>
      </c>
      <c r="V142" s="35">
        <v>68</v>
      </c>
      <c r="W142" s="36">
        <v>0.8</v>
      </c>
      <c r="X142" s="273">
        <v>2E-3</v>
      </c>
      <c r="Y142" s="37">
        <f t="shared" ref="Y142" si="91">W142+X142</f>
        <v>0.80200000000000005</v>
      </c>
      <c r="Z142" s="60">
        <v>293</v>
      </c>
      <c r="AA142" s="61">
        <v>153</v>
      </c>
      <c r="AB142" s="61">
        <v>224</v>
      </c>
      <c r="AC142" s="194">
        <v>6</v>
      </c>
      <c r="AD142" s="118">
        <v>600000400</v>
      </c>
      <c r="AE142" s="104">
        <f>справочники!$C$95</f>
        <v>0.13500000000000001</v>
      </c>
      <c r="AF142" s="40">
        <f t="shared" si="60"/>
        <v>4.8</v>
      </c>
      <c r="AG142" s="122">
        <f t="shared" si="79"/>
        <v>4.9470000000000001</v>
      </c>
      <c r="AH142" s="38">
        <v>20</v>
      </c>
      <c r="AI142" s="39">
        <v>7</v>
      </c>
      <c r="AJ142" s="41">
        <f t="shared" ref="AJ142" si="92">AH142*AI142</f>
        <v>140</v>
      </c>
      <c r="AK142" s="208">
        <f t="shared" si="88"/>
        <v>840</v>
      </c>
      <c r="AL142" s="206">
        <f t="shared" si="45"/>
        <v>1713</v>
      </c>
      <c r="AM142" s="23"/>
    </row>
    <row r="143" spans="1:39" ht="114.75" x14ac:dyDescent="0.2">
      <c r="A143" s="117">
        <v>1001095726867</v>
      </c>
      <c r="B143" s="26" t="s">
        <v>1103</v>
      </c>
      <c r="C143" s="24" t="s">
        <v>3</v>
      </c>
      <c r="D143" s="147" t="s">
        <v>474</v>
      </c>
      <c r="E143" s="113" t="s">
        <v>87</v>
      </c>
      <c r="F143" s="147" t="s">
        <v>5</v>
      </c>
      <c r="G143" s="25" t="s">
        <v>149</v>
      </c>
      <c r="H143" s="155" t="s">
        <v>487</v>
      </c>
      <c r="I143" s="151" t="s">
        <v>529</v>
      </c>
      <c r="J143" s="27" t="s">
        <v>1010</v>
      </c>
      <c r="K143" s="53">
        <v>10</v>
      </c>
      <c r="L143" s="54">
        <v>9</v>
      </c>
      <c r="M143" s="55">
        <v>3</v>
      </c>
      <c r="N143" s="55" t="s">
        <v>1011</v>
      </c>
      <c r="O143" s="32" t="s">
        <v>115</v>
      </c>
      <c r="P143" s="24">
        <v>60</v>
      </c>
      <c r="Q143" s="57" t="s">
        <v>45</v>
      </c>
      <c r="R143" s="246">
        <v>2800737000001</v>
      </c>
      <c r="S143" s="246">
        <v>12800737000008</v>
      </c>
      <c r="T143" s="159">
        <v>350</v>
      </c>
      <c r="U143" s="39">
        <v>97</v>
      </c>
      <c r="V143" s="39">
        <v>97</v>
      </c>
      <c r="W143" s="36">
        <f>кратность!$F$74</f>
        <v>2</v>
      </c>
      <c r="X143" s="273">
        <v>5.0000000000000001E-3</v>
      </c>
      <c r="Y143" s="37">
        <f>W143+X143</f>
        <v>2.0049999999999999</v>
      </c>
      <c r="Z143" s="34">
        <v>368</v>
      </c>
      <c r="AA143" s="35">
        <v>238</v>
      </c>
      <c r="AB143" s="35">
        <v>128</v>
      </c>
      <c r="AC143" s="192">
        <v>2</v>
      </c>
      <c r="AD143" s="118">
        <v>600000025</v>
      </c>
      <c r="AE143" s="167">
        <f>справочники!$C$17</f>
        <v>0.17499999999999999</v>
      </c>
      <c r="AF143" s="169">
        <f t="shared" si="60"/>
        <v>4</v>
      </c>
      <c r="AG143" s="122">
        <f t="shared" si="79"/>
        <v>4.1849999999999996</v>
      </c>
      <c r="AH143" s="38">
        <v>10</v>
      </c>
      <c r="AI143" s="39">
        <v>12</v>
      </c>
      <c r="AJ143" s="41">
        <f t="shared" si="62"/>
        <v>120</v>
      </c>
      <c r="AK143" s="216">
        <f t="shared" si="88"/>
        <v>480</v>
      </c>
      <c r="AL143" s="206">
        <f t="shared" si="45"/>
        <v>1681</v>
      </c>
      <c r="AM143" s="23"/>
    </row>
    <row r="144" spans="1:39" ht="102" x14ac:dyDescent="0.2">
      <c r="A144" s="117">
        <v>1001092436470</v>
      </c>
      <c r="B144" s="49" t="s">
        <v>683</v>
      </c>
      <c r="C144" s="50" t="s">
        <v>3</v>
      </c>
      <c r="D144" s="147" t="s">
        <v>474</v>
      </c>
      <c r="E144" s="113" t="s">
        <v>87</v>
      </c>
      <c r="F144" s="226" t="s">
        <v>2</v>
      </c>
      <c r="G144" s="50" t="s">
        <v>149</v>
      </c>
      <c r="H144" s="155" t="s">
        <v>487</v>
      </c>
      <c r="I144" s="151" t="s">
        <v>528</v>
      </c>
      <c r="J144" s="52" t="s">
        <v>887</v>
      </c>
      <c r="K144" s="53">
        <v>12</v>
      </c>
      <c r="L144" s="54">
        <v>13</v>
      </c>
      <c r="M144" s="54">
        <v>3</v>
      </c>
      <c r="N144" s="55" t="s">
        <v>1008</v>
      </c>
      <c r="O144" s="114" t="s">
        <v>115</v>
      </c>
      <c r="P144" s="50">
        <v>45</v>
      </c>
      <c r="Q144" s="57" t="s">
        <v>38</v>
      </c>
      <c r="R144" s="121">
        <v>2417899000000</v>
      </c>
      <c r="S144" s="121">
        <v>12417899000007</v>
      </c>
      <c r="T144" s="94">
        <v>280</v>
      </c>
      <c r="U144" s="61">
        <v>83</v>
      </c>
      <c r="V144" s="61">
        <v>83</v>
      </c>
      <c r="W144" s="66">
        <f>кратность!$F$75</f>
        <v>1.2</v>
      </c>
      <c r="X144" s="273">
        <v>8.0000000000000002E-3</v>
      </c>
      <c r="Y144" s="67">
        <f t="shared" si="59"/>
        <v>1.208</v>
      </c>
      <c r="Z144" s="60">
        <v>292</v>
      </c>
      <c r="AA144" s="61">
        <v>178</v>
      </c>
      <c r="AB144" s="61">
        <v>178</v>
      </c>
      <c r="AC144" s="193">
        <v>4</v>
      </c>
      <c r="AD144" s="118">
        <v>600000029</v>
      </c>
      <c r="AE144" s="105">
        <f>справочники!$C$21</f>
        <v>0.125</v>
      </c>
      <c r="AF144" s="63">
        <f t="shared" si="60"/>
        <v>4.8</v>
      </c>
      <c r="AG144" s="123">
        <f t="shared" si="79"/>
        <v>4.9569999999999999</v>
      </c>
      <c r="AH144" s="38">
        <v>14</v>
      </c>
      <c r="AI144" s="39">
        <v>8</v>
      </c>
      <c r="AJ144" s="41">
        <f t="shared" si="62"/>
        <v>112</v>
      </c>
      <c r="AK144" s="216">
        <f t="shared" si="88"/>
        <v>537.6</v>
      </c>
      <c r="AL144" s="206">
        <f t="shared" ref="AL144:AL192" si="93">(высота__мм*кол_во_слоев_г_у)+145</f>
        <v>1569</v>
      </c>
      <c r="AM144" s="23"/>
    </row>
    <row r="145" spans="1:39" ht="102" x14ac:dyDescent="0.2">
      <c r="A145" s="117">
        <v>1001092434233</v>
      </c>
      <c r="B145" s="49" t="s">
        <v>413</v>
      </c>
      <c r="C145" s="50" t="s">
        <v>3</v>
      </c>
      <c r="D145" s="147" t="s">
        <v>474</v>
      </c>
      <c r="E145" s="113" t="s">
        <v>87</v>
      </c>
      <c r="F145" s="226" t="s">
        <v>2</v>
      </c>
      <c r="G145" s="50" t="s">
        <v>149</v>
      </c>
      <c r="H145" s="155" t="s">
        <v>487</v>
      </c>
      <c r="I145" s="151" t="s">
        <v>528</v>
      </c>
      <c r="J145" s="52" t="s">
        <v>887</v>
      </c>
      <c r="K145" s="53">
        <v>12</v>
      </c>
      <c r="L145" s="54">
        <v>13</v>
      </c>
      <c r="M145" s="54">
        <v>3</v>
      </c>
      <c r="N145" s="55" t="s">
        <v>1008</v>
      </c>
      <c r="O145" s="114" t="s">
        <v>115</v>
      </c>
      <c r="P145" s="50">
        <v>45</v>
      </c>
      <c r="Q145" s="57" t="s">
        <v>28</v>
      </c>
      <c r="R145" s="121">
        <v>2800674000003</v>
      </c>
      <c r="S145" s="121">
        <v>12800674000000</v>
      </c>
      <c r="T145" s="94">
        <v>280</v>
      </c>
      <c r="U145" s="61">
        <v>83</v>
      </c>
      <c r="V145" s="61">
        <v>83</v>
      </c>
      <c r="W145" s="66">
        <f>кратность!$F$76</f>
        <v>1.25</v>
      </c>
      <c r="X145" s="273">
        <v>8.0000000000000002E-3</v>
      </c>
      <c r="Y145" s="67">
        <f t="shared" si="59"/>
        <v>1.258</v>
      </c>
      <c r="Z145" s="68">
        <v>292</v>
      </c>
      <c r="AA145" s="69">
        <v>178</v>
      </c>
      <c r="AB145" s="69">
        <v>178</v>
      </c>
      <c r="AC145" s="193">
        <v>4</v>
      </c>
      <c r="AD145" s="118">
        <v>600000029</v>
      </c>
      <c r="AE145" s="106">
        <f>справочники!$C$21</f>
        <v>0.125</v>
      </c>
      <c r="AF145" s="63">
        <f t="shared" si="60"/>
        <v>5</v>
      </c>
      <c r="AG145" s="123">
        <f t="shared" si="79"/>
        <v>5.157</v>
      </c>
      <c r="AH145" s="38">
        <v>16</v>
      </c>
      <c r="AI145" s="39">
        <v>8</v>
      </c>
      <c r="AJ145" s="41">
        <f t="shared" si="62"/>
        <v>128</v>
      </c>
      <c r="AK145" s="216">
        <f t="shared" ref="AK145:AK167" si="94">IF(C145="ШТ",кол_во_инд.__упак_к*итого_г_у,ROUNDDOWN(номин.вес_нетто_г_у__кг*итого_г_у,1))</f>
        <v>640</v>
      </c>
      <c r="AL145" s="206">
        <f t="shared" si="93"/>
        <v>1569</v>
      </c>
      <c r="AM145" s="23"/>
    </row>
    <row r="146" spans="1:39" ht="127.5" x14ac:dyDescent="0.2">
      <c r="A146" s="117">
        <v>1001092485452</v>
      </c>
      <c r="B146" s="49" t="s">
        <v>242</v>
      </c>
      <c r="C146" s="50" t="s">
        <v>3</v>
      </c>
      <c r="D146" s="147" t="s">
        <v>474</v>
      </c>
      <c r="E146" s="113" t="s">
        <v>87</v>
      </c>
      <c r="F146" s="226" t="s">
        <v>6</v>
      </c>
      <c r="G146" s="50" t="s">
        <v>149</v>
      </c>
      <c r="H146" s="155" t="s">
        <v>487</v>
      </c>
      <c r="I146" s="151" t="s">
        <v>529</v>
      </c>
      <c r="J146" s="27" t="s">
        <v>1683</v>
      </c>
      <c r="K146" s="85">
        <v>10</v>
      </c>
      <c r="L146" s="86">
        <v>12</v>
      </c>
      <c r="M146" s="92">
        <v>2</v>
      </c>
      <c r="N146" s="87" t="s">
        <v>1724</v>
      </c>
      <c r="O146" s="114" t="s">
        <v>115</v>
      </c>
      <c r="P146" s="50">
        <v>60</v>
      </c>
      <c r="Q146" s="57" t="s">
        <v>45</v>
      </c>
      <c r="R146" s="245">
        <v>2399730000007</v>
      </c>
      <c r="S146" s="245">
        <v>12399730000004</v>
      </c>
      <c r="T146" s="94">
        <v>280</v>
      </c>
      <c r="U146" s="61">
        <v>92</v>
      </c>
      <c r="V146" s="61">
        <v>92</v>
      </c>
      <c r="W146" s="66">
        <f>кратность!$F$77</f>
        <v>1.35</v>
      </c>
      <c r="X146" s="273">
        <v>2E-3</v>
      </c>
      <c r="Y146" s="67">
        <f t="shared" si="59"/>
        <v>1.3520000000000001</v>
      </c>
      <c r="Z146" s="60">
        <v>292</v>
      </c>
      <c r="AA146" s="61">
        <v>178</v>
      </c>
      <c r="AB146" s="61">
        <v>178</v>
      </c>
      <c r="AC146" s="193">
        <v>3</v>
      </c>
      <c r="AD146" s="118">
        <v>600000029</v>
      </c>
      <c r="AE146" s="105">
        <f>справочники!$C$21</f>
        <v>0.125</v>
      </c>
      <c r="AF146" s="63">
        <f t="shared" si="60"/>
        <v>4.05</v>
      </c>
      <c r="AG146" s="123">
        <f t="shared" si="79"/>
        <v>4.181</v>
      </c>
      <c r="AH146" s="38">
        <v>16</v>
      </c>
      <c r="AI146" s="39">
        <v>8</v>
      </c>
      <c r="AJ146" s="41">
        <f t="shared" si="62"/>
        <v>128</v>
      </c>
      <c r="AK146" s="216">
        <f t="shared" si="94"/>
        <v>518.4</v>
      </c>
      <c r="AL146" s="206">
        <f t="shared" si="93"/>
        <v>1569</v>
      </c>
      <c r="AM146" s="23"/>
    </row>
    <row r="147" spans="1:39" ht="114.75" x14ac:dyDescent="0.2">
      <c r="A147" s="117">
        <v>1001095716866</v>
      </c>
      <c r="B147" s="49" t="s">
        <v>1102</v>
      </c>
      <c r="C147" s="50" t="s">
        <v>3</v>
      </c>
      <c r="D147" s="147" t="s">
        <v>474</v>
      </c>
      <c r="E147" s="113" t="s">
        <v>87</v>
      </c>
      <c r="F147" s="226" t="s">
        <v>5</v>
      </c>
      <c r="G147" s="50" t="s">
        <v>149</v>
      </c>
      <c r="H147" s="155" t="s">
        <v>487</v>
      </c>
      <c r="I147" s="151" t="s">
        <v>529</v>
      </c>
      <c r="J147" s="52" t="s">
        <v>1010</v>
      </c>
      <c r="K147" s="53">
        <v>10</v>
      </c>
      <c r="L147" s="54">
        <v>9</v>
      </c>
      <c r="M147" s="55">
        <v>3</v>
      </c>
      <c r="N147" s="55" t="s">
        <v>1011</v>
      </c>
      <c r="O147" s="114" t="s">
        <v>115</v>
      </c>
      <c r="P147" s="50">
        <v>60</v>
      </c>
      <c r="Q147" s="57" t="s">
        <v>45</v>
      </c>
      <c r="R147" s="121">
        <v>2100334000009</v>
      </c>
      <c r="S147" s="121">
        <v>12100334000006</v>
      </c>
      <c r="T147" s="94">
        <v>268</v>
      </c>
      <c r="U147" s="61">
        <v>95</v>
      </c>
      <c r="V147" s="61">
        <v>60</v>
      </c>
      <c r="W147" s="66">
        <f>кратность!$F$78</f>
        <v>1.5</v>
      </c>
      <c r="X147" s="273">
        <v>2E-3</v>
      </c>
      <c r="Y147" s="67">
        <f t="shared" ref="Y147:Y181" si="95">W147+X147</f>
        <v>1.502</v>
      </c>
      <c r="Z147" s="68">
        <v>292</v>
      </c>
      <c r="AA147" s="69">
        <v>178</v>
      </c>
      <c r="AB147" s="69">
        <v>178</v>
      </c>
      <c r="AC147" s="193">
        <v>4</v>
      </c>
      <c r="AD147" s="118">
        <v>600000029</v>
      </c>
      <c r="AE147" s="106">
        <f>справочники!$C$21</f>
        <v>0.125</v>
      </c>
      <c r="AF147" s="63">
        <f t="shared" si="60"/>
        <v>6</v>
      </c>
      <c r="AG147" s="123">
        <f t="shared" si="79"/>
        <v>6.133</v>
      </c>
      <c r="AH147" s="38">
        <v>16</v>
      </c>
      <c r="AI147" s="39">
        <v>8</v>
      </c>
      <c r="AJ147" s="41">
        <f t="shared" si="62"/>
        <v>128</v>
      </c>
      <c r="AK147" s="216">
        <f>IF(C147="ШТ",кол_во_инд.__упак_к*итого_г_у,ROUNDDOWN(номин.вес_нетто_г_у__кг*итого_г_у,1))</f>
        <v>768</v>
      </c>
      <c r="AL147" s="206">
        <f t="shared" si="93"/>
        <v>1569</v>
      </c>
      <c r="AM147" s="23"/>
    </row>
    <row r="148" spans="1:39" ht="114.75" x14ac:dyDescent="0.2">
      <c r="A148" s="117">
        <v>1001095717142</v>
      </c>
      <c r="B148" s="49" t="s">
        <v>1482</v>
      </c>
      <c r="C148" s="50" t="s">
        <v>3</v>
      </c>
      <c r="D148" s="147" t="s">
        <v>474</v>
      </c>
      <c r="E148" s="113" t="s">
        <v>87</v>
      </c>
      <c r="F148" s="226" t="s">
        <v>5</v>
      </c>
      <c r="G148" s="50" t="s">
        <v>149</v>
      </c>
      <c r="H148" s="155" t="s">
        <v>487</v>
      </c>
      <c r="I148" s="151" t="s">
        <v>529</v>
      </c>
      <c r="J148" s="52" t="s">
        <v>1010</v>
      </c>
      <c r="K148" s="53">
        <v>10</v>
      </c>
      <c r="L148" s="54">
        <v>9</v>
      </c>
      <c r="M148" s="55">
        <v>3</v>
      </c>
      <c r="N148" s="55" t="s">
        <v>1011</v>
      </c>
      <c r="O148" s="114" t="s">
        <v>115</v>
      </c>
      <c r="P148" s="50">
        <v>60</v>
      </c>
      <c r="Q148" s="57" t="s">
        <v>45</v>
      </c>
      <c r="R148" s="121">
        <v>2400167000000</v>
      </c>
      <c r="S148" s="121">
        <v>12400167000007</v>
      </c>
      <c r="T148" s="94">
        <v>268</v>
      </c>
      <c r="U148" s="61">
        <v>95</v>
      </c>
      <c r="V148" s="61">
        <v>60</v>
      </c>
      <c r="W148" s="66">
        <f>кратность!$F$79</f>
        <v>1.5</v>
      </c>
      <c r="X148" s="273">
        <v>2E-3</v>
      </c>
      <c r="Y148" s="67">
        <f t="shared" ref="Y148" si="96">W148+X148</f>
        <v>1.502</v>
      </c>
      <c r="Z148" s="68">
        <v>292</v>
      </c>
      <c r="AA148" s="69">
        <v>178</v>
      </c>
      <c r="AB148" s="69">
        <v>178</v>
      </c>
      <c r="AC148" s="193">
        <v>4</v>
      </c>
      <c r="AD148" s="118">
        <v>600000029</v>
      </c>
      <c r="AE148" s="106">
        <f>справочники!$C$21</f>
        <v>0.125</v>
      </c>
      <c r="AF148" s="63">
        <f t="shared" si="60"/>
        <v>6</v>
      </c>
      <c r="AG148" s="123">
        <f t="shared" si="79"/>
        <v>6.133</v>
      </c>
      <c r="AH148" s="38">
        <v>16</v>
      </c>
      <c r="AI148" s="39">
        <v>8</v>
      </c>
      <c r="AJ148" s="41">
        <f t="shared" ref="AJ148" si="97">AH148*AI148</f>
        <v>128</v>
      </c>
      <c r="AK148" s="216">
        <f>IF(C148="ШТ",кол_во_инд.__упак_к*итого_г_у,ROUNDDOWN(номин.вес_нетто_г_у__кг*итого_г_у,1))</f>
        <v>768</v>
      </c>
      <c r="AL148" s="206">
        <f t="shared" si="93"/>
        <v>1569</v>
      </c>
      <c r="AM148" s="23"/>
    </row>
    <row r="149" spans="1:39" ht="114.75" x14ac:dyDescent="0.2">
      <c r="A149" s="117">
        <v>1001095716907</v>
      </c>
      <c r="B149" s="49" t="s">
        <v>1132</v>
      </c>
      <c r="C149" s="50" t="s">
        <v>3</v>
      </c>
      <c r="D149" s="147" t="s">
        <v>474</v>
      </c>
      <c r="E149" s="113" t="s">
        <v>87</v>
      </c>
      <c r="F149" s="226" t="s">
        <v>5</v>
      </c>
      <c r="G149" s="50" t="s">
        <v>149</v>
      </c>
      <c r="H149" s="155" t="s">
        <v>487</v>
      </c>
      <c r="I149" s="151" t="s">
        <v>529</v>
      </c>
      <c r="J149" s="52" t="s">
        <v>1010</v>
      </c>
      <c r="K149" s="53">
        <v>10</v>
      </c>
      <c r="L149" s="54">
        <v>9</v>
      </c>
      <c r="M149" s="55">
        <v>3</v>
      </c>
      <c r="N149" s="55" t="s">
        <v>1011</v>
      </c>
      <c r="O149" s="114" t="s">
        <v>115</v>
      </c>
      <c r="P149" s="50">
        <v>60</v>
      </c>
      <c r="Q149" s="57" t="s">
        <v>45</v>
      </c>
      <c r="R149" s="121">
        <v>2664566000003</v>
      </c>
      <c r="S149" s="121">
        <v>12664566000000</v>
      </c>
      <c r="T149" s="94">
        <v>268</v>
      </c>
      <c r="U149" s="61">
        <v>95</v>
      </c>
      <c r="V149" s="61">
        <v>60</v>
      </c>
      <c r="W149" s="66">
        <f>кратность!$F$80</f>
        <v>1.5</v>
      </c>
      <c r="X149" s="273">
        <v>2E-3</v>
      </c>
      <c r="Y149" s="67">
        <f t="shared" si="95"/>
        <v>1.502</v>
      </c>
      <c r="Z149" s="68">
        <v>292</v>
      </c>
      <c r="AA149" s="69">
        <v>178</v>
      </c>
      <c r="AB149" s="69">
        <v>178</v>
      </c>
      <c r="AC149" s="193">
        <v>4</v>
      </c>
      <c r="AD149" s="118">
        <v>600000029</v>
      </c>
      <c r="AE149" s="106">
        <f>справочники!$C$21</f>
        <v>0.125</v>
      </c>
      <c r="AF149" s="63">
        <f t="shared" si="60"/>
        <v>6</v>
      </c>
      <c r="AG149" s="123">
        <f t="shared" si="79"/>
        <v>6.133</v>
      </c>
      <c r="AH149" s="38">
        <v>16</v>
      </c>
      <c r="AI149" s="39">
        <v>8</v>
      </c>
      <c r="AJ149" s="41">
        <f t="shared" si="62"/>
        <v>128</v>
      </c>
      <c r="AK149" s="216">
        <f>IF(C149="ШТ",кол_во_инд.__упак_к*итого_г_у,ROUNDDOWN(номин.вес_нетто_г_у__кг*итого_г_у,1))</f>
        <v>768</v>
      </c>
      <c r="AL149" s="206">
        <f t="shared" si="93"/>
        <v>1569</v>
      </c>
      <c r="AM149" s="23"/>
    </row>
    <row r="150" spans="1:39" ht="145.9" customHeight="1" x14ac:dyDescent="0.2">
      <c r="A150" s="117">
        <v>1001093345495</v>
      </c>
      <c r="B150" s="49" t="s">
        <v>250</v>
      </c>
      <c r="C150" s="50" t="s">
        <v>4</v>
      </c>
      <c r="D150" s="147" t="s">
        <v>474</v>
      </c>
      <c r="E150" s="113" t="s">
        <v>87</v>
      </c>
      <c r="F150" s="226" t="s">
        <v>6</v>
      </c>
      <c r="G150" s="50" t="s">
        <v>149</v>
      </c>
      <c r="H150" s="155" t="s">
        <v>1169</v>
      </c>
      <c r="I150" s="152" t="s">
        <v>1170</v>
      </c>
      <c r="J150" s="52" t="s">
        <v>1636</v>
      </c>
      <c r="K150" s="53">
        <v>10</v>
      </c>
      <c r="L150" s="54">
        <v>6</v>
      </c>
      <c r="M150" s="54">
        <v>4</v>
      </c>
      <c r="N150" s="55" t="s">
        <v>1637</v>
      </c>
      <c r="O150" s="114" t="s">
        <v>115</v>
      </c>
      <c r="P150" s="50">
        <v>60</v>
      </c>
      <c r="Q150" s="57" t="s">
        <v>45</v>
      </c>
      <c r="R150" s="245">
        <v>4607958070947</v>
      </c>
      <c r="S150" s="245">
        <v>24607958070941</v>
      </c>
      <c r="T150" s="94">
        <v>145</v>
      </c>
      <c r="U150" s="61">
        <v>70</v>
      </c>
      <c r="V150" s="61">
        <v>55</v>
      </c>
      <c r="W150" s="66">
        <v>0.4</v>
      </c>
      <c r="X150" s="273">
        <v>2E-3</v>
      </c>
      <c r="Y150" s="67">
        <f t="shared" si="95"/>
        <v>0.40200000000000002</v>
      </c>
      <c r="Z150" s="60">
        <v>348</v>
      </c>
      <c r="AA150" s="69">
        <v>153</v>
      </c>
      <c r="AB150" s="61">
        <v>108</v>
      </c>
      <c r="AC150" s="193">
        <v>6</v>
      </c>
      <c r="AD150" s="118">
        <v>600000033</v>
      </c>
      <c r="AE150" s="105">
        <f>справочники!$C$25</f>
        <v>0.104</v>
      </c>
      <c r="AF150" s="63">
        <f t="shared" si="60"/>
        <v>2.4</v>
      </c>
      <c r="AG150" s="123">
        <f t="shared" si="79"/>
        <v>2.516</v>
      </c>
      <c r="AH150" s="38">
        <v>16</v>
      </c>
      <c r="AI150" s="39">
        <v>14</v>
      </c>
      <c r="AJ150" s="41">
        <f t="shared" si="62"/>
        <v>224</v>
      </c>
      <c r="AK150" s="208">
        <f t="shared" si="94"/>
        <v>1344</v>
      </c>
      <c r="AL150" s="206">
        <f t="shared" si="93"/>
        <v>1657</v>
      </c>
      <c r="AM150" s="23"/>
    </row>
    <row r="151" spans="1:39" ht="102" customHeight="1" x14ac:dyDescent="0.2">
      <c r="A151" s="117">
        <v>1001092436495</v>
      </c>
      <c r="B151" s="49" t="s">
        <v>709</v>
      </c>
      <c r="C151" s="50" t="s">
        <v>4</v>
      </c>
      <c r="D151" s="147" t="s">
        <v>474</v>
      </c>
      <c r="E151" s="113" t="s">
        <v>87</v>
      </c>
      <c r="F151" s="226" t="s">
        <v>2</v>
      </c>
      <c r="G151" s="50" t="s">
        <v>149</v>
      </c>
      <c r="H151" s="155" t="s">
        <v>487</v>
      </c>
      <c r="I151" s="152" t="s">
        <v>528</v>
      </c>
      <c r="J151" s="52" t="s">
        <v>1594</v>
      </c>
      <c r="K151" s="53">
        <v>10</v>
      </c>
      <c r="L151" s="54">
        <v>13</v>
      </c>
      <c r="M151" s="54">
        <v>3</v>
      </c>
      <c r="N151" s="55" t="s">
        <v>965</v>
      </c>
      <c r="O151" s="114" t="s">
        <v>115</v>
      </c>
      <c r="P151" s="50">
        <v>45</v>
      </c>
      <c r="Q151" s="57" t="s">
        <v>38</v>
      </c>
      <c r="R151" s="245">
        <v>4607088544295</v>
      </c>
      <c r="S151" s="245">
        <v>14607088544292</v>
      </c>
      <c r="T151" s="94">
        <v>150</v>
      </c>
      <c r="U151" s="61">
        <v>125</v>
      </c>
      <c r="V151" s="61">
        <v>40</v>
      </c>
      <c r="W151" s="66">
        <v>0.3</v>
      </c>
      <c r="X151" s="273">
        <v>5.0000000000000001E-3</v>
      </c>
      <c r="Y151" s="67">
        <f t="shared" si="95"/>
        <v>0.30499999999999999</v>
      </c>
      <c r="Z151" s="60">
        <v>348</v>
      </c>
      <c r="AA151" s="61">
        <v>153</v>
      </c>
      <c r="AB151" s="61">
        <v>108</v>
      </c>
      <c r="AC151" s="193">
        <v>6</v>
      </c>
      <c r="AD151" s="118">
        <v>600000033</v>
      </c>
      <c r="AE151" s="105">
        <f>справочники!$C$25</f>
        <v>0.104</v>
      </c>
      <c r="AF151" s="63">
        <f t="shared" si="60"/>
        <v>1.8</v>
      </c>
      <c r="AG151" s="123">
        <f t="shared" si="79"/>
        <v>1.9340000000000002</v>
      </c>
      <c r="AH151" s="38">
        <v>16</v>
      </c>
      <c r="AI151" s="39">
        <v>14</v>
      </c>
      <c r="AJ151" s="41">
        <f t="shared" si="62"/>
        <v>224</v>
      </c>
      <c r="AK151" s="208">
        <f>IF(C151="ШТ",кол_во_инд.__упак_к*итого_г_у,ROUNDDOWN(номин.вес_нетто_г_у__кг*итого_г_у,1))</f>
        <v>1344</v>
      </c>
      <c r="AL151" s="206">
        <f t="shared" si="93"/>
        <v>1657</v>
      </c>
      <c r="AM151" s="23"/>
    </row>
    <row r="152" spans="1:39" ht="102.75" customHeight="1" x14ac:dyDescent="0.2">
      <c r="A152" s="117">
        <v>1001092437346</v>
      </c>
      <c r="B152" s="71" t="s">
        <v>1873</v>
      </c>
      <c r="C152" s="51" t="s">
        <v>4</v>
      </c>
      <c r="D152" s="147" t="s">
        <v>474</v>
      </c>
      <c r="E152" s="133" t="s">
        <v>87</v>
      </c>
      <c r="F152" s="147" t="s">
        <v>5</v>
      </c>
      <c r="G152" s="51" t="s">
        <v>149</v>
      </c>
      <c r="H152" s="154" t="s">
        <v>487</v>
      </c>
      <c r="I152" s="149" t="s">
        <v>528</v>
      </c>
      <c r="J152" s="72" t="s">
        <v>1594</v>
      </c>
      <c r="K152" s="73">
        <v>10</v>
      </c>
      <c r="L152" s="74">
        <v>13</v>
      </c>
      <c r="M152" s="74">
        <v>3</v>
      </c>
      <c r="N152" s="75" t="s">
        <v>965</v>
      </c>
      <c r="O152" s="114" t="s">
        <v>115</v>
      </c>
      <c r="P152" s="51">
        <v>45</v>
      </c>
      <c r="Q152" s="337" t="s">
        <v>88</v>
      </c>
      <c r="R152" s="338">
        <v>4630362180032</v>
      </c>
      <c r="S152" s="338">
        <v>14630362180039</v>
      </c>
      <c r="T152" s="259">
        <v>150</v>
      </c>
      <c r="U152" s="77">
        <v>125</v>
      </c>
      <c r="V152" s="77">
        <v>83</v>
      </c>
      <c r="W152" s="78">
        <v>0.6</v>
      </c>
      <c r="X152" s="273">
        <v>5.0000000000000001E-3</v>
      </c>
      <c r="Y152" s="79">
        <f t="shared" si="95"/>
        <v>0.60499999999999998</v>
      </c>
      <c r="Z152" s="76">
        <v>292</v>
      </c>
      <c r="AA152" s="77">
        <v>178</v>
      </c>
      <c r="AB152" s="77">
        <v>178</v>
      </c>
      <c r="AC152" s="194">
        <v>8</v>
      </c>
      <c r="AD152" s="118">
        <v>600000029</v>
      </c>
      <c r="AE152" s="107">
        <f>справочники!$C$21</f>
        <v>0.125</v>
      </c>
      <c r="AF152" s="80">
        <f t="shared" si="60"/>
        <v>4.8</v>
      </c>
      <c r="AG152" s="125">
        <f t="shared" si="79"/>
        <v>4.9649999999999999</v>
      </c>
      <c r="AH152" s="38">
        <v>16</v>
      </c>
      <c r="AI152" s="39">
        <v>8</v>
      </c>
      <c r="AJ152" s="41">
        <f t="shared" ref="AJ152" si="98">AH152*AI152</f>
        <v>128</v>
      </c>
      <c r="AK152" s="208">
        <f t="shared" ref="AK152" si="99">IF(C152="ШТ",кол_во_инд.__упак_к*итого_г_у,ROUNDDOWN(номин.вес_нетто_г_у__кг*итого_г_у,1))</f>
        <v>1024</v>
      </c>
      <c r="AL152" s="206">
        <f t="shared" si="93"/>
        <v>1569</v>
      </c>
      <c r="AM152" s="23"/>
    </row>
    <row r="153" spans="1:39" ht="102.75" customHeight="1" x14ac:dyDescent="0.2">
      <c r="A153" s="117">
        <v>1001092437354</v>
      </c>
      <c r="B153" s="26" t="s">
        <v>1910</v>
      </c>
      <c r="C153" s="24" t="s">
        <v>4</v>
      </c>
      <c r="D153" s="345" t="s">
        <v>474</v>
      </c>
      <c r="E153" s="133" t="s">
        <v>87</v>
      </c>
      <c r="F153" s="345" t="s">
        <v>5</v>
      </c>
      <c r="G153" s="24" t="s">
        <v>149</v>
      </c>
      <c r="H153" s="26" t="s">
        <v>487</v>
      </c>
      <c r="I153" s="65" t="s">
        <v>528</v>
      </c>
      <c r="J153" s="27" t="s">
        <v>1594</v>
      </c>
      <c r="K153" s="28">
        <v>10</v>
      </c>
      <c r="L153" s="29">
        <v>13</v>
      </c>
      <c r="M153" s="29">
        <v>3</v>
      </c>
      <c r="N153" s="30" t="s">
        <v>965</v>
      </c>
      <c r="O153" s="114" t="s">
        <v>115</v>
      </c>
      <c r="P153" s="24">
        <v>55</v>
      </c>
      <c r="Q153" s="164" t="s">
        <v>88</v>
      </c>
      <c r="R153" s="346">
        <v>4630362180032</v>
      </c>
      <c r="S153" s="346">
        <v>14630362180039</v>
      </c>
      <c r="T153" s="159">
        <v>150</v>
      </c>
      <c r="U153" s="39">
        <v>125</v>
      </c>
      <c r="V153" s="39">
        <v>83</v>
      </c>
      <c r="W153" s="36">
        <v>0.6</v>
      </c>
      <c r="X153" s="273">
        <v>5.0000000000000001E-3</v>
      </c>
      <c r="Y153" s="37">
        <f t="shared" ref="Y153" si="100">W153+X153</f>
        <v>0.60499999999999998</v>
      </c>
      <c r="Z153" s="38">
        <v>292</v>
      </c>
      <c r="AA153" s="39">
        <v>178</v>
      </c>
      <c r="AB153" s="39">
        <v>178</v>
      </c>
      <c r="AC153" s="192">
        <v>8</v>
      </c>
      <c r="AD153" s="118">
        <v>600000029</v>
      </c>
      <c r="AE153" s="104">
        <f>справочники!$C$21</f>
        <v>0.125</v>
      </c>
      <c r="AF153" s="169">
        <f t="shared" si="60"/>
        <v>4.8</v>
      </c>
      <c r="AG153" s="122">
        <f t="shared" si="79"/>
        <v>4.9649999999999999</v>
      </c>
      <c r="AH153" s="38">
        <v>16</v>
      </c>
      <c r="AI153" s="39">
        <v>8</v>
      </c>
      <c r="AJ153" s="41">
        <f t="shared" ref="AJ153" si="101">AH153*AI153</f>
        <v>128</v>
      </c>
      <c r="AK153" s="208">
        <f t="shared" ref="AK153" si="102">IF(C153="ШТ",кол_во_инд.__упак_к*итого_г_у,ROUNDDOWN(номин.вес_нетто_г_у__кг*итого_г_у,1))</f>
        <v>1024</v>
      </c>
      <c r="AL153" s="206">
        <f t="shared" si="93"/>
        <v>1569</v>
      </c>
      <c r="AM153" s="23"/>
    </row>
    <row r="154" spans="1:39" ht="102" customHeight="1" x14ac:dyDescent="0.2">
      <c r="A154" s="117">
        <v>1001093316411</v>
      </c>
      <c r="B154" s="49" t="s">
        <v>453</v>
      </c>
      <c r="C154" s="50" t="s">
        <v>4</v>
      </c>
      <c r="D154" s="147" t="s">
        <v>474</v>
      </c>
      <c r="E154" s="113" t="s">
        <v>87</v>
      </c>
      <c r="F154" s="226" t="s">
        <v>6</v>
      </c>
      <c r="G154" s="50" t="s">
        <v>149</v>
      </c>
      <c r="H154" s="155" t="s">
        <v>487</v>
      </c>
      <c r="I154" s="152" t="s">
        <v>528</v>
      </c>
      <c r="J154" s="52" t="s">
        <v>1594</v>
      </c>
      <c r="K154" s="53">
        <v>10</v>
      </c>
      <c r="L154" s="54">
        <v>13</v>
      </c>
      <c r="M154" s="54">
        <v>3</v>
      </c>
      <c r="N154" s="55" t="s">
        <v>965</v>
      </c>
      <c r="O154" s="114" t="s">
        <v>115</v>
      </c>
      <c r="P154" s="50">
        <v>45</v>
      </c>
      <c r="Q154" s="57" t="s">
        <v>38</v>
      </c>
      <c r="R154" s="245">
        <v>4607958074990</v>
      </c>
      <c r="S154" s="245">
        <v>14607958074997</v>
      </c>
      <c r="T154" s="94">
        <v>150</v>
      </c>
      <c r="U154" s="61">
        <v>125</v>
      </c>
      <c r="V154" s="61">
        <v>40</v>
      </c>
      <c r="W154" s="66">
        <v>0.3</v>
      </c>
      <c r="X154" s="273">
        <v>5.0000000000000001E-3</v>
      </c>
      <c r="Y154" s="67">
        <f t="shared" si="95"/>
        <v>0.30499999999999999</v>
      </c>
      <c r="Z154" s="60">
        <v>348</v>
      </c>
      <c r="AA154" s="61">
        <v>153</v>
      </c>
      <c r="AB154" s="61">
        <v>108</v>
      </c>
      <c r="AC154" s="193">
        <v>6</v>
      </c>
      <c r="AD154" s="118">
        <v>600000033</v>
      </c>
      <c r="AE154" s="105">
        <f>справочники!$C$25</f>
        <v>0.104</v>
      </c>
      <c r="AF154" s="63">
        <f t="shared" si="60"/>
        <v>1.8</v>
      </c>
      <c r="AG154" s="123">
        <f t="shared" si="79"/>
        <v>1.9340000000000002</v>
      </c>
      <c r="AH154" s="38">
        <v>16</v>
      </c>
      <c r="AI154" s="39">
        <v>14</v>
      </c>
      <c r="AJ154" s="41">
        <f t="shared" si="62"/>
        <v>224</v>
      </c>
      <c r="AK154" s="208">
        <f t="shared" si="94"/>
        <v>1344</v>
      </c>
      <c r="AL154" s="206">
        <f t="shared" si="93"/>
        <v>1657</v>
      </c>
      <c r="AM154" s="23"/>
    </row>
    <row r="155" spans="1:39" ht="101.25" customHeight="1" x14ac:dyDescent="0.2">
      <c r="A155" s="117">
        <v>1001093316511</v>
      </c>
      <c r="B155" s="49" t="s">
        <v>707</v>
      </c>
      <c r="C155" s="50" t="s">
        <v>4</v>
      </c>
      <c r="D155" s="147" t="s">
        <v>474</v>
      </c>
      <c r="E155" s="113" t="s">
        <v>87</v>
      </c>
      <c r="F155" s="226" t="s">
        <v>6</v>
      </c>
      <c r="G155" s="50" t="s">
        <v>149</v>
      </c>
      <c r="H155" s="155" t="s">
        <v>487</v>
      </c>
      <c r="I155" s="152" t="s">
        <v>528</v>
      </c>
      <c r="J155" s="52" t="s">
        <v>1594</v>
      </c>
      <c r="K155" s="53">
        <v>10</v>
      </c>
      <c r="L155" s="54">
        <v>13</v>
      </c>
      <c r="M155" s="54">
        <v>3</v>
      </c>
      <c r="N155" s="55" t="s">
        <v>965</v>
      </c>
      <c r="O155" s="114" t="s">
        <v>115</v>
      </c>
      <c r="P155" s="50">
        <v>30</v>
      </c>
      <c r="Q155" s="57" t="s">
        <v>28</v>
      </c>
      <c r="R155" s="245">
        <v>4607958074990</v>
      </c>
      <c r="S155" s="245">
        <v>14607958074997</v>
      </c>
      <c r="T155" s="94">
        <v>150</v>
      </c>
      <c r="U155" s="61">
        <v>125</v>
      </c>
      <c r="V155" s="61">
        <v>40</v>
      </c>
      <c r="W155" s="66">
        <v>0.3</v>
      </c>
      <c r="X155" s="273">
        <v>5.0000000000000001E-3</v>
      </c>
      <c r="Y155" s="67">
        <f t="shared" si="95"/>
        <v>0.30499999999999999</v>
      </c>
      <c r="Z155" s="60">
        <v>348</v>
      </c>
      <c r="AA155" s="61">
        <v>153</v>
      </c>
      <c r="AB155" s="61">
        <v>108</v>
      </c>
      <c r="AC155" s="193">
        <v>6</v>
      </c>
      <c r="AD155" s="118">
        <v>600000033</v>
      </c>
      <c r="AE155" s="105">
        <f>справочники!$C$25</f>
        <v>0.104</v>
      </c>
      <c r="AF155" s="63">
        <f t="shared" si="60"/>
        <v>1.8</v>
      </c>
      <c r="AG155" s="123">
        <f t="shared" si="79"/>
        <v>1.9340000000000002</v>
      </c>
      <c r="AH155" s="38">
        <v>16</v>
      </c>
      <c r="AI155" s="39">
        <v>14</v>
      </c>
      <c r="AJ155" s="41">
        <f t="shared" ref="AJ155:AJ181" si="103">AH155*AI155</f>
        <v>224</v>
      </c>
      <c r="AK155" s="208">
        <f>IF(C155="ШТ",кол_во_инд.__упак_к*итого_г_у,ROUNDDOWN(номин.вес_нетто_г_у__кг*итого_г_у,1))</f>
        <v>1344</v>
      </c>
      <c r="AL155" s="206">
        <f t="shared" si="93"/>
        <v>1657</v>
      </c>
      <c r="AM155" s="23"/>
    </row>
    <row r="156" spans="1:39" ht="33.75" x14ac:dyDescent="0.2">
      <c r="A156" s="160">
        <v>1001122283590</v>
      </c>
      <c r="B156" s="47" t="s">
        <v>211</v>
      </c>
      <c r="C156" s="50" t="s">
        <v>4</v>
      </c>
      <c r="D156" s="147" t="s">
        <v>474</v>
      </c>
      <c r="E156" s="65" t="s">
        <v>446</v>
      </c>
      <c r="F156" s="226" t="s">
        <v>2</v>
      </c>
      <c r="G156" s="25" t="s">
        <v>299</v>
      </c>
      <c r="H156" s="154" t="s">
        <v>480</v>
      </c>
      <c r="I156" s="149" t="s">
        <v>506</v>
      </c>
      <c r="J156" s="27" t="s">
        <v>212</v>
      </c>
      <c r="K156" s="28">
        <v>15</v>
      </c>
      <c r="L156" s="29">
        <v>17</v>
      </c>
      <c r="M156" s="54"/>
      <c r="N156" s="30" t="s">
        <v>213</v>
      </c>
      <c r="O156" s="32" t="s">
        <v>570</v>
      </c>
      <c r="P156" s="24" t="s">
        <v>1813</v>
      </c>
      <c r="Q156" s="164" t="s">
        <v>29</v>
      </c>
      <c r="R156" s="237">
        <v>4601296009478</v>
      </c>
      <c r="S156" s="237">
        <v>14601296009475</v>
      </c>
      <c r="T156" s="159">
        <v>75</v>
      </c>
      <c r="U156" s="39">
        <v>75</v>
      </c>
      <c r="V156" s="39">
        <v>95</v>
      </c>
      <c r="W156" s="36">
        <v>0.33800000000000002</v>
      </c>
      <c r="X156" s="273">
        <v>0.04</v>
      </c>
      <c r="Y156" s="37">
        <f t="shared" si="95"/>
        <v>0.378</v>
      </c>
      <c r="Z156" s="34">
        <v>303</v>
      </c>
      <c r="AA156" s="35">
        <v>228</v>
      </c>
      <c r="AB156" s="35">
        <v>97</v>
      </c>
      <c r="AC156" s="195">
        <v>12</v>
      </c>
      <c r="AD156" s="118">
        <v>600000191</v>
      </c>
      <c r="AE156" s="106">
        <f>справочники!$C$46</f>
        <v>0.152</v>
      </c>
      <c r="AF156" s="62">
        <f t="shared" si="60"/>
        <v>4.05</v>
      </c>
      <c r="AG156" s="124">
        <f>(номин.вес_брутто__кг*кол_во_инд.__упак_к)+вес_короба__кг</f>
        <v>4.6879999999999997</v>
      </c>
      <c r="AH156" s="34">
        <v>13</v>
      </c>
      <c r="AI156" s="35">
        <v>10</v>
      </c>
      <c r="AJ156" s="41">
        <f t="shared" si="103"/>
        <v>130</v>
      </c>
      <c r="AK156" s="208">
        <f t="shared" si="94"/>
        <v>1560</v>
      </c>
      <c r="AL156" s="206">
        <f t="shared" si="93"/>
        <v>1115</v>
      </c>
      <c r="AM156" s="23"/>
    </row>
    <row r="157" spans="1:39" ht="33.75" x14ac:dyDescent="0.2">
      <c r="A157" s="160">
        <v>1001122287344</v>
      </c>
      <c r="B157" s="47" t="s">
        <v>1874</v>
      </c>
      <c r="C157" s="50" t="s">
        <v>4</v>
      </c>
      <c r="D157" s="147" t="s">
        <v>474</v>
      </c>
      <c r="E157" s="65" t="s">
        <v>446</v>
      </c>
      <c r="F157" s="226" t="s">
        <v>2</v>
      </c>
      <c r="G157" s="25" t="s">
        <v>299</v>
      </c>
      <c r="H157" s="154" t="s">
        <v>480</v>
      </c>
      <c r="I157" s="149" t="s">
        <v>506</v>
      </c>
      <c r="J157" s="27" t="s">
        <v>212</v>
      </c>
      <c r="K157" s="28">
        <v>15</v>
      </c>
      <c r="L157" s="29">
        <v>17</v>
      </c>
      <c r="M157" s="54"/>
      <c r="N157" s="30" t="s">
        <v>1875</v>
      </c>
      <c r="O157" s="32" t="s">
        <v>570</v>
      </c>
      <c r="P157" s="24" t="s">
        <v>1813</v>
      </c>
      <c r="Q157" s="164" t="s">
        <v>29</v>
      </c>
      <c r="R157" s="237">
        <v>4670107042324</v>
      </c>
      <c r="S157" s="237">
        <v>14670107042321</v>
      </c>
      <c r="T157" s="159">
        <v>75</v>
      </c>
      <c r="U157" s="39">
        <v>75</v>
      </c>
      <c r="V157" s="39">
        <v>95</v>
      </c>
      <c r="W157" s="36">
        <v>0.33800000000000002</v>
      </c>
      <c r="X157" s="273">
        <v>0.04</v>
      </c>
      <c r="Y157" s="37">
        <f t="shared" ref="Y157" si="104">W157+X157</f>
        <v>0.378</v>
      </c>
      <c r="Z157" s="34">
        <v>303</v>
      </c>
      <c r="AA157" s="35">
        <v>228</v>
      </c>
      <c r="AB157" s="35">
        <v>97</v>
      </c>
      <c r="AC157" s="195">
        <v>12</v>
      </c>
      <c r="AD157" s="118">
        <v>600000191</v>
      </c>
      <c r="AE157" s="106">
        <f>справочники!$C$46</f>
        <v>0.152</v>
      </c>
      <c r="AF157" s="62">
        <f t="shared" si="60"/>
        <v>4.05</v>
      </c>
      <c r="AG157" s="124">
        <f>(номин.вес_брутто__кг*кол_во_инд.__упак_к)+вес_короба__кг</f>
        <v>4.6879999999999997</v>
      </c>
      <c r="AH157" s="34">
        <v>13</v>
      </c>
      <c r="AI157" s="35">
        <v>10</v>
      </c>
      <c r="AJ157" s="41">
        <f t="shared" ref="AJ157" si="105">AH157*AI157</f>
        <v>130</v>
      </c>
      <c r="AK157" s="208">
        <f t="shared" ref="AK157" si="106">IF(C157="ШТ",кол_во_инд.__упак_к*итого_г_у,ROUNDDOWN(номин.вес_нетто_г_у__кг*итого_г_у,1))</f>
        <v>1560</v>
      </c>
      <c r="AL157" s="206">
        <f t="shared" si="93"/>
        <v>1115</v>
      </c>
      <c r="AM157" s="23"/>
    </row>
    <row r="158" spans="1:39" ht="33.75" x14ac:dyDescent="0.2">
      <c r="A158" s="160">
        <v>1001123677345</v>
      </c>
      <c r="B158" s="47" t="s">
        <v>1876</v>
      </c>
      <c r="C158" s="50" t="s">
        <v>4</v>
      </c>
      <c r="D158" s="147" t="s">
        <v>474</v>
      </c>
      <c r="E158" s="65" t="s">
        <v>446</v>
      </c>
      <c r="F158" s="226" t="s">
        <v>2</v>
      </c>
      <c r="G158" s="25" t="s">
        <v>299</v>
      </c>
      <c r="H158" s="154" t="s">
        <v>480</v>
      </c>
      <c r="I158" s="149" t="s">
        <v>506</v>
      </c>
      <c r="J158" s="27" t="s">
        <v>215</v>
      </c>
      <c r="K158" s="28">
        <v>16</v>
      </c>
      <c r="L158" s="29">
        <v>18</v>
      </c>
      <c r="M158" s="54"/>
      <c r="N158" s="30" t="s">
        <v>1877</v>
      </c>
      <c r="O158" s="32" t="s">
        <v>570</v>
      </c>
      <c r="P158" s="24" t="s">
        <v>1813</v>
      </c>
      <c r="Q158" s="164" t="s">
        <v>29</v>
      </c>
      <c r="R158" s="237">
        <v>4670107042348</v>
      </c>
      <c r="S158" s="237">
        <v>14670107042345</v>
      </c>
      <c r="T158" s="159">
        <v>100</v>
      </c>
      <c r="U158" s="39">
        <v>100</v>
      </c>
      <c r="V158" s="39">
        <v>53</v>
      </c>
      <c r="W158" s="36">
        <v>0.32500000000000001</v>
      </c>
      <c r="X158" s="273">
        <v>0.04</v>
      </c>
      <c r="Y158" s="37">
        <f t="shared" ref="Y158" si="107">W158+X158</f>
        <v>0.36499999999999999</v>
      </c>
      <c r="Z158" s="38">
        <v>306</v>
      </c>
      <c r="AA158" s="39">
        <v>231</v>
      </c>
      <c r="AB158" s="39">
        <v>101</v>
      </c>
      <c r="AC158" s="192">
        <v>18</v>
      </c>
      <c r="AD158" s="118">
        <v>600000340</v>
      </c>
      <c r="AE158" s="105">
        <f>справочники!$C$72</f>
        <v>0.13</v>
      </c>
      <c r="AF158" s="63">
        <f t="shared" si="60"/>
        <v>5.85</v>
      </c>
      <c r="AG158" s="123">
        <f>(номин.вес_брутто__кг*кол_во_инд.__упак_к)+вес_короба__кг</f>
        <v>6.7</v>
      </c>
      <c r="AH158" s="38">
        <v>14</v>
      </c>
      <c r="AI158" s="39">
        <v>7</v>
      </c>
      <c r="AJ158" s="41">
        <f t="shared" ref="AJ158" si="108">AH158*AI158</f>
        <v>98</v>
      </c>
      <c r="AK158" s="208">
        <f t="shared" ref="AK158" si="109">IF(C158="ШТ",кол_во_инд.__упак_к*итого_г_у,ROUNDDOWN(номин.вес_нетто_г_у__кг*итого_г_у,1))</f>
        <v>1764</v>
      </c>
      <c r="AL158" s="206">
        <f t="shared" si="93"/>
        <v>852</v>
      </c>
      <c r="AM158" s="23"/>
    </row>
    <row r="159" spans="1:39" ht="33.75" x14ac:dyDescent="0.2">
      <c r="A159" s="117">
        <v>1001080238154</v>
      </c>
      <c r="B159" s="49" t="s">
        <v>171</v>
      </c>
      <c r="C159" s="50" t="s">
        <v>3</v>
      </c>
      <c r="D159" s="147" t="s">
        <v>474</v>
      </c>
      <c r="E159" s="113" t="s">
        <v>1688</v>
      </c>
      <c r="F159" s="226" t="s">
        <v>2</v>
      </c>
      <c r="G159" s="50" t="s">
        <v>1</v>
      </c>
      <c r="H159" s="155" t="s">
        <v>68</v>
      </c>
      <c r="I159" s="152" t="s">
        <v>568</v>
      </c>
      <c r="J159" s="52" t="s">
        <v>182</v>
      </c>
      <c r="K159" s="53">
        <v>19</v>
      </c>
      <c r="L159" s="54">
        <v>30</v>
      </c>
      <c r="M159" s="54"/>
      <c r="N159" s="55" t="s">
        <v>69</v>
      </c>
      <c r="O159" s="114" t="s">
        <v>115</v>
      </c>
      <c r="P159" s="50">
        <v>10</v>
      </c>
      <c r="Q159" s="57" t="s">
        <v>29</v>
      </c>
      <c r="R159" s="121">
        <v>2543453000008</v>
      </c>
      <c r="S159" s="121">
        <v>12543453000005</v>
      </c>
      <c r="T159" s="257" t="s">
        <v>70</v>
      </c>
      <c r="U159" s="98">
        <v>180</v>
      </c>
      <c r="V159" s="98" t="s">
        <v>71</v>
      </c>
      <c r="W159" s="66">
        <f>кратность!$F$81</f>
        <v>1.925</v>
      </c>
      <c r="X159" s="273">
        <v>8.9999999999999993E-3</v>
      </c>
      <c r="Y159" s="67">
        <f t="shared" si="95"/>
        <v>1.9339999999999999</v>
      </c>
      <c r="Z159" s="60">
        <v>292</v>
      </c>
      <c r="AA159" s="61">
        <v>193</v>
      </c>
      <c r="AB159" s="61">
        <v>188</v>
      </c>
      <c r="AC159" s="193">
        <v>2</v>
      </c>
      <c r="AD159" s="118">
        <v>600000031</v>
      </c>
      <c r="AE159" s="105">
        <f>справочники!$C$23</f>
        <v>0.17199999999999999</v>
      </c>
      <c r="AF159" s="63">
        <f t="shared" si="60"/>
        <v>3.85</v>
      </c>
      <c r="AG159" s="123">
        <f t="shared" ref="AG159:AG170" si="110">(номин.вес_брутто__кг*кол_во_инд.__упак_к)+вес_короба__кг</f>
        <v>4.04</v>
      </c>
      <c r="AH159" s="38">
        <v>16</v>
      </c>
      <c r="AI159" s="39">
        <v>8</v>
      </c>
      <c r="AJ159" s="41">
        <f t="shared" si="103"/>
        <v>128</v>
      </c>
      <c r="AK159" s="216">
        <f t="shared" si="94"/>
        <v>492.8</v>
      </c>
      <c r="AL159" s="206">
        <f t="shared" si="93"/>
        <v>1649</v>
      </c>
      <c r="AM159" s="23"/>
    </row>
    <row r="160" spans="1:39" ht="114.75" x14ac:dyDescent="0.2">
      <c r="A160" s="117">
        <v>1001080226843</v>
      </c>
      <c r="B160" s="49" t="s">
        <v>1075</v>
      </c>
      <c r="C160" s="50" t="s">
        <v>3</v>
      </c>
      <c r="D160" s="147" t="s">
        <v>474</v>
      </c>
      <c r="E160" s="113" t="s">
        <v>1688</v>
      </c>
      <c r="F160" s="226" t="s">
        <v>6</v>
      </c>
      <c r="G160" s="50" t="s">
        <v>1</v>
      </c>
      <c r="H160" s="155" t="s">
        <v>496</v>
      </c>
      <c r="I160" s="152" t="s">
        <v>557</v>
      </c>
      <c r="J160" s="52" t="s">
        <v>1074</v>
      </c>
      <c r="K160" s="53">
        <v>13</v>
      </c>
      <c r="L160" s="54">
        <v>4</v>
      </c>
      <c r="M160" s="54"/>
      <c r="N160" s="55" t="s">
        <v>181</v>
      </c>
      <c r="O160" s="114" t="s">
        <v>115</v>
      </c>
      <c r="P160" s="50">
        <v>30</v>
      </c>
      <c r="Q160" s="57" t="s">
        <v>38</v>
      </c>
      <c r="R160" s="121">
        <v>2800850000001</v>
      </c>
      <c r="S160" s="121">
        <v>12800850000008</v>
      </c>
      <c r="T160" s="94">
        <v>225</v>
      </c>
      <c r="U160" s="61">
        <v>130</v>
      </c>
      <c r="V160" s="61">
        <v>100</v>
      </c>
      <c r="W160" s="66">
        <f>кратность!$F$82</f>
        <v>1.425</v>
      </c>
      <c r="X160" s="273">
        <v>8.9999999999999993E-3</v>
      </c>
      <c r="Y160" s="67">
        <f t="shared" si="95"/>
        <v>1.4339999999999999</v>
      </c>
      <c r="Z160" s="60">
        <v>378</v>
      </c>
      <c r="AA160" s="61">
        <v>156</v>
      </c>
      <c r="AB160" s="61">
        <v>138</v>
      </c>
      <c r="AC160" s="193">
        <v>4</v>
      </c>
      <c r="AD160" s="118">
        <v>600000019</v>
      </c>
      <c r="AE160" s="105">
        <f>справочники!$C$11</f>
        <v>0.114</v>
      </c>
      <c r="AF160" s="63">
        <f t="shared" si="60"/>
        <v>5.7</v>
      </c>
      <c r="AG160" s="123">
        <f t="shared" si="110"/>
        <v>5.85</v>
      </c>
      <c r="AH160" s="38">
        <v>15</v>
      </c>
      <c r="AI160" s="39">
        <v>7</v>
      </c>
      <c r="AJ160" s="41">
        <f t="shared" si="103"/>
        <v>105</v>
      </c>
      <c r="AK160" s="216">
        <f>IF(C160="ШТ",кол_во_инд.__упак_к*итого_г_у,ROUNDDOWN(номин.вес_нетто_г_у__кг*итого_г_у,1))</f>
        <v>598.5</v>
      </c>
      <c r="AL160" s="206">
        <f t="shared" si="93"/>
        <v>1111</v>
      </c>
      <c r="AM160" s="23"/>
    </row>
    <row r="161" spans="1:39" ht="114.75" x14ac:dyDescent="0.2">
      <c r="A161" s="117">
        <v>1001080226932</v>
      </c>
      <c r="B161" s="49" t="s">
        <v>1187</v>
      </c>
      <c r="C161" s="50" t="s">
        <v>3</v>
      </c>
      <c r="D161" s="147" t="s">
        <v>474</v>
      </c>
      <c r="E161" s="113" t="s">
        <v>1688</v>
      </c>
      <c r="F161" s="226" t="s">
        <v>6</v>
      </c>
      <c r="G161" s="50" t="s">
        <v>1</v>
      </c>
      <c r="H161" s="155" t="s">
        <v>496</v>
      </c>
      <c r="I161" s="152" t="s">
        <v>557</v>
      </c>
      <c r="J161" s="52" t="s">
        <v>1074</v>
      </c>
      <c r="K161" s="53">
        <v>13</v>
      </c>
      <c r="L161" s="54">
        <v>4</v>
      </c>
      <c r="M161" s="54"/>
      <c r="N161" s="55" t="s">
        <v>181</v>
      </c>
      <c r="O161" s="114" t="s">
        <v>115</v>
      </c>
      <c r="P161" s="50">
        <v>30</v>
      </c>
      <c r="Q161" s="57" t="s">
        <v>38</v>
      </c>
      <c r="R161" s="121">
        <v>2912160000005</v>
      </c>
      <c r="S161" s="121">
        <v>12912160000002</v>
      </c>
      <c r="T161" s="94">
        <v>225</v>
      </c>
      <c r="U161" s="61">
        <v>130</v>
      </c>
      <c r="V161" s="61">
        <v>100</v>
      </c>
      <c r="W161" s="66">
        <f>кратность!$F$83</f>
        <v>1.425</v>
      </c>
      <c r="X161" s="273">
        <v>8.9999999999999993E-3</v>
      </c>
      <c r="Y161" s="67">
        <f t="shared" si="95"/>
        <v>1.4339999999999999</v>
      </c>
      <c r="Z161" s="60">
        <v>378</v>
      </c>
      <c r="AA161" s="61">
        <v>156</v>
      </c>
      <c r="AB161" s="61">
        <v>138</v>
      </c>
      <c r="AC161" s="193">
        <v>4</v>
      </c>
      <c r="AD161" s="118">
        <v>600000019</v>
      </c>
      <c r="AE161" s="105">
        <f>справочники!$C$11</f>
        <v>0.114</v>
      </c>
      <c r="AF161" s="63">
        <f t="shared" si="60"/>
        <v>5.7</v>
      </c>
      <c r="AG161" s="123">
        <f t="shared" si="110"/>
        <v>5.85</v>
      </c>
      <c r="AH161" s="38">
        <v>15</v>
      </c>
      <c r="AI161" s="39">
        <v>7</v>
      </c>
      <c r="AJ161" s="41">
        <f t="shared" si="103"/>
        <v>105</v>
      </c>
      <c r="AK161" s="216">
        <f>IF(C161="ШТ",кол_во_инд.__упак_к*итого_г_у,ROUNDDOWN(номин.вес_нетто_г_у__кг*итого_г_у,1))</f>
        <v>598.5</v>
      </c>
      <c r="AL161" s="206">
        <f t="shared" si="93"/>
        <v>1111</v>
      </c>
      <c r="AM161" s="23"/>
    </row>
    <row r="162" spans="1:39" ht="76.5" x14ac:dyDescent="0.2">
      <c r="A162" s="117">
        <v>1001085476933</v>
      </c>
      <c r="B162" s="49" t="s">
        <v>1188</v>
      </c>
      <c r="C162" s="50" t="s">
        <v>3</v>
      </c>
      <c r="D162" s="147" t="s">
        <v>474</v>
      </c>
      <c r="E162" s="113" t="s">
        <v>1688</v>
      </c>
      <c r="F162" s="226" t="s">
        <v>6</v>
      </c>
      <c r="G162" s="50" t="s">
        <v>1</v>
      </c>
      <c r="H162" s="155" t="s">
        <v>496</v>
      </c>
      <c r="I162" s="152" t="s">
        <v>557</v>
      </c>
      <c r="J162" s="52" t="s">
        <v>1182</v>
      </c>
      <c r="K162" s="53">
        <v>13</v>
      </c>
      <c r="L162" s="54">
        <v>6</v>
      </c>
      <c r="M162" s="54"/>
      <c r="N162" s="55" t="s">
        <v>1183</v>
      </c>
      <c r="O162" s="114" t="s">
        <v>115</v>
      </c>
      <c r="P162" s="50">
        <v>45</v>
      </c>
      <c r="Q162" s="57" t="s">
        <v>38</v>
      </c>
      <c r="R162" s="121">
        <v>2776000000002</v>
      </c>
      <c r="S162" s="121">
        <v>12776000000009</v>
      </c>
      <c r="T162" s="257" t="s">
        <v>75</v>
      </c>
      <c r="U162" s="98" t="s">
        <v>76</v>
      </c>
      <c r="V162" s="98">
        <v>65</v>
      </c>
      <c r="W162" s="66">
        <f>кратность!$F$84</f>
        <v>1.375</v>
      </c>
      <c r="X162" s="273">
        <v>0.01</v>
      </c>
      <c r="Y162" s="67">
        <f t="shared" si="95"/>
        <v>1.385</v>
      </c>
      <c r="Z162" s="60">
        <v>388</v>
      </c>
      <c r="AA162" s="61">
        <v>193</v>
      </c>
      <c r="AB162" s="61">
        <v>158</v>
      </c>
      <c r="AC162" s="193">
        <v>4</v>
      </c>
      <c r="AD162" s="118">
        <v>600000018</v>
      </c>
      <c r="AE162" s="105">
        <f>справочники!$C$10</f>
        <v>0.161</v>
      </c>
      <c r="AF162" s="63">
        <f t="shared" si="60"/>
        <v>5.5</v>
      </c>
      <c r="AG162" s="123">
        <f t="shared" si="110"/>
        <v>5.7009999999999996</v>
      </c>
      <c r="AH162" s="38">
        <v>12</v>
      </c>
      <c r="AI162" s="39">
        <v>9</v>
      </c>
      <c r="AJ162" s="41">
        <f t="shared" si="103"/>
        <v>108</v>
      </c>
      <c r="AK162" s="216">
        <f>IF(C162="ШТ",кол_во_инд.__упак_к*итого_г_у,ROUNDDOWN(номин.вес_нетто_г_у__кг*итого_г_у,1))</f>
        <v>594</v>
      </c>
      <c r="AL162" s="206">
        <f t="shared" si="93"/>
        <v>1567</v>
      </c>
      <c r="AM162" s="23"/>
    </row>
    <row r="163" spans="1:39" ht="76.5" x14ac:dyDescent="0.2">
      <c r="A163" s="117">
        <v>1001085476929</v>
      </c>
      <c r="B163" s="49" t="s">
        <v>1185</v>
      </c>
      <c r="C163" s="50" t="s">
        <v>3</v>
      </c>
      <c r="D163" s="147" t="s">
        <v>474</v>
      </c>
      <c r="E163" s="113" t="s">
        <v>1688</v>
      </c>
      <c r="F163" s="226" t="s">
        <v>6</v>
      </c>
      <c r="G163" s="50" t="s">
        <v>1</v>
      </c>
      <c r="H163" s="155" t="s">
        <v>496</v>
      </c>
      <c r="I163" s="152" t="s">
        <v>557</v>
      </c>
      <c r="J163" s="52" t="s">
        <v>1182</v>
      </c>
      <c r="K163" s="53">
        <v>13</v>
      </c>
      <c r="L163" s="54">
        <v>6</v>
      </c>
      <c r="M163" s="54"/>
      <c r="N163" s="55" t="s">
        <v>1183</v>
      </c>
      <c r="O163" s="114" t="s">
        <v>115</v>
      </c>
      <c r="P163" s="50">
        <v>45</v>
      </c>
      <c r="Q163" s="57" t="s">
        <v>38</v>
      </c>
      <c r="R163" s="121">
        <v>2446866000002</v>
      </c>
      <c r="S163" s="121">
        <v>12446866000009</v>
      </c>
      <c r="T163" s="257" t="s">
        <v>75</v>
      </c>
      <c r="U163" s="98" t="s">
        <v>76</v>
      </c>
      <c r="V163" s="98">
        <v>65</v>
      </c>
      <c r="W163" s="66">
        <f>кратность!$F$85</f>
        <v>1.375</v>
      </c>
      <c r="X163" s="273">
        <v>0.01</v>
      </c>
      <c r="Y163" s="67">
        <f t="shared" si="95"/>
        <v>1.385</v>
      </c>
      <c r="Z163" s="60">
        <v>388</v>
      </c>
      <c r="AA163" s="61">
        <v>193</v>
      </c>
      <c r="AB163" s="61">
        <v>158</v>
      </c>
      <c r="AC163" s="193">
        <v>4</v>
      </c>
      <c r="AD163" s="118">
        <v>600000018</v>
      </c>
      <c r="AE163" s="105">
        <f>справочники!$C$10</f>
        <v>0.161</v>
      </c>
      <c r="AF163" s="63">
        <f t="shared" si="60"/>
        <v>5.5</v>
      </c>
      <c r="AG163" s="123">
        <f t="shared" si="110"/>
        <v>5.7009999999999996</v>
      </c>
      <c r="AH163" s="38">
        <v>12</v>
      </c>
      <c r="AI163" s="39">
        <v>9</v>
      </c>
      <c r="AJ163" s="41">
        <f t="shared" si="103"/>
        <v>108</v>
      </c>
      <c r="AK163" s="216">
        <f t="shared" si="94"/>
        <v>594</v>
      </c>
      <c r="AL163" s="206">
        <f t="shared" si="93"/>
        <v>1567</v>
      </c>
      <c r="AM163" s="23"/>
    </row>
    <row r="164" spans="1:39" ht="76.5" x14ac:dyDescent="0.2">
      <c r="A164" s="117">
        <v>1001085476930</v>
      </c>
      <c r="B164" s="56" t="s">
        <v>1186</v>
      </c>
      <c r="C164" s="50" t="s">
        <v>3</v>
      </c>
      <c r="D164" s="147" t="s">
        <v>474</v>
      </c>
      <c r="E164" s="113" t="s">
        <v>1688</v>
      </c>
      <c r="F164" s="226" t="s">
        <v>6</v>
      </c>
      <c r="G164" s="50" t="s">
        <v>1</v>
      </c>
      <c r="H164" s="155" t="s">
        <v>496</v>
      </c>
      <c r="I164" s="152" t="s">
        <v>557</v>
      </c>
      <c r="J164" s="52" t="s">
        <v>1182</v>
      </c>
      <c r="K164" s="53">
        <v>13</v>
      </c>
      <c r="L164" s="54">
        <v>6</v>
      </c>
      <c r="M164" s="54"/>
      <c r="N164" s="55" t="s">
        <v>1183</v>
      </c>
      <c r="O164" s="114" t="s">
        <v>115</v>
      </c>
      <c r="P164" s="50">
        <v>45</v>
      </c>
      <c r="Q164" s="57" t="s">
        <v>38</v>
      </c>
      <c r="R164" s="121">
        <v>2525937000001</v>
      </c>
      <c r="S164" s="121">
        <v>12525937000008</v>
      </c>
      <c r="T164" s="257" t="s">
        <v>75</v>
      </c>
      <c r="U164" s="98" t="s">
        <v>76</v>
      </c>
      <c r="V164" s="98">
        <v>65</v>
      </c>
      <c r="W164" s="66">
        <f>кратность!$F$86</f>
        <v>1.375</v>
      </c>
      <c r="X164" s="273">
        <v>0.01</v>
      </c>
      <c r="Y164" s="67">
        <f t="shared" si="95"/>
        <v>1.385</v>
      </c>
      <c r="Z164" s="60">
        <v>388</v>
      </c>
      <c r="AA164" s="69">
        <v>193</v>
      </c>
      <c r="AB164" s="61">
        <v>158</v>
      </c>
      <c r="AC164" s="193">
        <v>4</v>
      </c>
      <c r="AD164" s="118">
        <v>600000018</v>
      </c>
      <c r="AE164" s="105">
        <f>справочники!$C$10</f>
        <v>0.161</v>
      </c>
      <c r="AF164" s="63">
        <f t="shared" si="60"/>
        <v>5.5</v>
      </c>
      <c r="AG164" s="123">
        <f t="shared" si="110"/>
        <v>5.7009999999999996</v>
      </c>
      <c r="AH164" s="38">
        <v>12</v>
      </c>
      <c r="AI164" s="39">
        <v>9</v>
      </c>
      <c r="AJ164" s="41">
        <f t="shared" si="103"/>
        <v>108</v>
      </c>
      <c r="AK164" s="216">
        <f>IF(C164="ШТ",кол_во_инд.__упак_к*итого_г_у,ROUNDDOWN(номин.вес_нетто_г_у__кг*итого_г_у,1))</f>
        <v>594</v>
      </c>
      <c r="AL164" s="206">
        <f t="shared" si="93"/>
        <v>1567</v>
      </c>
      <c r="AM164" s="23"/>
    </row>
    <row r="165" spans="1:39" ht="51" x14ac:dyDescent="0.2">
      <c r="A165" s="117">
        <v>1001081596620</v>
      </c>
      <c r="B165" s="49" t="s">
        <v>762</v>
      </c>
      <c r="C165" s="50" t="s">
        <v>3</v>
      </c>
      <c r="D165" s="147" t="s">
        <v>474</v>
      </c>
      <c r="E165" s="113" t="s">
        <v>1688</v>
      </c>
      <c r="F165" s="226" t="s">
        <v>6</v>
      </c>
      <c r="G165" s="50" t="s">
        <v>1</v>
      </c>
      <c r="H165" s="155" t="s">
        <v>496</v>
      </c>
      <c r="I165" s="151" t="s">
        <v>550</v>
      </c>
      <c r="J165" s="52" t="s">
        <v>1465</v>
      </c>
      <c r="K165" s="53">
        <v>10</v>
      </c>
      <c r="L165" s="54">
        <v>22</v>
      </c>
      <c r="M165" s="54"/>
      <c r="N165" s="55" t="s">
        <v>378</v>
      </c>
      <c r="O165" s="114" t="s">
        <v>115</v>
      </c>
      <c r="P165" s="50">
        <v>30</v>
      </c>
      <c r="Q165" s="57" t="s">
        <v>38</v>
      </c>
      <c r="R165" s="245">
        <v>2800254000003</v>
      </c>
      <c r="S165" s="245">
        <v>12800254000000</v>
      </c>
      <c r="T165" s="258" t="s">
        <v>380</v>
      </c>
      <c r="U165" s="166" t="s">
        <v>381</v>
      </c>
      <c r="V165" s="166" t="s">
        <v>73</v>
      </c>
      <c r="W165" s="66">
        <f>кратность!$F$87</f>
        <v>1.05</v>
      </c>
      <c r="X165" s="273">
        <v>2.1999999999999999E-2</v>
      </c>
      <c r="Y165" s="67">
        <f t="shared" si="95"/>
        <v>1.0720000000000001</v>
      </c>
      <c r="Z165" s="60">
        <v>292</v>
      </c>
      <c r="AA165" s="61">
        <v>193</v>
      </c>
      <c r="AB165" s="61">
        <v>188</v>
      </c>
      <c r="AC165" s="193">
        <v>3</v>
      </c>
      <c r="AD165" s="118">
        <v>600000031</v>
      </c>
      <c r="AE165" s="105">
        <f>справочники!$C$23</f>
        <v>0.17199999999999999</v>
      </c>
      <c r="AF165" s="63">
        <f t="shared" ref="AF165:AF222" si="111">ROUNDDOWN(номин.вес_нетто__кг*кол_во_инд.__упак_к,2)</f>
        <v>3.15</v>
      </c>
      <c r="AG165" s="123">
        <f t="shared" si="110"/>
        <v>3.3880000000000003</v>
      </c>
      <c r="AH165" s="38">
        <v>16</v>
      </c>
      <c r="AI165" s="39">
        <v>8</v>
      </c>
      <c r="AJ165" s="41">
        <f t="shared" si="103"/>
        <v>128</v>
      </c>
      <c r="AK165" s="216">
        <f>IF(C165="ШТ",кол_во_инд.__упак_к*итого_г_у,ROUNDDOWN(номин.вес_нетто_г_у__кг*итого_г_у,1))</f>
        <v>403.2</v>
      </c>
      <c r="AL165" s="206">
        <f t="shared" si="93"/>
        <v>1649</v>
      </c>
      <c r="AM165" s="23"/>
    </row>
    <row r="166" spans="1:39" ht="25.5" x14ac:dyDescent="0.2">
      <c r="A166" s="117">
        <v>1001084856189</v>
      </c>
      <c r="B166" s="49" t="s">
        <v>394</v>
      </c>
      <c r="C166" s="50" t="s">
        <v>3</v>
      </c>
      <c r="D166" s="147" t="s">
        <v>474</v>
      </c>
      <c r="E166" s="113" t="s">
        <v>1688</v>
      </c>
      <c r="F166" s="226" t="s">
        <v>6</v>
      </c>
      <c r="G166" s="50" t="s">
        <v>1</v>
      </c>
      <c r="H166" s="155" t="s">
        <v>490</v>
      </c>
      <c r="I166" s="151" t="s">
        <v>552</v>
      </c>
      <c r="J166" s="99" t="s">
        <v>805</v>
      </c>
      <c r="K166" s="53">
        <v>6</v>
      </c>
      <c r="L166" s="54">
        <v>50</v>
      </c>
      <c r="M166" s="54"/>
      <c r="N166" s="55" t="s">
        <v>353</v>
      </c>
      <c r="O166" s="114" t="s">
        <v>115</v>
      </c>
      <c r="P166" s="50">
        <v>40</v>
      </c>
      <c r="Q166" s="57" t="s">
        <v>88</v>
      </c>
      <c r="R166" s="245">
        <v>2776820000008</v>
      </c>
      <c r="S166" s="245">
        <v>12776820000005</v>
      </c>
      <c r="T166" s="257" t="s">
        <v>354</v>
      </c>
      <c r="U166" s="98" t="s">
        <v>76</v>
      </c>
      <c r="V166" s="98" t="s">
        <v>355</v>
      </c>
      <c r="W166" s="66">
        <f>кратность!$F$88</f>
        <v>0.317</v>
      </c>
      <c r="X166" s="273">
        <v>5.0000000000000001E-3</v>
      </c>
      <c r="Y166" s="67">
        <f t="shared" si="95"/>
        <v>0.32200000000000001</v>
      </c>
      <c r="Z166" s="60">
        <v>218</v>
      </c>
      <c r="AA166" s="61">
        <v>193</v>
      </c>
      <c r="AB166" s="61">
        <v>108</v>
      </c>
      <c r="AC166" s="193">
        <v>6</v>
      </c>
      <c r="AD166" s="118">
        <v>600000150</v>
      </c>
      <c r="AE166" s="105">
        <f>справочники!$C$43</f>
        <v>9.7000000000000003E-2</v>
      </c>
      <c r="AF166" s="63">
        <f t="shared" si="111"/>
        <v>1.9</v>
      </c>
      <c r="AG166" s="123">
        <f t="shared" si="110"/>
        <v>2.0289999999999999</v>
      </c>
      <c r="AH166" s="38">
        <v>20</v>
      </c>
      <c r="AI166" s="39">
        <v>14</v>
      </c>
      <c r="AJ166" s="41">
        <f t="shared" si="103"/>
        <v>280</v>
      </c>
      <c r="AK166" s="216">
        <f t="shared" si="94"/>
        <v>532</v>
      </c>
      <c r="AL166" s="206">
        <f t="shared" si="93"/>
        <v>1657</v>
      </c>
      <c r="AM166" s="23"/>
    </row>
    <row r="167" spans="1:39" ht="25.5" x14ac:dyDescent="0.2">
      <c r="A167" s="117">
        <v>1001084856008</v>
      </c>
      <c r="B167" s="49" t="s">
        <v>352</v>
      </c>
      <c r="C167" s="50" t="s">
        <v>3</v>
      </c>
      <c r="D167" s="147" t="s">
        <v>474</v>
      </c>
      <c r="E167" s="113" t="s">
        <v>1688</v>
      </c>
      <c r="F167" s="226" t="s">
        <v>6</v>
      </c>
      <c r="G167" s="50" t="s">
        <v>1</v>
      </c>
      <c r="H167" s="155" t="s">
        <v>490</v>
      </c>
      <c r="I167" s="151" t="s">
        <v>552</v>
      </c>
      <c r="J167" s="99" t="s">
        <v>805</v>
      </c>
      <c r="K167" s="53">
        <v>6</v>
      </c>
      <c r="L167" s="54">
        <v>50</v>
      </c>
      <c r="M167" s="54"/>
      <c r="N167" s="55" t="s">
        <v>353</v>
      </c>
      <c r="O167" s="114" t="s">
        <v>115</v>
      </c>
      <c r="P167" s="50">
        <v>40</v>
      </c>
      <c r="Q167" s="57" t="s">
        <v>88</v>
      </c>
      <c r="R167" s="245">
        <v>2909186000003</v>
      </c>
      <c r="S167" s="245">
        <v>12909186000000</v>
      </c>
      <c r="T167" s="257" t="s">
        <v>354</v>
      </c>
      <c r="U167" s="98" t="s">
        <v>76</v>
      </c>
      <c r="V167" s="98" t="s">
        <v>355</v>
      </c>
      <c r="W167" s="66">
        <f>кратность!$F$89</f>
        <v>0.3</v>
      </c>
      <c r="X167" s="273">
        <v>5.0000000000000001E-3</v>
      </c>
      <c r="Y167" s="67">
        <f t="shared" si="95"/>
        <v>0.30499999999999999</v>
      </c>
      <c r="Z167" s="60">
        <v>218</v>
      </c>
      <c r="AA167" s="61">
        <v>193</v>
      </c>
      <c r="AB167" s="61">
        <v>108</v>
      </c>
      <c r="AC167" s="193">
        <v>6</v>
      </c>
      <c r="AD167" s="118">
        <v>600000150</v>
      </c>
      <c r="AE167" s="105">
        <f>справочники!$C$43</f>
        <v>9.7000000000000003E-2</v>
      </c>
      <c r="AF167" s="63">
        <f t="shared" si="111"/>
        <v>1.8</v>
      </c>
      <c r="AG167" s="123">
        <f t="shared" si="110"/>
        <v>1.927</v>
      </c>
      <c r="AH167" s="38">
        <v>20</v>
      </c>
      <c r="AI167" s="39">
        <v>14</v>
      </c>
      <c r="AJ167" s="41">
        <f t="shared" si="103"/>
        <v>280</v>
      </c>
      <c r="AK167" s="216">
        <f t="shared" si="94"/>
        <v>504</v>
      </c>
      <c r="AL167" s="206">
        <f t="shared" si="93"/>
        <v>1657</v>
      </c>
      <c r="AM167" s="23"/>
    </row>
    <row r="168" spans="1:39" ht="77.25" customHeight="1" x14ac:dyDescent="0.2">
      <c r="A168" s="117">
        <v>1001083426210</v>
      </c>
      <c r="B168" s="49" t="s">
        <v>1071</v>
      </c>
      <c r="C168" s="50" t="s">
        <v>3</v>
      </c>
      <c r="D168" s="147" t="s">
        <v>474</v>
      </c>
      <c r="E168" s="113" t="s">
        <v>1688</v>
      </c>
      <c r="F168" s="226" t="s">
        <v>6</v>
      </c>
      <c r="G168" s="50" t="s">
        <v>1</v>
      </c>
      <c r="H168" s="155" t="s">
        <v>496</v>
      </c>
      <c r="I168" s="151" t="s">
        <v>557</v>
      </c>
      <c r="J168" s="52" t="s">
        <v>1070</v>
      </c>
      <c r="K168" s="53">
        <v>11</v>
      </c>
      <c r="L168" s="54">
        <v>15</v>
      </c>
      <c r="M168" s="54"/>
      <c r="N168" s="55" t="s">
        <v>82</v>
      </c>
      <c r="O168" s="114" t="s">
        <v>115</v>
      </c>
      <c r="P168" s="50">
        <v>45</v>
      </c>
      <c r="Q168" s="57" t="s">
        <v>38</v>
      </c>
      <c r="R168" s="245">
        <v>2353803000004</v>
      </c>
      <c r="S168" s="245">
        <v>12353803000001</v>
      </c>
      <c r="T168" s="258" t="s">
        <v>83</v>
      </c>
      <c r="U168" s="166" t="s">
        <v>77</v>
      </c>
      <c r="V168" s="166" t="s">
        <v>80</v>
      </c>
      <c r="W168" s="66">
        <f>кратность!$F$90</f>
        <v>1.3339999999999999</v>
      </c>
      <c r="X168" s="273">
        <v>0.02</v>
      </c>
      <c r="Y168" s="67">
        <f t="shared" si="95"/>
        <v>1.3539999999999999</v>
      </c>
      <c r="Z168" s="60">
        <v>388</v>
      </c>
      <c r="AA168" s="61">
        <v>193</v>
      </c>
      <c r="AB168" s="61">
        <v>158</v>
      </c>
      <c r="AC168" s="193">
        <v>3</v>
      </c>
      <c r="AD168" s="118">
        <v>600000018</v>
      </c>
      <c r="AE168" s="105">
        <f>справочники!$C$10</f>
        <v>0.161</v>
      </c>
      <c r="AF168" s="63">
        <f t="shared" si="111"/>
        <v>4</v>
      </c>
      <c r="AG168" s="123">
        <f t="shared" si="110"/>
        <v>4.222999999999999</v>
      </c>
      <c r="AH168" s="38">
        <v>12</v>
      </c>
      <c r="AI168" s="39">
        <v>9</v>
      </c>
      <c r="AJ168" s="41">
        <f t="shared" si="103"/>
        <v>108</v>
      </c>
      <c r="AK168" s="216">
        <f t="shared" ref="AK168:AK181" si="112">IF(C168="ШТ",кол_во_инд.__упак_к*итого_г_у,ROUNDDOWN(номин.вес_нетто_г_у__кг*итого_г_у,1))</f>
        <v>432</v>
      </c>
      <c r="AL168" s="206">
        <f t="shared" si="93"/>
        <v>1567</v>
      </c>
      <c r="AM168" s="23"/>
    </row>
    <row r="169" spans="1:39" ht="77.25" customHeight="1" x14ac:dyDescent="0.2">
      <c r="A169" s="117">
        <v>1001083426211</v>
      </c>
      <c r="B169" s="49" t="s">
        <v>1168</v>
      </c>
      <c r="C169" s="50" t="s">
        <v>3</v>
      </c>
      <c r="D169" s="147" t="s">
        <v>474</v>
      </c>
      <c r="E169" s="113" t="s">
        <v>1688</v>
      </c>
      <c r="F169" s="226" t="s">
        <v>6</v>
      </c>
      <c r="G169" s="50" t="s">
        <v>1</v>
      </c>
      <c r="H169" s="155" t="s">
        <v>496</v>
      </c>
      <c r="I169" s="151" t="s">
        <v>557</v>
      </c>
      <c r="J169" s="52" t="s">
        <v>1070</v>
      </c>
      <c r="K169" s="53">
        <v>11</v>
      </c>
      <c r="L169" s="54">
        <v>15</v>
      </c>
      <c r="M169" s="54"/>
      <c r="N169" s="55" t="s">
        <v>82</v>
      </c>
      <c r="O169" s="114" t="s">
        <v>115</v>
      </c>
      <c r="P169" s="50">
        <v>45</v>
      </c>
      <c r="Q169" s="57" t="s">
        <v>38</v>
      </c>
      <c r="R169" s="245">
        <v>2959360000008</v>
      </c>
      <c r="S169" s="245">
        <v>12959360000005</v>
      </c>
      <c r="T169" s="258" t="s">
        <v>83</v>
      </c>
      <c r="U169" s="166" t="s">
        <v>77</v>
      </c>
      <c r="V169" s="166" t="s">
        <v>80</v>
      </c>
      <c r="W169" s="66">
        <f>кратность!$F$91</f>
        <v>1.3</v>
      </c>
      <c r="X169" s="273">
        <v>0.02</v>
      </c>
      <c r="Y169" s="67">
        <f t="shared" si="95"/>
        <v>1.32</v>
      </c>
      <c r="Z169" s="60">
        <v>388</v>
      </c>
      <c r="AA169" s="61">
        <v>193</v>
      </c>
      <c r="AB169" s="61">
        <v>158</v>
      </c>
      <c r="AC169" s="193">
        <v>3</v>
      </c>
      <c r="AD169" s="118">
        <v>600000018</v>
      </c>
      <c r="AE169" s="105">
        <f>справочники!$C$10</f>
        <v>0.161</v>
      </c>
      <c r="AF169" s="63">
        <f t="shared" si="111"/>
        <v>3.9</v>
      </c>
      <c r="AG169" s="123">
        <f t="shared" si="110"/>
        <v>4.1209999999999996</v>
      </c>
      <c r="AH169" s="38">
        <v>12</v>
      </c>
      <c r="AI169" s="39">
        <v>9</v>
      </c>
      <c r="AJ169" s="41">
        <f t="shared" si="103"/>
        <v>108</v>
      </c>
      <c r="AK169" s="216">
        <f t="shared" si="112"/>
        <v>421.2</v>
      </c>
      <c r="AL169" s="206">
        <f t="shared" si="93"/>
        <v>1567</v>
      </c>
      <c r="AM169" s="23"/>
    </row>
    <row r="170" spans="1:39" ht="77.25" customHeight="1" x14ac:dyDescent="0.2">
      <c r="A170" s="117">
        <v>1001083426235</v>
      </c>
      <c r="B170" s="49" t="s">
        <v>1069</v>
      </c>
      <c r="C170" s="50" t="s">
        <v>3</v>
      </c>
      <c r="D170" s="147" t="s">
        <v>474</v>
      </c>
      <c r="E170" s="113" t="s">
        <v>1688</v>
      </c>
      <c r="F170" s="226" t="s">
        <v>6</v>
      </c>
      <c r="G170" s="50" t="s">
        <v>1</v>
      </c>
      <c r="H170" s="155" t="s">
        <v>496</v>
      </c>
      <c r="I170" s="152" t="s">
        <v>557</v>
      </c>
      <c r="J170" s="52" t="s">
        <v>1070</v>
      </c>
      <c r="K170" s="53">
        <v>11</v>
      </c>
      <c r="L170" s="54">
        <v>15</v>
      </c>
      <c r="M170" s="54"/>
      <c r="N170" s="55" t="s">
        <v>82</v>
      </c>
      <c r="O170" s="114" t="s">
        <v>115</v>
      </c>
      <c r="P170" s="50">
        <v>45</v>
      </c>
      <c r="Q170" s="57" t="s">
        <v>38</v>
      </c>
      <c r="R170" s="245">
        <v>2800937000007</v>
      </c>
      <c r="S170" s="245">
        <v>12800937000004</v>
      </c>
      <c r="T170" s="258" t="s">
        <v>83</v>
      </c>
      <c r="U170" s="166" t="s">
        <v>77</v>
      </c>
      <c r="V170" s="166" t="s">
        <v>80</v>
      </c>
      <c r="W170" s="66">
        <f>кратность!$F$92</f>
        <v>1.234</v>
      </c>
      <c r="X170" s="273">
        <v>0.02</v>
      </c>
      <c r="Y170" s="67">
        <f t="shared" si="95"/>
        <v>1.254</v>
      </c>
      <c r="Z170" s="60">
        <v>388</v>
      </c>
      <c r="AA170" s="69">
        <v>193</v>
      </c>
      <c r="AB170" s="61">
        <v>158</v>
      </c>
      <c r="AC170" s="193">
        <v>3</v>
      </c>
      <c r="AD170" s="118">
        <v>600000018</v>
      </c>
      <c r="AE170" s="105">
        <f>справочники!$C$10</f>
        <v>0.161</v>
      </c>
      <c r="AF170" s="62">
        <f t="shared" si="111"/>
        <v>3.7</v>
      </c>
      <c r="AG170" s="124">
        <f t="shared" si="110"/>
        <v>3.923</v>
      </c>
      <c r="AH170" s="38">
        <v>12</v>
      </c>
      <c r="AI170" s="39">
        <v>9</v>
      </c>
      <c r="AJ170" s="41">
        <f t="shared" si="103"/>
        <v>108</v>
      </c>
      <c r="AK170" s="216">
        <f t="shared" si="112"/>
        <v>399.6</v>
      </c>
      <c r="AL170" s="206">
        <f t="shared" si="93"/>
        <v>1567</v>
      </c>
      <c r="AM170" s="23"/>
    </row>
    <row r="171" spans="1:39" ht="76.5" x14ac:dyDescent="0.2">
      <c r="A171" s="117">
        <v>1001085206945</v>
      </c>
      <c r="B171" s="49" t="s">
        <v>1221</v>
      </c>
      <c r="C171" s="50" t="s">
        <v>3</v>
      </c>
      <c r="D171" s="147" t="s">
        <v>474</v>
      </c>
      <c r="E171" s="113" t="s">
        <v>677</v>
      </c>
      <c r="F171" s="226" t="s">
        <v>2</v>
      </c>
      <c r="G171" s="59" t="s">
        <v>346</v>
      </c>
      <c r="H171" s="155" t="s">
        <v>858</v>
      </c>
      <c r="I171" s="151" t="s">
        <v>859</v>
      </c>
      <c r="J171" s="72" t="s">
        <v>1897</v>
      </c>
      <c r="K171" s="53">
        <v>20</v>
      </c>
      <c r="L171" s="54">
        <v>6</v>
      </c>
      <c r="M171" s="54">
        <v>1</v>
      </c>
      <c r="N171" s="55" t="s">
        <v>1898</v>
      </c>
      <c r="O171" s="32" t="s">
        <v>115</v>
      </c>
      <c r="P171" s="50">
        <v>50</v>
      </c>
      <c r="Q171" s="57" t="s">
        <v>54</v>
      </c>
      <c r="R171" s="121">
        <v>2800644000002</v>
      </c>
      <c r="S171" s="121">
        <v>12800644000009</v>
      </c>
      <c r="T171" s="94"/>
      <c r="U171" s="61"/>
      <c r="V171" s="61"/>
      <c r="W171" s="78">
        <f>кратность!$F$93</f>
        <v>5.4</v>
      </c>
      <c r="X171" s="273">
        <v>5.1999999999999998E-2</v>
      </c>
      <c r="Y171" s="67">
        <f t="shared" si="95"/>
        <v>5.452</v>
      </c>
      <c r="Z171" s="68">
        <v>938</v>
      </c>
      <c r="AA171" s="69">
        <v>178</v>
      </c>
      <c r="AB171" s="69">
        <v>178</v>
      </c>
      <c r="AC171" s="196">
        <v>2</v>
      </c>
      <c r="AD171" s="118">
        <v>600000313</v>
      </c>
      <c r="AE171" s="106">
        <f>справочники!$C$62</f>
        <v>0.53100000000000003</v>
      </c>
      <c r="AF171" s="62">
        <f t="shared" si="111"/>
        <v>10.8</v>
      </c>
      <c r="AG171" s="124">
        <f t="shared" ref="AG171:AG222" si="113">(номин.вес_брутто__кг*кол_во_инд.__упак_к)+вес_короба__кг</f>
        <v>11.435</v>
      </c>
      <c r="AH171" s="34">
        <v>4</v>
      </c>
      <c r="AI171" s="35">
        <v>6</v>
      </c>
      <c r="AJ171" s="41">
        <f t="shared" si="103"/>
        <v>24</v>
      </c>
      <c r="AK171" s="216">
        <f t="shared" si="112"/>
        <v>259.2</v>
      </c>
      <c r="AL171" s="206">
        <f t="shared" si="93"/>
        <v>1213</v>
      </c>
      <c r="AM171" s="23"/>
    </row>
    <row r="172" spans="1:39" ht="76.5" x14ac:dyDescent="0.2">
      <c r="A172" s="117">
        <v>1001085206736</v>
      </c>
      <c r="B172" s="49" t="s">
        <v>1294</v>
      </c>
      <c r="C172" s="50" t="s">
        <v>3</v>
      </c>
      <c r="D172" s="147" t="s">
        <v>474</v>
      </c>
      <c r="E172" s="113" t="s">
        <v>677</v>
      </c>
      <c r="F172" s="226" t="s">
        <v>2</v>
      </c>
      <c r="G172" s="59" t="s">
        <v>346</v>
      </c>
      <c r="H172" s="155" t="s">
        <v>858</v>
      </c>
      <c r="I172" s="151" t="s">
        <v>859</v>
      </c>
      <c r="J172" s="72" t="s">
        <v>1897</v>
      </c>
      <c r="K172" s="53">
        <v>20</v>
      </c>
      <c r="L172" s="54">
        <v>6</v>
      </c>
      <c r="M172" s="54">
        <v>1</v>
      </c>
      <c r="N172" s="55" t="s">
        <v>1898</v>
      </c>
      <c r="O172" s="32" t="s">
        <v>115</v>
      </c>
      <c r="P172" s="50">
        <v>50</v>
      </c>
      <c r="Q172" s="57" t="s">
        <v>54</v>
      </c>
      <c r="R172" s="121">
        <v>2800644000002</v>
      </c>
      <c r="S172" s="121">
        <v>12800644000009</v>
      </c>
      <c r="T172" s="94">
        <v>900</v>
      </c>
      <c r="U172" s="61">
        <v>68</v>
      </c>
      <c r="V172" s="61">
        <v>68</v>
      </c>
      <c r="W172" s="78">
        <f>кратность!$F$94</f>
        <v>3.2</v>
      </c>
      <c r="X172" s="273">
        <v>0</v>
      </c>
      <c r="Y172" s="67">
        <f t="shared" si="95"/>
        <v>3.2</v>
      </c>
      <c r="Z172" s="68">
        <v>938</v>
      </c>
      <c r="AA172" s="69">
        <v>178</v>
      </c>
      <c r="AB172" s="69">
        <v>178</v>
      </c>
      <c r="AC172" s="196">
        <v>5</v>
      </c>
      <c r="AD172" s="118">
        <v>600000313</v>
      </c>
      <c r="AE172" s="106">
        <f>справочники!$C$62</f>
        <v>0.53100000000000003</v>
      </c>
      <c r="AF172" s="62">
        <f t="shared" si="111"/>
        <v>16</v>
      </c>
      <c r="AG172" s="124">
        <f t="shared" si="113"/>
        <v>16.530999999999999</v>
      </c>
      <c r="AH172" s="34">
        <v>4</v>
      </c>
      <c r="AI172" s="35">
        <v>6</v>
      </c>
      <c r="AJ172" s="41">
        <f t="shared" si="103"/>
        <v>24</v>
      </c>
      <c r="AK172" s="216">
        <f t="shared" si="112"/>
        <v>384</v>
      </c>
      <c r="AL172" s="206">
        <f t="shared" si="93"/>
        <v>1213</v>
      </c>
      <c r="AM172" s="23"/>
    </row>
    <row r="173" spans="1:39" ht="76.5" x14ac:dyDescent="0.2">
      <c r="A173" s="117">
        <v>1001081736944</v>
      </c>
      <c r="B173" s="49" t="s">
        <v>1222</v>
      </c>
      <c r="C173" s="50" t="s">
        <v>3</v>
      </c>
      <c r="D173" s="147" t="s">
        <v>474</v>
      </c>
      <c r="E173" s="113" t="s">
        <v>677</v>
      </c>
      <c r="F173" s="226" t="s">
        <v>2</v>
      </c>
      <c r="G173" s="59" t="s">
        <v>346</v>
      </c>
      <c r="H173" s="155" t="s">
        <v>858</v>
      </c>
      <c r="I173" s="151" t="s">
        <v>859</v>
      </c>
      <c r="J173" s="72" t="s">
        <v>1899</v>
      </c>
      <c r="K173" s="53">
        <v>17</v>
      </c>
      <c r="L173" s="54">
        <v>16</v>
      </c>
      <c r="M173" s="54">
        <v>1</v>
      </c>
      <c r="N173" s="55" t="s">
        <v>1749</v>
      </c>
      <c r="O173" s="32" t="s">
        <v>115</v>
      </c>
      <c r="P173" s="50">
        <v>50</v>
      </c>
      <c r="Q173" s="57" t="s">
        <v>54</v>
      </c>
      <c r="R173" s="121">
        <v>2800646000000</v>
      </c>
      <c r="S173" s="121">
        <v>12800646000007</v>
      </c>
      <c r="T173" s="94"/>
      <c r="U173" s="61"/>
      <c r="V173" s="61"/>
      <c r="W173" s="78">
        <f>кратность!$F$95</f>
        <v>5.4</v>
      </c>
      <c r="X173" s="273">
        <v>5.1999999999999998E-2</v>
      </c>
      <c r="Y173" s="67">
        <f t="shared" si="95"/>
        <v>5.452</v>
      </c>
      <c r="Z173" s="68">
        <v>938</v>
      </c>
      <c r="AA173" s="69">
        <v>178</v>
      </c>
      <c r="AB173" s="69">
        <v>178</v>
      </c>
      <c r="AC173" s="196">
        <v>2</v>
      </c>
      <c r="AD173" s="118">
        <v>600000313</v>
      </c>
      <c r="AE173" s="106">
        <f>справочники!$C$62</f>
        <v>0.53100000000000003</v>
      </c>
      <c r="AF173" s="62">
        <f t="shared" si="111"/>
        <v>10.8</v>
      </c>
      <c r="AG173" s="124">
        <f t="shared" si="113"/>
        <v>11.435</v>
      </c>
      <c r="AH173" s="34">
        <v>4</v>
      </c>
      <c r="AI173" s="35">
        <v>6</v>
      </c>
      <c r="AJ173" s="41">
        <f t="shared" si="103"/>
        <v>24</v>
      </c>
      <c r="AK173" s="216">
        <f t="shared" si="112"/>
        <v>259.2</v>
      </c>
      <c r="AL173" s="206">
        <f t="shared" si="93"/>
        <v>1213</v>
      </c>
      <c r="AM173" s="23"/>
    </row>
    <row r="174" spans="1:39" ht="76.5" x14ac:dyDescent="0.2">
      <c r="A174" s="117">
        <v>1001081736737</v>
      </c>
      <c r="B174" s="49" t="s">
        <v>1295</v>
      </c>
      <c r="C174" s="50" t="s">
        <v>3</v>
      </c>
      <c r="D174" s="147" t="s">
        <v>474</v>
      </c>
      <c r="E174" s="113" t="s">
        <v>677</v>
      </c>
      <c r="F174" s="226" t="s">
        <v>2</v>
      </c>
      <c r="G174" s="59" t="s">
        <v>346</v>
      </c>
      <c r="H174" s="155" t="s">
        <v>858</v>
      </c>
      <c r="I174" s="151" t="s">
        <v>859</v>
      </c>
      <c r="J174" s="72" t="s">
        <v>1899</v>
      </c>
      <c r="K174" s="53">
        <v>17</v>
      </c>
      <c r="L174" s="54">
        <v>16</v>
      </c>
      <c r="M174" s="54">
        <v>1</v>
      </c>
      <c r="N174" s="55" t="s">
        <v>1749</v>
      </c>
      <c r="O174" s="32" t="s">
        <v>115</v>
      </c>
      <c r="P174" s="50">
        <v>50</v>
      </c>
      <c r="Q174" s="57" t="s">
        <v>54</v>
      </c>
      <c r="R174" s="121">
        <v>2800646000000</v>
      </c>
      <c r="S174" s="121">
        <v>12800646000007</v>
      </c>
      <c r="T174" s="94">
        <v>900</v>
      </c>
      <c r="U174" s="61">
        <v>68</v>
      </c>
      <c r="V174" s="61">
        <v>68</v>
      </c>
      <c r="W174" s="78">
        <f>кратность!$F$96</f>
        <v>3.2</v>
      </c>
      <c r="X174" s="273">
        <v>0</v>
      </c>
      <c r="Y174" s="67">
        <f t="shared" si="95"/>
        <v>3.2</v>
      </c>
      <c r="Z174" s="68">
        <v>938</v>
      </c>
      <c r="AA174" s="69">
        <v>178</v>
      </c>
      <c r="AB174" s="69">
        <v>178</v>
      </c>
      <c r="AC174" s="196">
        <v>5</v>
      </c>
      <c r="AD174" s="118">
        <v>600000313</v>
      </c>
      <c r="AE174" s="106">
        <f>справочники!$C$62</f>
        <v>0.53100000000000003</v>
      </c>
      <c r="AF174" s="62">
        <f t="shared" si="111"/>
        <v>16</v>
      </c>
      <c r="AG174" s="124">
        <f t="shared" si="113"/>
        <v>16.530999999999999</v>
      </c>
      <c r="AH174" s="34">
        <v>4</v>
      </c>
      <c r="AI174" s="35">
        <v>6</v>
      </c>
      <c r="AJ174" s="41">
        <f t="shared" si="103"/>
        <v>24</v>
      </c>
      <c r="AK174" s="216">
        <f t="shared" si="112"/>
        <v>384</v>
      </c>
      <c r="AL174" s="206">
        <f t="shared" si="93"/>
        <v>1213</v>
      </c>
      <c r="AM174" s="23"/>
    </row>
    <row r="175" spans="1:39" ht="64.5" customHeight="1" x14ac:dyDescent="0.2">
      <c r="A175" s="117">
        <v>1001083907188</v>
      </c>
      <c r="B175" s="49" t="s">
        <v>1549</v>
      </c>
      <c r="C175" s="50" t="s">
        <v>4</v>
      </c>
      <c r="D175" s="147" t="s">
        <v>474</v>
      </c>
      <c r="E175" s="113" t="s">
        <v>1688</v>
      </c>
      <c r="F175" s="226" t="s">
        <v>2</v>
      </c>
      <c r="G175" s="50" t="s">
        <v>1</v>
      </c>
      <c r="H175" s="155" t="s">
        <v>484</v>
      </c>
      <c r="I175" s="152" t="s">
        <v>521</v>
      </c>
      <c r="J175" s="99" t="s">
        <v>1550</v>
      </c>
      <c r="K175" s="85">
        <v>19</v>
      </c>
      <c r="L175" s="54">
        <v>5</v>
      </c>
      <c r="M175" s="91"/>
      <c r="N175" s="87" t="s">
        <v>1551</v>
      </c>
      <c r="O175" s="114" t="s">
        <v>115</v>
      </c>
      <c r="P175" s="50">
        <v>60</v>
      </c>
      <c r="Q175" s="83" t="s">
        <v>54</v>
      </c>
      <c r="R175" s="239">
        <v>4607958079254</v>
      </c>
      <c r="S175" s="239">
        <v>14607958079251</v>
      </c>
      <c r="T175" s="257" t="s">
        <v>1552</v>
      </c>
      <c r="U175" s="98" t="s">
        <v>1553</v>
      </c>
      <c r="V175" s="98" t="s">
        <v>1554</v>
      </c>
      <c r="W175" s="66">
        <v>0.25</v>
      </c>
      <c r="X175" s="273">
        <v>6.0000000000000001E-3</v>
      </c>
      <c r="Y175" s="67">
        <f t="shared" ref="Y175" si="114">W175+X175</f>
        <v>0.25600000000000001</v>
      </c>
      <c r="Z175" s="60">
        <v>200</v>
      </c>
      <c r="AA175" s="61">
        <v>150</v>
      </c>
      <c r="AB175" s="61">
        <v>156</v>
      </c>
      <c r="AC175" s="193">
        <v>6</v>
      </c>
      <c r="AD175" s="118">
        <v>600000424</v>
      </c>
      <c r="AE175" s="105">
        <f>справочники!$C$107</f>
        <v>7.3999999999999996E-2</v>
      </c>
      <c r="AF175" s="62">
        <f t="shared" ref="AF175:AF383" si="115">ROUNDDOWN(номин.вес_нетто__кг*кол_во_инд.__упак_к,2)</f>
        <v>1.5</v>
      </c>
      <c r="AG175" s="123">
        <f t="shared" ref="AG175:AG383" si="116">(номин.вес_брутто__кг*кол_во_инд.__упак_к)+вес_короба__кг</f>
        <v>1.61</v>
      </c>
      <c r="AH175" s="38">
        <v>30</v>
      </c>
      <c r="AI175" s="39">
        <v>9</v>
      </c>
      <c r="AJ175" s="41">
        <f t="shared" ref="AJ175" si="117">AH175*AI175</f>
        <v>270</v>
      </c>
      <c r="AK175" s="208">
        <f t="shared" ref="AK175" si="118">IF(C175="ШТ",кол_во_инд.__упак_к*итого_г_у,ROUNDDOWN(номин.вес_нетто_г_у__кг*итого_г_у,1))</f>
        <v>1620</v>
      </c>
      <c r="AL175" s="206">
        <f t="shared" ref="AL175:AL470" si="119">(высота__мм*кол_во_слоев_г_у)+145</f>
        <v>1549</v>
      </c>
      <c r="AM175" s="23"/>
    </row>
    <row r="176" spans="1:39" ht="101.25" customHeight="1" x14ac:dyDescent="0.2">
      <c r="A176" s="117">
        <v>1001084267094</v>
      </c>
      <c r="B176" s="49" t="s">
        <v>1415</v>
      </c>
      <c r="C176" s="50" t="s">
        <v>4</v>
      </c>
      <c r="D176" s="147" t="s">
        <v>474</v>
      </c>
      <c r="E176" s="113" t="s">
        <v>1688</v>
      </c>
      <c r="F176" s="226" t="s">
        <v>6</v>
      </c>
      <c r="G176" s="50" t="s">
        <v>1</v>
      </c>
      <c r="H176" s="155" t="s">
        <v>1361</v>
      </c>
      <c r="I176" s="152" t="s">
        <v>550</v>
      </c>
      <c r="J176" s="52" t="s">
        <v>1416</v>
      </c>
      <c r="K176" s="53">
        <v>11</v>
      </c>
      <c r="L176" s="54">
        <v>21</v>
      </c>
      <c r="M176" s="54"/>
      <c r="N176" s="55" t="s">
        <v>1063</v>
      </c>
      <c r="O176" s="114" t="s">
        <v>115</v>
      </c>
      <c r="P176" s="50">
        <v>50</v>
      </c>
      <c r="Q176" s="57" t="s">
        <v>38</v>
      </c>
      <c r="R176" s="245">
        <v>4607958072439</v>
      </c>
      <c r="S176" s="245">
        <v>14607958072436</v>
      </c>
      <c r="T176" s="257">
        <v>224</v>
      </c>
      <c r="U176" s="98">
        <v>80</v>
      </c>
      <c r="V176" s="98">
        <v>30</v>
      </c>
      <c r="W176" s="66">
        <v>0.3</v>
      </c>
      <c r="X176" s="273">
        <v>6.0000000000000001E-3</v>
      </c>
      <c r="Y176" s="67">
        <f t="shared" ref="Y176" si="120">W176+X176</f>
        <v>0.30599999999999999</v>
      </c>
      <c r="Z176" s="60">
        <v>218</v>
      </c>
      <c r="AA176" s="69">
        <v>193</v>
      </c>
      <c r="AB176" s="61">
        <v>108</v>
      </c>
      <c r="AC176" s="193">
        <v>6</v>
      </c>
      <c r="AD176" s="118">
        <v>600000150</v>
      </c>
      <c r="AE176" s="105">
        <f>справочники!$C$43</f>
        <v>9.7000000000000003E-2</v>
      </c>
      <c r="AF176" s="63">
        <f t="shared" si="111"/>
        <v>1.8</v>
      </c>
      <c r="AG176" s="123">
        <f t="shared" si="113"/>
        <v>1.9329999999999998</v>
      </c>
      <c r="AH176" s="38">
        <v>20</v>
      </c>
      <c r="AI176" s="39">
        <v>14</v>
      </c>
      <c r="AJ176" s="41">
        <f t="shared" ref="AJ176" si="121">AH176*AI176</f>
        <v>280</v>
      </c>
      <c r="AK176" s="208">
        <f t="shared" ref="AK176" si="122">IF(C176="ШТ",кол_во_инд.__упак_к*итого_г_у,ROUNDDOWN(номин.вес_нетто_г_у__кг*итого_г_у,1))</f>
        <v>1680</v>
      </c>
      <c r="AL176" s="206">
        <f t="shared" si="93"/>
        <v>1657</v>
      </c>
      <c r="AM176" s="23"/>
    </row>
    <row r="177" spans="1:39" ht="102" customHeight="1" x14ac:dyDescent="0.2">
      <c r="A177" s="117">
        <v>1001085637187</v>
      </c>
      <c r="B177" s="49" t="s">
        <v>1547</v>
      </c>
      <c r="C177" s="50" t="s">
        <v>4</v>
      </c>
      <c r="D177" s="147" t="s">
        <v>474</v>
      </c>
      <c r="E177" s="113" t="s">
        <v>1688</v>
      </c>
      <c r="F177" s="226" t="s">
        <v>2</v>
      </c>
      <c r="G177" s="50" t="s">
        <v>1</v>
      </c>
      <c r="H177" s="155" t="s">
        <v>1361</v>
      </c>
      <c r="I177" s="152" t="s">
        <v>550</v>
      </c>
      <c r="J177" s="52" t="s">
        <v>1548</v>
      </c>
      <c r="K177" s="53">
        <v>11</v>
      </c>
      <c r="L177" s="54">
        <v>21</v>
      </c>
      <c r="M177" s="54"/>
      <c r="N177" s="55" t="s">
        <v>1063</v>
      </c>
      <c r="O177" s="114" t="s">
        <v>115</v>
      </c>
      <c r="P177" s="50">
        <v>50</v>
      </c>
      <c r="Q177" s="57" t="s">
        <v>38</v>
      </c>
      <c r="R177" s="245">
        <v>4607958077649</v>
      </c>
      <c r="S177" s="245">
        <v>14607958077646</v>
      </c>
      <c r="T177" s="257">
        <v>224</v>
      </c>
      <c r="U177" s="98">
        <v>80</v>
      </c>
      <c r="V177" s="98">
        <v>30</v>
      </c>
      <c r="W177" s="66">
        <v>0.3</v>
      </c>
      <c r="X177" s="273">
        <v>6.0000000000000001E-3</v>
      </c>
      <c r="Y177" s="67">
        <f t="shared" ref="Y177" si="123">W177+X177</f>
        <v>0.30599999999999999</v>
      </c>
      <c r="Z177" s="60">
        <v>218</v>
      </c>
      <c r="AA177" s="69">
        <v>193</v>
      </c>
      <c r="AB177" s="61">
        <v>108</v>
      </c>
      <c r="AC177" s="193">
        <v>6</v>
      </c>
      <c r="AD177" s="118">
        <v>600000150</v>
      </c>
      <c r="AE177" s="105">
        <f>справочники!$C$43</f>
        <v>9.7000000000000003E-2</v>
      </c>
      <c r="AF177" s="63">
        <f t="shared" si="111"/>
        <v>1.8</v>
      </c>
      <c r="AG177" s="123">
        <f t="shared" si="113"/>
        <v>1.9329999999999998</v>
      </c>
      <c r="AH177" s="38">
        <v>20</v>
      </c>
      <c r="AI177" s="39">
        <v>14</v>
      </c>
      <c r="AJ177" s="41">
        <f t="shared" ref="AJ177" si="124">AH177*AI177</f>
        <v>280</v>
      </c>
      <c r="AK177" s="208">
        <f t="shared" ref="AK177" si="125">IF(C177="ШТ",кол_во_инд.__упак_к*итого_г_у,ROUNDDOWN(номин.вес_нетто_г_у__кг*итого_г_у,1))</f>
        <v>1680</v>
      </c>
      <c r="AL177" s="206">
        <f t="shared" si="93"/>
        <v>1657</v>
      </c>
      <c r="AM177" s="23"/>
    </row>
    <row r="178" spans="1:39" ht="102" x14ac:dyDescent="0.2">
      <c r="A178" s="117">
        <v>1001085956711</v>
      </c>
      <c r="B178" s="49" t="s">
        <v>1342</v>
      </c>
      <c r="C178" s="50" t="s">
        <v>4</v>
      </c>
      <c r="D178" s="147" t="s">
        <v>474</v>
      </c>
      <c r="E178" s="113" t="s">
        <v>1688</v>
      </c>
      <c r="F178" s="226" t="s">
        <v>6</v>
      </c>
      <c r="G178" s="50" t="s">
        <v>1</v>
      </c>
      <c r="H178" s="155" t="s">
        <v>496</v>
      </c>
      <c r="I178" s="152" t="s">
        <v>550</v>
      </c>
      <c r="J178" s="52" t="s">
        <v>1343</v>
      </c>
      <c r="K178" s="53">
        <v>11</v>
      </c>
      <c r="L178" s="54">
        <v>21</v>
      </c>
      <c r="M178" s="54"/>
      <c r="N178" s="55" t="s">
        <v>1063</v>
      </c>
      <c r="O178" s="114" t="s">
        <v>115</v>
      </c>
      <c r="P178" s="50">
        <v>45</v>
      </c>
      <c r="Q178" s="57" t="s">
        <v>38</v>
      </c>
      <c r="R178" s="245">
        <v>4607958078769</v>
      </c>
      <c r="S178" s="245">
        <v>14607958078766</v>
      </c>
      <c r="T178" s="257">
        <v>224</v>
      </c>
      <c r="U178" s="98">
        <v>80</v>
      </c>
      <c r="V178" s="98">
        <v>30</v>
      </c>
      <c r="W178" s="66">
        <v>0.3</v>
      </c>
      <c r="X178" s="273">
        <v>6.0000000000000001E-3</v>
      </c>
      <c r="Y178" s="67">
        <f t="shared" si="95"/>
        <v>0.30599999999999999</v>
      </c>
      <c r="Z178" s="60">
        <v>218</v>
      </c>
      <c r="AA178" s="69">
        <v>193</v>
      </c>
      <c r="AB178" s="61">
        <v>108</v>
      </c>
      <c r="AC178" s="193">
        <v>6</v>
      </c>
      <c r="AD178" s="118">
        <v>600000150</v>
      </c>
      <c r="AE178" s="105">
        <f>справочники!$C$43</f>
        <v>9.7000000000000003E-2</v>
      </c>
      <c r="AF178" s="63">
        <f t="shared" si="111"/>
        <v>1.8</v>
      </c>
      <c r="AG178" s="123">
        <f t="shared" si="113"/>
        <v>1.9329999999999998</v>
      </c>
      <c r="AH178" s="38">
        <v>20</v>
      </c>
      <c r="AI178" s="39">
        <v>14</v>
      </c>
      <c r="AJ178" s="41">
        <f t="shared" si="103"/>
        <v>280</v>
      </c>
      <c r="AK178" s="208">
        <f t="shared" si="112"/>
        <v>1680</v>
      </c>
      <c r="AL178" s="206">
        <f t="shared" si="93"/>
        <v>1657</v>
      </c>
      <c r="AM178" s="23"/>
    </row>
    <row r="179" spans="1:39" ht="114.75" x14ac:dyDescent="0.2">
      <c r="A179" s="117">
        <v>1001080216842</v>
      </c>
      <c r="B179" s="49" t="s">
        <v>1072</v>
      </c>
      <c r="C179" s="50" t="s">
        <v>4</v>
      </c>
      <c r="D179" s="147" t="s">
        <v>474</v>
      </c>
      <c r="E179" s="113" t="s">
        <v>1688</v>
      </c>
      <c r="F179" s="226" t="s">
        <v>6</v>
      </c>
      <c r="G179" s="50" t="s">
        <v>1</v>
      </c>
      <c r="H179" s="155" t="s">
        <v>496</v>
      </c>
      <c r="I179" s="152" t="s">
        <v>557</v>
      </c>
      <c r="J179" s="52" t="s">
        <v>1359</v>
      </c>
      <c r="K179" s="53">
        <v>13</v>
      </c>
      <c r="L179" s="54">
        <v>4</v>
      </c>
      <c r="M179" s="54"/>
      <c r="N179" s="55" t="s">
        <v>181</v>
      </c>
      <c r="O179" s="114" t="s">
        <v>115</v>
      </c>
      <c r="P179" s="50">
        <v>30</v>
      </c>
      <c r="Q179" s="57" t="s">
        <v>38</v>
      </c>
      <c r="R179" s="245">
        <v>4607958077724</v>
      </c>
      <c r="S179" s="245">
        <v>14607958077721</v>
      </c>
      <c r="T179" s="94">
        <v>130</v>
      </c>
      <c r="U179" s="61">
        <v>60</v>
      </c>
      <c r="V179" s="61">
        <v>100</v>
      </c>
      <c r="W179" s="66">
        <v>0.3</v>
      </c>
      <c r="X179" s="273">
        <v>5.0000000000000001E-3</v>
      </c>
      <c r="Y179" s="67">
        <f t="shared" si="95"/>
        <v>0.30499999999999999</v>
      </c>
      <c r="Z179" s="60">
        <v>218</v>
      </c>
      <c r="AA179" s="69">
        <v>193</v>
      </c>
      <c r="AB179" s="61">
        <v>108</v>
      </c>
      <c r="AC179" s="193">
        <v>6</v>
      </c>
      <c r="AD179" s="118">
        <v>600000150</v>
      </c>
      <c r="AE179" s="105">
        <f>справочники!$C$43</f>
        <v>9.7000000000000003E-2</v>
      </c>
      <c r="AF179" s="63">
        <f t="shared" si="111"/>
        <v>1.8</v>
      </c>
      <c r="AG179" s="123">
        <f t="shared" si="113"/>
        <v>1.927</v>
      </c>
      <c r="AH179" s="38">
        <v>20</v>
      </c>
      <c r="AI179" s="39">
        <v>14</v>
      </c>
      <c r="AJ179" s="41">
        <f t="shared" si="103"/>
        <v>280</v>
      </c>
      <c r="AK179" s="208">
        <f t="shared" si="112"/>
        <v>1680</v>
      </c>
      <c r="AL179" s="206">
        <f t="shared" si="93"/>
        <v>1657</v>
      </c>
      <c r="AM179" s="23"/>
    </row>
    <row r="180" spans="1:39" ht="76.5" x14ac:dyDescent="0.2">
      <c r="A180" s="117">
        <v>1001085476928</v>
      </c>
      <c r="B180" s="49" t="s">
        <v>1181</v>
      </c>
      <c r="C180" s="50" t="s">
        <v>4</v>
      </c>
      <c r="D180" s="147" t="s">
        <v>474</v>
      </c>
      <c r="E180" s="113" t="s">
        <v>1688</v>
      </c>
      <c r="F180" s="226" t="s">
        <v>6</v>
      </c>
      <c r="G180" s="50" t="s">
        <v>1</v>
      </c>
      <c r="H180" s="155" t="s">
        <v>496</v>
      </c>
      <c r="I180" s="151" t="s">
        <v>557</v>
      </c>
      <c r="J180" s="52" t="s">
        <v>1182</v>
      </c>
      <c r="K180" s="53">
        <v>13</v>
      </c>
      <c r="L180" s="54">
        <v>6</v>
      </c>
      <c r="M180" s="54"/>
      <c r="N180" s="55" t="s">
        <v>1183</v>
      </c>
      <c r="O180" s="114" t="s">
        <v>115</v>
      </c>
      <c r="P180" s="50">
        <v>45</v>
      </c>
      <c r="Q180" s="57" t="s">
        <v>38</v>
      </c>
      <c r="R180" s="245">
        <v>4607958078127</v>
      </c>
      <c r="S180" s="245">
        <v>14607958078124</v>
      </c>
      <c r="T180" s="257" t="s">
        <v>77</v>
      </c>
      <c r="U180" s="98" t="s">
        <v>72</v>
      </c>
      <c r="V180" s="98" t="s">
        <v>73</v>
      </c>
      <c r="W180" s="66">
        <v>0.3</v>
      </c>
      <c r="X180" s="273">
        <v>5.0000000000000001E-3</v>
      </c>
      <c r="Y180" s="67">
        <f t="shared" si="95"/>
        <v>0.30499999999999999</v>
      </c>
      <c r="Z180" s="60">
        <v>218</v>
      </c>
      <c r="AA180" s="69">
        <v>193</v>
      </c>
      <c r="AB180" s="61">
        <v>108</v>
      </c>
      <c r="AC180" s="193">
        <v>6</v>
      </c>
      <c r="AD180" s="118">
        <v>600000150</v>
      </c>
      <c r="AE180" s="105">
        <f>справочники!$C$43</f>
        <v>9.7000000000000003E-2</v>
      </c>
      <c r="AF180" s="63">
        <f t="shared" si="111"/>
        <v>1.8</v>
      </c>
      <c r="AG180" s="123">
        <f t="shared" si="113"/>
        <v>1.927</v>
      </c>
      <c r="AH180" s="38">
        <v>20</v>
      </c>
      <c r="AI180" s="39">
        <v>14</v>
      </c>
      <c r="AJ180" s="41">
        <f t="shared" si="103"/>
        <v>280</v>
      </c>
      <c r="AK180" s="208">
        <f t="shared" si="112"/>
        <v>1680</v>
      </c>
      <c r="AL180" s="206">
        <f t="shared" si="93"/>
        <v>1657</v>
      </c>
      <c r="AM180" s="23"/>
    </row>
    <row r="181" spans="1:39" ht="63.75" x14ac:dyDescent="0.2">
      <c r="A181" s="117">
        <v>1001085156487</v>
      </c>
      <c r="B181" s="49" t="s">
        <v>813</v>
      </c>
      <c r="C181" s="50" t="s">
        <v>4</v>
      </c>
      <c r="D181" s="147" t="s">
        <v>474</v>
      </c>
      <c r="E181" s="113" t="s">
        <v>1688</v>
      </c>
      <c r="F181" s="226" t="s">
        <v>2</v>
      </c>
      <c r="G181" s="50" t="s">
        <v>1</v>
      </c>
      <c r="H181" s="155" t="s">
        <v>496</v>
      </c>
      <c r="I181" s="152" t="s">
        <v>556</v>
      </c>
      <c r="J181" s="99" t="s">
        <v>814</v>
      </c>
      <c r="K181" s="53">
        <v>15</v>
      </c>
      <c r="L181" s="54">
        <v>13</v>
      </c>
      <c r="M181" s="54"/>
      <c r="N181" s="55" t="s">
        <v>78</v>
      </c>
      <c r="O181" s="114" t="s">
        <v>115</v>
      </c>
      <c r="P181" s="50">
        <v>45</v>
      </c>
      <c r="Q181" s="57" t="s">
        <v>38</v>
      </c>
      <c r="R181" s="245">
        <v>4607958076444</v>
      </c>
      <c r="S181" s="245">
        <v>14607958076441</v>
      </c>
      <c r="T181" s="257" t="s">
        <v>77</v>
      </c>
      <c r="U181" s="98" t="s">
        <v>72</v>
      </c>
      <c r="V181" s="98" t="s">
        <v>73</v>
      </c>
      <c r="W181" s="66">
        <v>0.3</v>
      </c>
      <c r="X181" s="273">
        <v>5.0000000000000001E-3</v>
      </c>
      <c r="Y181" s="67">
        <f t="shared" si="95"/>
        <v>0.30499999999999999</v>
      </c>
      <c r="Z181" s="60">
        <v>218</v>
      </c>
      <c r="AA181" s="69">
        <v>193</v>
      </c>
      <c r="AB181" s="61">
        <v>108</v>
      </c>
      <c r="AC181" s="193">
        <v>6</v>
      </c>
      <c r="AD181" s="118">
        <v>600000150</v>
      </c>
      <c r="AE181" s="105">
        <f>справочники!$C$43</f>
        <v>9.7000000000000003E-2</v>
      </c>
      <c r="AF181" s="63">
        <f t="shared" si="111"/>
        <v>1.8</v>
      </c>
      <c r="AG181" s="123">
        <f t="shared" si="113"/>
        <v>1.927</v>
      </c>
      <c r="AH181" s="38">
        <v>20</v>
      </c>
      <c r="AI181" s="39">
        <v>14</v>
      </c>
      <c r="AJ181" s="41">
        <f t="shared" si="103"/>
        <v>280</v>
      </c>
      <c r="AK181" s="208">
        <f t="shared" si="112"/>
        <v>1680</v>
      </c>
      <c r="AL181" s="206">
        <f t="shared" si="93"/>
        <v>1657</v>
      </c>
      <c r="AM181" s="23"/>
    </row>
    <row r="182" spans="1:39" ht="63.75" x14ac:dyDescent="0.2">
      <c r="A182" s="117">
        <v>1001085156444</v>
      </c>
      <c r="B182" s="49" t="s">
        <v>731</v>
      </c>
      <c r="C182" s="50" t="s">
        <v>4</v>
      </c>
      <c r="D182" s="147" t="s">
        <v>474</v>
      </c>
      <c r="E182" s="113" t="s">
        <v>1688</v>
      </c>
      <c r="F182" s="226" t="s">
        <v>624</v>
      </c>
      <c r="G182" s="50" t="s">
        <v>1</v>
      </c>
      <c r="H182" s="155" t="s">
        <v>496</v>
      </c>
      <c r="I182" s="152" t="s">
        <v>564</v>
      </c>
      <c r="J182" s="99" t="s">
        <v>729</v>
      </c>
      <c r="K182" s="53">
        <v>15</v>
      </c>
      <c r="L182" s="54">
        <v>13</v>
      </c>
      <c r="M182" s="54"/>
      <c r="N182" s="55" t="s">
        <v>78</v>
      </c>
      <c r="O182" s="114" t="s">
        <v>115</v>
      </c>
      <c r="P182" s="50">
        <v>45</v>
      </c>
      <c r="Q182" s="57" t="s">
        <v>38</v>
      </c>
      <c r="R182" s="245">
        <v>4607958075348</v>
      </c>
      <c r="S182" s="245">
        <v>14607958075345</v>
      </c>
      <c r="T182" s="257" t="s">
        <v>77</v>
      </c>
      <c r="U182" s="98" t="s">
        <v>72</v>
      </c>
      <c r="V182" s="98" t="s">
        <v>73</v>
      </c>
      <c r="W182" s="66">
        <v>0.3</v>
      </c>
      <c r="X182" s="273">
        <v>5.0000000000000001E-3</v>
      </c>
      <c r="Y182" s="67">
        <f t="shared" ref="Y182:Y186" si="126">W182+X182</f>
        <v>0.30499999999999999</v>
      </c>
      <c r="Z182" s="60">
        <v>218</v>
      </c>
      <c r="AA182" s="69">
        <v>193</v>
      </c>
      <c r="AB182" s="61">
        <v>108</v>
      </c>
      <c r="AC182" s="193">
        <v>6</v>
      </c>
      <c r="AD182" s="118">
        <v>600000150</v>
      </c>
      <c r="AE182" s="105">
        <f>справочники!$C$43</f>
        <v>9.7000000000000003E-2</v>
      </c>
      <c r="AF182" s="63">
        <f t="shared" si="111"/>
        <v>1.8</v>
      </c>
      <c r="AG182" s="123">
        <f t="shared" si="113"/>
        <v>1.927</v>
      </c>
      <c r="AH182" s="38">
        <v>20</v>
      </c>
      <c r="AI182" s="39">
        <v>14</v>
      </c>
      <c r="AJ182" s="41">
        <f t="shared" ref="AJ182:AJ186" si="127">AH182*AI182</f>
        <v>280</v>
      </c>
      <c r="AK182" s="208">
        <f t="shared" ref="AK182:AK186" si="128">IF(C182="ШТ",кол_во_инд.__упак_к*итого_г_у,ROUNDDOWN(номин.вес_нетто_г_у__кг*итого_г_у,1))</f>
        <v>1680</v>
      </c>
      <c r="AL182" s="206">
        <f t="shared" si="93"/>
        <v>1657</v>
      </c>
      <c r="AM182" s="23"/>
    </row>
    <row r="183" spans="1:39" ht="63.75" x14ac:dyDescent="0.2">
      <c r="A183" s="117">
        <v>1001085966961</v>
      </c>
      <c r="B183" s="49" t="s">
        <v>1360</v>
      </c>
      <c r="C183" s="50" t="s">
        <v>4</v>
      </c>
      <c r="D183" s="147" t="s">
        <v>474</v>
      </c>
      <c r="E183" s="113" t="s">
        <v>1688</v>
      </c>
      <c r="F183" s="226" t="s">
        <v>6</v>
      </c>
      <c r="G183" s="50" t="s">
        <v>1</v>
      </c>
      <c r="H183" s="155" t="s">
        <v>1361</v>
      </c>
      <c r="I183" s="151" t="s">
        <v>557</v>
      </c>
      <c r="J183" s="52" t="s">
        <v>1780</v>
      </c>
      <c r="K183" s="53">
        <v>16</v>
      </c>
      <c r="L183" s="54">
        <v>10</v>
      </c>
      <c r="M183" s="54"/>
      <c r="N183" s="55" t="s">
        <v>1111</v>
      </c>
      <c r="O183" s="114" t="s">
        <v>115</v>
      </c>
      <c r="P183" s="50">
        <v>45</v>
      </c>
      <c r="Q183" s="57" t="s">
        <v>38</v>
      </c>
      <c r="R183" s="245">
        <v>4607958078820</v>
      </c>
      <c r="S183" s="245">
        <v>14607958078827</v>
      </c>
      <c r="T183" s="257" t="s">
        <v>1113</v>
      </c>
      <c r="U183" s="98" t="s">
        <v>1114</v>
      </c>
      <c r="V183" s="98" t="s">
        <v>1115</v>
      </c>
      <c r="W183" s="66">
        <v>0.3</v>
      </c>
      <c r="X183" s="273">
        <v>5.0000000000000001E-3</v>
      </c>
      <c r="Y183" s="67">
        <f>W183+X183</f>
        <v>0.30499999999999999</v>
      </c>
      <c r="Z183" s="60">
        <v>218</v>
      </c>
      <c r="AA183" s="69">
        <v>193</v>
      </c>
      <c r="AB183" s="61">
        <v>108</v>
      </c>
      <c r="AC183" s="193">
        <v>6</v>
      </c>
      <c r="AD183" s="118">
        <v>600000150</v>
      </c>
      <c r="AE183" s="105">
        <f>справочники!$C$43</f>
        <v>9.7000000000000003E-2</v>
      </c>
      <c r="AF183" s="63">
        <f t="shared" si="111"/>
        <v>1.8</v>
      </c>
      <c r="AG183" s="123">
        <f t="shared" si="113"/>
        <v>1.927</v>
      </c>
      <c r="AH183" s="38">
        <v>20</v>
      </c>
      <c r="AI183" s="39">
        <v>14</v>
      </c>
      <c r="AJ183" s="41">
        <f>AH183*AI183</f>
        <v>280</v>
      </c>
      <c r="AK183" s="208">
        <f>IF(C183="ШТ",кол_во_инд.__упак_к*итого_г_у,ROUNDDOWN(номин.вес_нетто_г_у__кг*итого_г_у,1))</f>
        <v>1680</v>
      </c>
      <c r="AL183" s="206">
        <f t="shared" si="93"/>
        <v>1657</v>
      </c>
      <c r="AM183" s="23"/>
    </row>
    <row r="184" spans="1:39" ht="63.75" x14ac:dyDescent="0.2">
      <c r="A184" s="117">
        <v>1001085756881</v>
      </c>
      <c r="B184" s="49" t="s">
        <v>1110</v>
      </c>
      <c r="C184" s="50" t="s">
        <v>4</v>
      </c>
      <c r="D184" s="147" t="s">
        <v>474</v>
      </c>
      <c r="E184" s="113" t="s">
        <v>1688</v>
      </c>
      <c r="F184" s="226" t="s">
        <v>6</v>
      </c>
      <c r="G184" s="50" t="s">
        <v>1</v>
      </c>
      <c r="H184" s="155" t="s">
        <v>1112</v>
      </c>
      <c r="I184" s="151" t="s">
        <v>557</v>
      </c>
      <c r="J184" s="52" t="s">
        <v>1762</v>
      </c>
      <c r="K184" s="53">
        <v>16</v>
      </c>
      <c r="L184" s="54">
        <v>10</v>
      </c>
      <c r="M184" s="54"/>
      <c r="N184" s="55" t="s">
        <v>1111</v>
      </c>
      <c r="O184" s="114" t="s">
        <v>115</v>
      </c>
      <c r="P184" s="50">
        <v>45</v>
      </c>
      <c r="Q184" s="57" t="s">
        <v>38</v>
      </c>
      <c r="R184" s="245">
        <v>4607958077885</v>
      </c>
      <c r="S184" s="245">
        <v>14607958077882</v>
      </c>
      <c r="T184" s="257" t="s">
        <v>1113</v>
      </c>
      <c r="U184" s="98" t="s">
        <v>1114</v>
      </c>
      <c r="V184" s="98" t="s">
        <v>1115</v>
      </c>
      <c r="W184" s="66">
        <v>0.3</v>
      </c>
      <c r="X184" s="273">
        <v>5.0000000000000001E-3</v>
      </c>
      <c r="Y184" s="67">
        <f t="shared" si="126"/>
        <v>0.30499999999999999</v>
      </c>
      <c r="Z184" s="60">
        <v>298</v>
      </c>
      <c r="AA184" s="69">
        <v>198</v>
      </c>
      <c r="AB184" s="61">
        <v>139</v>
      </c>
      <c r="AC184" s="193">
        <v>12</v>
      </c>
      <c r="AD184" s="118">
        <v>600000444</v>
      </c>
      <c r="AE184" s="105">
        <f>справочники!$C$128</f>
        <v>0.13700000000000001</v>
      </c>
      <c r="AF184" s="63">
        <f t="shared" si="111"/>
        <v>3.6</v>
      </c>
      <c r="AG184" s="123">
        <f t="shared" si="113"/>
        <v>3.7970000000000002</v>
      </c>
      <c r="AH184" s="38">
        <v>16</v>
      </c>
      <c r="AI184" s="39">
        <v>7</v>
      </c>
      <c r="AJ184" s="41">
        <f t="shared" si="127"/>
        <v>112</v>
      </c>
      <c r="AK184" s="208">
        <f t="shared" si="128"/>
        <v>1344</v>
      </c>
      <c r="AL184" s="206">
        <f t="shared" si="93"/>
        <v>1118</v>
      </c>
      <c r="AM184" s="23"/>
    </row>
    <row r="185" spans="1:39" ht="89.25" customHeight="1" x14ac:dyDescent="0.2">
      <c r="A185" s="117">
        <v>1001083444819</v>
      </c>
      <c r="B185" s="71" t="s">
        <v>1065</v>
      </c>
      <c r="C185" s="50" t="s">
        <v>4</v>
      </c>
      <c r="D185" s="147" t="s">
        <v>474</v>
      </c>
      <c r="E185" s="113" t="s">
        <v>1688</v>
      </c>
      <c r="F185" s="226" t="s">
        <v>6</v>
      </c>
      <c r="G185" s="50" t="s">
        <v>1</v>
      </c>
      <c r="H185" s="155" t="s">
        <v>496</v>
      </c>
      <c r="I185" s="152" t="s">
        <v>557</v>
      </c>
      <c r="J185" s="52" t="s">
        <v>1066</v>
      </c>
      <c r="K185" s="53">
        <v>15</v>
      </c>
      <c r="L185" s="54">
        <v>5</v>
      </c>
      <c r="M185" s="54"/>
      <c r="N185" s="55" t="s">
        <v>74</v>
      </c>
      <c r="O185" s="114" t="s">
        <v>115</v>
      </c>
      <c r="P185" s="50">
        <v>45</v>
      </c>
      <c r="Q185" s="57" t="s">
        <v>38</v>
      </c>
      <c r="R185" s="245">
        <v>4607958070732</v>
      </c>
      <c r="S185" s="245">
        <v>14607958070739</v>
      </c>
      <c r="T185" s="257">
        <v>224</v>
      </c>
      <c r="U185" s="98">
        <v>80</v>
      </c>
      <c r="V185" s="98">
        <v>30</v>
      </c>
      <c r="W185" s="66">
        <v>0.3</v>
      </c>
      <c r="X185" s="273">
        <v>5.0000000000000001E-3</v>
      </c>
      <c r="Y185" s="67">
        <f t="shared" si="126"/>
        <v>0.30499999999999999</v>
      </c>
      <c r="Z185" s="60">
        <v>218</v>
      </c>
      <c r="AA185" s="69">
        <v>193</v>
      </c>
      <c r="AB185" s="61">
        <v>108</v>
      </c>
      <c r="AC185" s="193">
        <v>6</v>
      </c>
      <c r="AD185" s="118">
        <v>600000150</v>
      </c>
      <c r="AE185" s="105">
        <f>справочники!$C$43</f>
        <v>9.7000000000000003E-2</v>
      </c>
      <c r="AF185" s="63">
        <f t="shared" si="111"/>
        <v>1.8</v>
      </c>
      <c r="AG185" s="123">
        <f t="shared" si="113"/>
        <v>1.927</v>
      </c>
      <c r="AH185" s="38">
        <v>20</v>
      </c>
      <c r="AI185" s="39">
        <v>14</v>
      </c>
      <c r="AJ185" s="41">
        <f t="shared" si="127"/>
        <v>280</v>
      </c>
      <c r="AK185" s="208">
        <f t="shared" si="128"/>
        <v>1680</v>
      </c>
      <c r="AL185" s="206">
        <f t="shared" si="93"/>
        <v>1657</v>
      </c>
      <c r="AM185" s="23"/>
    </row>
    <row r="186" spans="1:39" ht="89.25" x14ac:dyDescent="0.2">
      <c r="A186" s="117">
        <v>1001083446207</v>
      </c>
      <c r="B186" s="71" t="s">
        <v>1064</v>
      </c>
      <c r="C186" s="50" t="s">
        <v>4</v>
      </c>
      <c r="D186" s="147" t="s">
        <v>474</v>
      </c>
      <c r="E186" s="113" t="s">
        <v>1688</v>
      </c>
      <c r="F186" s="226" t="s">
        <v>6</v>
      </c>
      <c r="G186" s="50" t="s">
        <v>1</v>
      </c>
      <c r="H186" s="155" t="s">
        <v>496</v>
      </c>
      <c r="I186" s="152" t="s">
        <v>557</v>
      </c>
      <c r="J186" s="52" t="s">
        <v>1066</v>
      </c>
      <c r="K186" s="53">
        <v>15</v>
      </c>
      <c r="L186" s="54">
        <v>5</v>
      </c>
      <c r="M186" s="54"/>
      <c r="N186" s="55" t="s">
        <v>74</v>
      </c>
      <c r="O186" s="114" t="s">
        <v>115</v>
      </c>
      <c r="P186" s="50">
        <v>45</v>
      </c>
      <c r="Q186" s="57" t="s">
        <v>38</v>
      </c>
      <c r="R186" s="245">
        <v>4607958070732</v>
      </c>
      <c r="S186" s="245">
        <v>14607958070739</v>
      </c>
      <c r="T186" s="257">
        <v>224</v>
      </c>
      <c r="U186" s="98">
        <v>80</v>
      </c>
      <c r="V186" s="98">
        <v>30</v>
      </c>
      <c r="W186" s="66">
        <v>0.3</v>
      </c>
      <c r="X186" s="273">
        <v>5.0000000000000001E-3</v>
      </c>
      <c r="Y186" s="67">
        <f t="shared" si="126"/>
        <v>0.30499999999999999</v>
      </c>
      <c r="Z186" s="60">
        <v>218</v>
      </c>
      <c r="AA186" s="69">
        <v>193</v>
      </c>
      <c r="AB186" s="61">
        <v>108</v>
      </c>
      <c r="AC186" s="193">
        <v>6</v>
      </c>
      <c r="AD186" s="118">
        <v>600000150</v>
      </c>
      <c r="AE186" s="105">
        <f>справочники!$C$43</f>
        <v>9.7000000000000003E-2</v>
      </c>
      <c r="AF186" s="63">
        <f t="shared" si="111"/>
        <v>1.8</v>
      </c>
      <c r="AG186" s="123">
        <f t="shared" si="113"/>
        <v>1.927</v>
      </c>
      <c r="AH186" s="38">
        <v>20</v>
      </c>
      <c r="AI186" s="39">
        <v>14</v>
      </c>
      <c r="AJ186" s="41">
        <f t="shared" si="127"/>
        <v>280</v>
      </c>
      <c r="AK186" s="208">
        <f t="shared" si="128"/>
        <v>1680</v>
      </c>
      <c r="AL186" s="206">
        <f t="shared" si="93"/>
        <v>1657</v>
      </c>
      <c r="AM186" s="23"/>
    </row>
    <row r="187" spans="1:39" ht="102" x14ac:dyDescent="0.2">
      <c r="A187" s="117">
        <v>1001084217089</v>
      </c>
      <c r="B187" s="49" t="s">
        <v>1414</v>
      </c>
      <c r="C187" s="50" t="s">
        <v>4</v>
      </c>
      <c r="D187" s="147" t="s">
        <v>474</v>
      </c>
      <c r="E187" s="113" t="s">
        <v>1688</v>
      </c>
      <c r="F187" s="226" t="s">
        <v>6</v>
      </c>
      <c r="G187" s="50" t="s">
        <v>1</v>
      </c>
      <c r="H187" s="155" t="s">
        <v>1361</v>
      </c>
      <c r="I187" s="152" t="s">
        <v>557</v>
      </c>
      <c r="J187" s="52" t="s">
        <v>1413</v>
      </c>
      <c r="K187" s="53">
        <v>12</v>
      </c>
      <c r="L187" s="54">
        <v>15</v>
      </c>
      <c r="M187" s="54"/>
      <c r="N187" s="54" t="s">
        <v>750</v>
      </c>
      <c r="O187" s="114" t="s">
        <v>115</v>
      </c>
      <c r="P187" s="50">
        <v>50</v>
      </c>
      <c r="Q187" s="57" t="s">
        <v>38</v>
      </c>
      <c r="R187" s="245">
        <v>4607958077663</v>
      </c>
      <c r="S187" s="245">
        <v>14607958077660</v>
      </c>
      <c r="T187" s="257">
        <v>224</v>
      </c>
      <c r="U187" s="98">
        <v>80</v>
      </c>
      <c r="V187" s="98">
        <v>30</v>
      </c>
      <c r="W187" s="66">
        <v>0.3</v>
      </c>
      <c r="X187" s="273">
        <v>6.0000000000000001E-3</v>
      </c>
      <c r="Y187" s="67">
        <f t="shared" ref="Y187" si="129">W187+X187</f>
        <v>0.30599999999999999</v>
      </c>
      <c r="Z187" s="60">
        <v>218</v>
      </c>
      <c r="AA187" s="61">
        <v>193</v>
      </c>
      <c r="AB187" s="61">
        <v>108</v>
      </c>
      <c r="AC187" s="193">
        <v>6</v>
      </c>
      <c r="AD187" s="118">
        <v>600000150</v>
      </c>
      <c r="AE187" s="105">
        <f>справочники!$C$43</f>
        <v>9.7000000000000003E-2</v>
      </c>
      <c r="AF187" s="63">
        <f t="shared" si="111"/>
        <v>1.8</v>
      </c>
      <c r="AG187" s="123">
        <f t="shared" si="113"/>
        <v>1.9329999999999998</v>
      </c>
      <c r="AH187" s="38">
        <v>20</v>
      </c>
      <c r="AI187" s="39">
        <v>14</v>
      </c>
      <c r="AJ187" s="41">
        <f t="shared" ref="AJ187" si="130">AH187*AI187</f>
        <v>280</v>
      </c>
      <c r="AK187" s="208">
        <f t="shared" ref="AK187" si="131">IF(C187="ШТ",кол_во_инд.__упак_к*итого_г_у,ROUNDDOWN(номин.вес_нетто_г_у__кг*итого_г_у,1))</f>
        <v>1680</v>
      </c>
      <c r="AL187" s="206">
        <f t="shared" si="93"/>
        <v>1657</v>
      </c>
      <c r="AM187" s="23"/>
    </row>
    <row r="188" spans="1:39" ht="102" x14ac:dyDescent="0.2">
      <c r="A188" s="117">
        <v>1001084217090</v>
      </c>
      <c r="B188" s="49" t="s">
        <v>1412</v>
      </c>
      <c r="C188" s="50" t="s">
        <v>4</v>
      </c>
      <c r="D188" s="147" t="s">
        <v>474</v>
      </c>
      <c r="E188" s="113" t="s">
        <v>1688</v>
      </c>
      <c r="F188" s="226" t="s">
        <v>6</v>
      </c>
      <c r="G188" s="50" t="s">
        <v>1</v>
      </c>
      <c r="H188" s="155" t="s">
        <v>1361</v>
      </c>
      <c r="I188" s="151" t="s">
        <v>557</v>
      </c>
      <c r="J188" s="52" t="s">
        <v>1413</v>
      </c>
      <c r="K188" s="53">
        <v>12</v>
      </c>
      <c r="L188" s="54">
        <v>15</v>
      </c>
      <c r="M188" s="54"/>
      <c r="N188" s="54" t="s">
        <v>750</v>
      </c>
      <c r="O188" s="114" t="s">
        <v>115</v>
      </c>
      <c r="P188" s="50">
        <v>50</v>
      </c>
      <c r="Q188" s="57" t="s">
        <v>38</v>
      </c>
      <c r="R188" s="245">
        <v>4607958077663</v>
      </c>
      <c r="S188" s="245">
        <v>14607958077660</v>
      </c>
      <c r="T188" s="257">
        <v>224</v>
      </c>
      <c r="U188" s="98">
        <v>80</v>
      </c>
      <c r="V188" s="98">
        <v>30</v>
      </c>
      <c r="W188" s="66">
        <v>0.3</v>
      </c>
      <c r="X188" s="273">
        <v>6.0000000000000001E-3</v>
      </c>
      <c r="Y188" s="67">
        <f t="shared" ref="Y188" si="132">W188+X188</f>
        <v>0.30599999999999999</v>
      </c>
      <c r="Z188" s="68">
        <v>218</v>
      </c>
      <c r="AA188" s="69">
        <v>193</v>
      </c>
      <c r="AB188" s="69">
        <v>108</v>
      </c>
      <c r="AC188" s="193">
        <v>6</v>
      </c>
      <c r="AD188" s="118">
        <v>600000150</v>
      </c>
      <c r="AE188" s="106">
        <f>справочники!$C$43</f>
        <v>9.7000000000000003E-2</v>
      </c>
      <c r="AF188" s="62">
        <f t="shared" si="111"/>
        <v>1.8</v>
      </c>
      <c r="AG188" s="124">
        <f t="shared" si="113"/>
        <v>1.9329999999999998</v>
      </c>
      <c r="AH188" s="38">
        <v>20</v>
      </c>
      <c r="AI188" s="39">
        <v>14</v>
      </c>
      <c r="AJ188" s="41">
        <f t="shared" ref="AJ188" si="133">AH188*AI188</f>
        <v>280</v>
      </c>
      <c r="AK188" s="208">
        <f t="shared" ref="AK188" si="134">IF(C188="ШТ",кол_во_инд.__упак_к*итого_г_у,ROUNDDOWN(номин.вес_нетто_г_у__кг*итого_г_у,1))</f>
        <v>1680</v>
      </c>
      <c r="AL188" s="206">
        <f t="shared" si="93"/>
        <v>1657</v>
      </c>
      <c r="AM188" s="23"/>
    </row>
    <row r="189" spans="1:39" ht="102" x14ac:dyDescent="0.2">
      <c r="A189" s="117">
        <v>1001083424691</v>
      </c>
      <c r="B189" s="49" t="s">
        <v>1067</v>
      </c>
      <c r="C189" s="50" t="s">
        <v>4</v>
      </c>
      <c r="D189" s="147" t="s">
        <v>474</v>
      </c>
      <c r="E189" s="113" t="s">
        <v>1688</v>
      </c>
      <c r="F189" s="226" t="s">
        <v>6</v>
      </c>
      <c r="G189" s="50" t="s">
        <v>1</v>
      </c>
      <c r="H189" s="155" t="s">
        <v>496</v>
      </c>
      <c r="I189" s="151" t="s">
        <v>557</v>
      </c>
      <c r="J189" s="52" t="s">
        <v>1068</v>
      </c>
      <c r="K189" s="53">
        <v>11</v>
      </c>
      <c r="L189" s="54">
        <v>15</v>
      </c>
      <c r="M189" s="54">
        <v>2</v>
      </c>
      <c r="N189" s="55" t="s">
        <v>132</v>
      </c>
      <c r="O189" s="114" t="s">
        <v>115</v>
      </c>
      <c r="P189" s="50">
        <v>45</v>
      </c>
      <c r="Q189" s="57" t="s">
        <v>38</v>
      </c>
      <c r="R189" s="245">
        <v>4607958070718</v>
      </c>
      <c r="S189" s="245">
        <v>14607958070715</v>
      </c>
      <c r="T189" s="258" t="s">
        <v>84</v>
      </c>
      <c r="U189" s="166" t="s">
        <v>85</v>
      </c>
      <c r="V189" s="166" t="s">
        <v>86</v>
      </c>
      <c r="W189" s="66">
        <v>0.3</v>
      </c>
      <c r="X189" s="273">
        <v>5.0000000000000001E-3</v>
      </c>
      <c r="Y189" s="67">
        <f t="shared" ref="Y189:Y211" si="135">W189+X189</f>
        <v>0.30499999999999999</v>
      </c>
      <c r="Z189" s="68">
        <v>218</v>
      </c>
      <c r="AA189" s="69">
        <v>193</v>
      </c>
      <c r="AB189" s="69">
        <v>108</v>
      </c>
      <c r="AC189" s="196">
        <v>6</v>
      </c>
      <c r="AD189" s="118">
        <v>600000150</v>
      </c>
      <c r="AE189" s="106">
        <f>справочники!$C$43</f>
        <v>9.7000000000000003E-2</v>
      </c>
      <c r="AF189" s="62">
        <f t="shared" si="111"/>
        <v>1.8</v>
      </c>
      <c r="AG189" s="124">
        <f t="shared" si="113"/>
        <v>1.927</v>
      </c>
      <c r="AH189" s="34">
        <v>20</v>
      </c>
      <c r="AI189" s="35">
        <v>14</v>
      </c>
      <c r="AJ189" s="41">
        <f t="shared" ref="AJ189:AJ210" si="136">AH189*AI189</f>
        <v>280</v>
      </c>
      <c r="AK189" s="208">
        <f t="shared" ref="AK189:AK217" si="137">IF(C189="ШТ",кол_во_инд.__упак_к*итого_г_у,ROUNDDOWN(номин.вес_нетто_г_у__кг*итого_г_у,1))</f>
        <v>1680</v>
      </c>
      <c r="AL189" s="206">
        <f t="shared" si="93"/>
        <v>1657</v>
      </c>
      <c r="AM189" s="23"/>
    </row>
    <row r="190" spans="1:39" ht="76.5" x14ac:dyDescent="0.2">
      <c r="A190" s="117">
        <v>1001084227087</v>
      </c>
      <c r="B190" s="49" t="s">
        <v>1410</v>
      </c>
      <c r="C190" s="50" t="s">
        <v>4</v>
      </c>
      <c r="D190" s="147" t="s">
        <v>474</v>
      </c>
      <c r="E190" s="113" t="s">
        <v>1688</v>
      </c>
      <c r="F190" s="226" t="s">
        <v>6</v>
      </c>
      <c r="G190" s="50" t="s">
        <v>1</v>
      </c>
      <c r="H190" s="155" t="s">
        <v>1361</v>
      </c>
      <c r="I190" s="151" t="s">
        <v>550</v>
      </c>
      <c r="J190" s="52" t="s">
        <v>1411</v>
      </c>
      <c r="K190" s="53">
        <v>13</v>
      </c>
      <c r="L190" s="54">
        <v>40</v>
      </c>
      <c r="M190" s="54"/>
      <c r="N190" s="55" t="s">
        <v>252</v>
      </c>
      <c r="O190" s="114" t="s">
        <v>115</v>
      </c>
      <c r="P190" s="50">
        <v>50</v>
      </c>
      <c r="Q190" s="57" t="s">
        <v>38</v>
      </c>
      <c r="R190" s="245">
        <v>4607958072385</v>
      </c>
      <c r="S190" s="245">
        <v>14607958072382</v>
      </c>
      <c r="T190" s="257">
        <v>120</v>
      </c>
      <c r="U190" s="98">
        <v>70</v>
      </c>
      <c r="V190" s="98">
        <v>40</v>
      </c>
      <c r="W190" s="66">
        <v>0.3</v>
      </c>
      <c r="X190" s="273">
        <v>5.0000000000000001E-3</v>
      </c>
      <c r="Y190" s="67">
        <f t="shared" ref="Y190" si="138">W190+X190</f>
        <v>0.30499999999999999</v>
      </c>
      <c r="Z190" s="68">
        <v>218</v>
      </c>
      <c r="AA190" s="69">
        <v>193</v>
      </c>
      <c r="AB190" s="69">
        <v>108</v>
      </c>
      <c r="AC190" s="196">
        <v>6</v>
      </c>
      <c r="AD190" s="118">
        <v>600000150</v>
      </c>
      <c r="AE190" s="106">
        <f>справочники!$C$43</f>
        <v>9.7000000000000003E-2</v>
      </c>
      <c r="AF190" s="62">
        <f t="shared" si="111"/>
        <v>1.8</v>
      </c>
      <c r="AG190" s="124">
        <f t="shared" si="113"/>
        <v>1.927</v>
      </c>
      <c r="AH190" s="34">
        <v>20</v>
      </c>
      <c r="AI190" s="35">
        <v>14</v>
      </c>
      <c r="AJ190" s="41">
        <f t="shared" ref="AJ190" si="139">AH190*AI190</f>
        <v>280</v>
      </c>
      <c r="AK190" s="208">
        <f t="shared" ref="AK190" si="140">IF(C190="ШТ",кол_во_инд.__упак_к*итого_г_у,ROUNDDOWN(номин.вес_нетто_г_у__кг*итого_г_у,1))</f>
        <v>1680</v>
      </c>
      <c r="AL190" s="206">
        <f t="shared" si="93"/>
        <v>1657</v>
      </c>
      <c r="AM190" s="23"/>
    </row>
    <row r="191" spans="1:39" ht="76.5" x14ac:dyDescent="0.2">
      <c r="A191" s="117">
        <v>1001454227308</v>
      </c>
      <c r="B191" s="49" t="s">
        <v>1795</v>
      </c>
      <c r="C191" s="50" t="s">
        <v>4</v>
      </c>
      <c r="D191" s="147" t="s">
        <v>474</v>
      </c>
      <c r="E191" s="113" t="s">
        <v>1688</v>
      </c>
      <c r="F191" s="226" t="s">
        <v>6</v>
      </c>
      <c r="G191" s="50" t="s">
        <v>1</v>
      </c>
      <c r="H191" s="155" t="s">
        <v>1361</v>
      </c>
      <c r="I191" s="151" t="s">
        <v>550</v>
      </c>
      <c r="J191" s="52" t="s">
        <v>1411</v>
      </c>
      <c r="K191" s="53">
        <v>13</v>
      </c>
      <c r="L191" s="54">
        <v>40</v>
      </c>
      <c r="M191" s="54"/>
      <c r="N191" s="55" t="s">
        <v>252</v>
      </c>
      <c r="O191" s="114" t="s">
        <v>115</v>
      </c>
      <c r="P191" s="50">
        <v>50</v>
      </c>
      <c r="Q191" s="57" t="s">
        <v>38</v>
      </c>
      <c r="R191" s="245">
        <v>4607958072385</v>
      </c>
      <c r="S191" s="245">
        <v>14607958072382</v>
      </c>
      <c r="T191" s="257">
        <v>120</v>
      </c>
      <c r="U191" s="98">
        <v>70</v>
      </c>
      <c r="V191" s="98">
        <v>40</v>
      </c>
      <c r="W191" s="66">
        <v>0.3</v>
      </c>
      <c r="X191" s="273">
        <v>5.0000000000000001E-3</v>
      </c>
      <c r="Y191" s="67">
        <f t="shared" ref="Y191" si="141">W191+X191</f>
        <v>0.30499999999999999</v>
      </c>
      <c r="Z191" s="68">
        <v>218</v>
      </c>
      <c r="AA191" s="69">
        <v>193</v>
      </c>
      <c r="AB191" s="69">
        <v>108</v>
      </c>
      <c r="AC191" s="196">
        <v>6</v>
      </c>
      <c r="AD191" s="118">
        <v>600000150</v>
      </c>
      <c r="AE191" s="106">
        <f>справочники!$C$43</f>
        <v>9.7000000000000003E-2</v>
      </c>
      <c r="AF191" s="62">
        <f t="shared" si="111"/>
        <v>1.8</v>
      </c>
      <c r="AG191" s="124">
        <f t="shared" si="113"/>
        <v>1.927</v>
      </c>
      <c r="AH191" s="34">
        <v>20</v>
      </c>
      <c r="AI191" s="35">
        <v>14</v>
      </c>
      <c r="AJ191" s="41">
        <f t="shared" ref="AJ191" si="142">AH191*AI191</f>
        <v>280</v>
      </c>
      <c r="AK191" s="208">
        <f t="shared" ref="AK191" si="143">IF(C191="ШТ",кол_во_инд.__упак_к*итого_г_у,ROUNDDOWN(номин.вес_нетто_г_у__кг*итого_г_у,1))</f>
        <v>1680</v>
      </c>
      <c r="AL191" s="206">
        <f t="shared" si="93"/>
        <v>1657</v>
      </c>
      <c r="AM191" s="23"/>
    </row>
    <row r="192" spans="1:39" ht="76.5" x14ac:dyDescent="0.2">
      <c r="A192" s="117">
        <v>1001084227088</v>
      </c>
      <c r="B192" s="49" t="s">
        <v>1723</v>
      </c>
      <c r="C192" s="50" t="s">
        <v>4</v>
      </c>
      <c r="D192" s="147" t="s">
        <v>474</v>
      </c>
      <c r="E192" s="113" t="s">
        <v>1688</v>
      </c>
      <c r="F192" s="226" t="s">
        <v>6</v>
      </c>
      <c r="G192" s="50" t="s">
        <v>1</v>
      </c>
      <c r="H192" s="155" t="s">
        <v>1361</v>
      </c>
      <c r="I192" s="151" t="s">
        <v>550</v>
      </c>
      <c r="J192" s="52" t="s">
        <v>1411</v>
      </c>
      <c r="K192" s="53">
        <v>13</v>
      </c>
      <c r="L192" s="54">
        <v>40</v>
      </c>
      <c r="M192" s="54"/>
      <c r="N192" s="55" t="s">
        <v>252</v>
      </c>
      <c r="O192" s="114" t="s">
        <v>115</v>
      </c>
      <c r="P192" s="50">
        <v>50</v>
      </c>
      <c r="Q192" s="57" t="s">
        <v>38</v>
      </c>
      <c r="R192" s="245">
        <v>4607958072316</v>
      </c>
      <c r="S192" s="245">
        <v>14607958072313</v>
      </c>
      <c r="T192" s="257">
        <v>120</v>
      </c>
      <c r="U192" s="98">
        <v>70</v>
      </c>
      <c r="V192" s="98">
        <v>55</v>
      </c>
      <c r="W192" s="66">
        <v>0.5</v>
      </c>
      <c r="X192" s="273">
        <v>5.0000000000000001E-3</v>
      </c>
      <c r="Y192" s="67">
        <f t="shared" ref="Y192" si="144">W192+X192</f>
        <v>0.505</v>
      </c>
      <c r="Z192" s="68">
        <v>378</v>
      </c>
      <c r="AA192" s="69">
        <v>156</v>
      </c>
      <c r="AB192" s="69">
        <v>111</v>
      </c>
      <c r="AC192" s="196">
        <v>6</v>
      </c>
      <c r="AD192" s="118">
        <v>600000220</v>
      </c>
      <c r="AE192" s="106">
        <f>справочники!$C$49</f>
        <v>0.105</v>
      </c>
      <c r="AF192" s="62">
        <f t="shared" si="111"/>
        <v>3</v>
      </c>
      <c r="AG192" s="124">
        <f t="shared" si="113"/>
        <v>3.1350000000000002</v>
      </c>
      <c r="AH192" s="34">
        <v>15</v>
      </c>
      <c r="AI192" s="35">
        <v>14</v>
      </c>
      <c r="AJ192" s="41">
        <f t="shared" ref="AJ192" si="145">AH192*AI192</f>
        <v>210</v>
      </c>
      <c r="AK192" s="208">
        <f t="shared" ref="AK192" si="146">IF(C192="ШТ",кол_во_инд.__упак_к*итого_г_у,ROUNDDOWN(номин.вес_нетто_г_у__кг*итого_г_у,1))</f>
        <v>1260</v>
      </c>
      <c r="AL192" s="206">
        <f t="shared" si="93"/>
        <v>1699</v>
      </c>
      <c r="AM192" s="23"/>
    </row>
    <row r="193" spans="1:39" ht="115.5" customHeight="1" x14ac:dyDescent="0.2">
      <c r="A193" s="117">
        <v>1001305066505</v>
      </c>
      <c r="B193" s="71" t="s">
        <v>697</v>
      </c>
      <c r="C193" s="51" t="s">
        <v>4</v>
      </c>
      <c r="D193" s="147" t="s">
        <v>474</v>
      </c>
      <c r="E193" s="113" t="s">
        <v>441</v>
      </c>
      <c r="F193" s="226" t="s">
        <v>6</v>
      </c>
      <c r="G193" s="50" t="s">
        <v>39</v>
      </c>
      <c r="H193" s="155" t="s">
        <v>477</v>
      </c>
      <c r="I193" s="152" t="s">
        <v>505</v>
      </c>
      <c r="J193" s="52" t="s">
        <v>738</v>
      </c>
      <c r="K193" s="53">
        <v>12</v>
      </c>
      <c r="L193" s="54">
        <v>20</v>
      </c>
      <c r="M193" s="54"/>
      <c r="N193" s="55" t="s">
        <v>334</v>
      </c>
      <c r="O193" s="32" t="s">
        <v>115</v>
      </c>
      <c r="P193" s="50">
        <v>45</v>
      </c>
      <c r="Q193" s="57" t="s">
        <v>54</v>
      </c>
      <c r="R193" s="245">
        <v>4607958074594</v>
      </c>
      <c r="S193" s="245">
        <v>24607958074598</v>
      </c>
      <c r="T193" s="94">
        <v>220</v>
      </c>
      <c r="U193" s="61">
        <v>80</v>
      </c>
      <c r="V193" s="61">
        <v>66</v>
      </c>
      <c r="W193" s="78">
        <v>0.42</v>
      </c>
      <c r="X193" s="273">
        <v>5.0000000000000001E-3</v>
      </c>
      <c r="Y193" s="67">
        <f t="shared" si="135"/>
        <v>0.42499999999999999</v>
      </c>
      <c r="Z193" s="109">
        <v>378</v>
      </c>
      <c r="AA193" s="110">
        <v>288</v>
      </c>
      <c r="AB193" s="110">
        <v>138</v>
      </c>
      <c r="AC193" s="197">
        <v>16</v>
      </c>
      <c r="AD193" s="118">
        <v>600000420</v>
      </c>
      <c r="AE193" s="106">
        <f>справочники!$C$93</f>
        <v>0.22900000000000001</v>
      </c>
      <c r="AF193" s="127">
        <f t="shared" si="111"/>
        <v>6.72</v>
      </c>
      <c r="AG193" s="170">
        <f t="shared" si="113"/>
        <v>7.0289999999999999</v>
      </c>
      <c r="AH193" s="34">
        <v>8</v>
      </c>
      <c r="AI193" s="35">
        <v>9</v>
      </c>
      <c r="AJ193" s="41">
        <f t="shared" si="136"/>
        <v>72</v>
      </c>
      <c r="AK193" s="208">
        <f t="shared" si="137"/>
        <v>1152</v>
      </c>
      <c r="AL193" s="206">
        <f t="shared" ref="AL193:AL241" si="147">(высота__мм*кол_во_слоев_г_у)+145</f>
        <v>1387</v>
      </c>
      <c r="AM193" s="23"/>
    </row>
    <row r="194" spans="1:39" ht="89.25" x14ac:dyDescent="0.2">
      <c r="A194" s="117">
        <v>1001303636793</v>
      </c>
      <c r="B194" s="71" t="s">
        <v>1006</v>
      </c>
      <c r="C194" s="51" t="s">
        <v>4</v>
      </c>
      <c r="D194" s="147" t="s">
        <v>474</v>
      </c>
      <c r="E194" s="113" t="s">
        <v>441</v>
      </c>
      <c r="F194" s="227" t="s">
        <v>2</v>
      </c>
      <c r="G194" s="50" t="s">
        <v>39</v>
      </c>
      <c r="H194" s="155" t="s">
        <v>491</v>
      </c>
      <c r="I194" s="151" t="s">
        <v>553</v>
      </c>
      <c r="J194" s="52" t="s">
        <v>1502</v>
      </c>
      <c r="K194" s="53">
        <v>14</v>
      </c>
      <c r="L194" s="54">
        <v>15</v>
      </c>
      <c r="M194" s="54"/>
      <c r="N194" s="55" t="s">
        <v>1148</v>
      </c>
      <c r="O194" s="32" t="s">
        <v>115</v>
      </c>
      <c r="P194" s="50">
        <v>45</v>
      </c>
      <c r="Q194" s="57" t="s">
        <v>45</v>
      </c>
      <c r="R194" s="245">
        <v>4607958077366</v>
      </c>
      <c r="S194" s="245">
        <v>14607958077363</v>
      </c>
      <c r="T194" s="260">
        <v>220</v>
      </c>
      <c r="U194" s="69">
        <v>80</v>
      </c>
      <c r="V194" s="69">
        <v>58</v>
      </c>
      <c r="W194" s="66">
        <v>0.33</v>
      </c>
      <c r="X194" s="273">
        <v>5.0000000000000001E-3</v>
      </c>
      <c r="Y194" s="67">
        <f t="shared" si="135"/>
        <v>0.33500000000000002</v>
      </c>
      <c r="Z194" s="60">
        <v>318</v>
      </c>
      <c r="AA194" s="61">
        <v>143</v>
      </c>
      <c r="AB194" s="61">
        <v>138</v>
      </c>
      <c r="AC194" s="193">
        <v>8</v>
      </c>
      <c r="AD194" s="118">
        <v>600000407</v>
      </c>
      <c r="AE194" s="105">
        <f>справочники!$C$106</f>
        <v>9.4E-2</v>
      </c>
      <c r="AF194" s="80">
        <f t="shared" si="111"/>
        <v>2.64</v>
      </c>
      <c r="AG194" s="125">
        <f t="shared" si="113"/>
        <v>2.774</v>
      </c>
      <c r="AH194" s="38">
        <v>19</v>
      </c>
      <c r="AI194" s="39">
        <v>11</v>
      </c>
      <c r="AJ194" s="41">
        <f t="shared" si="136"/>
        <v>209</v>
      </c>
      <c r="AK194" s="208">
        <f t="shared" si="137"/>
        <v>1672</v>
      </c>
      <c r="AL194" s="206">
        <f t="shared" si="147"/>
        <v>1663</v>
      </c>
      <c r="AM194" s="23"/>
    </row>
    <row r="195" spans="1:39" ht="89.25" x14ac:dyDescent="0.2">
      <c r="A195" s="117">
        <v>1001303637131</v>
      </c>
      <c r="B195" s="71" t="s">
        <v>1474</v>
      </c>
      <c r="C195" s="51" t="s">
        <v>3</v>
      </c>
      <c r="D195" s="147" t="s">
        <v>474</v>
      </c>
      <c r="E195" s="113" t="s">
        <v>441</v>
      </c>
      <c r="F195" s="227" t="s">
        <v>2</v>
      </c>
      <c r="G195" s="50" t="s">
        <v>39</v>
      </c>
      <c r="H195" s="155" t="s">
        <v>491</v>
      </c>
      <c r="I195" s="151" t="s">
        <v>553</v>
      </c>
      <c r="J195" s="52" t="s">
        <v>1502</v>
      </c>
      <c r="K195" s="53">
        <v>14</v>
      </c>
      <c r="L195" s="54">
        <v>15</v>
      </c>
      <c r="M195" s="54"/>
      <c r="N195" s="55" t="s">
        <v>1148</v>
      </c>
      <c r="O195" s="32" t="s">
        <v>115</v>
      </c>
      <c r="P195" s="50">
        <v>45</v>
      </c>
      <c r="Q195" s="57" t="s">
        <v>45</v>
      </c>
      <c r="R195" s="245">
        <v>2700308000006</v>
      </c>
      <c r="S195" s="245">
        <v>12700308000003</v>
      </c>
      <c r="T195" s="260">
        <v>300</v>
      </c>
      <c r="U195" s="69">
        <v>79</v>
      </c>
      <c r="V195" s="69">
        <v>66</v>
      </c>
      <c r="W195" s="66">
        <f>кратность!$F$97</f>
        <v>0.84</v>
      </c>
      <c r="X195" s="273">
        <v>8.0000000000000002E-3</v>
      </c>
      <c r="Y195" s="67">
        <f t="shared" ref="Y195" si="148">W195+X195</f>
        <v>0.84799999999999998</v>
      </c>
      <c r="Z195" s="60">
        <v>292</v>
      </c>
      <c r="AA195" s="61">
        <v>178</v>
      </c>
      <c r="AB195" s="61">
        <v>178</v>
      </c>
      <c r="AC195" s="193">
        <v>6</v>
      </c>
      <c r="AD195" s="118">
        <v>600000029</v>
      </c>
      <c r="AE195" s="105">
        <f>справочники!$C$21</f>
        <v>0.125</v>
      </c>
      <c r="AF195" s="62">
        <f t="shared" si="111"/>
        <v>5.04</v>
      </c>
      <c r="AG195" s="123">
        <f t="shared" si="113"/>
        <v>5.2130000000000001</v>
      </c>
      <c r="AH195" s="38">
        <v>16</v>
      </c>
      <c r="AI195" s="39">
        <v>8</v>
      </c>
      <c r="AJ195" s="41">
        <f t="shared" ref="AJ195" si="149">AH195*AI195</f>
        <v>128</v>
      </c>
      <c r="AK195" s="274">
        <f t="shared" ref="AK195" si="150">IF(C195="ШТ",кол_во_инд.__упак_к*итого_г_у,ROUNDDOWN(номин.вес_нетто_г_у__кг*итого_г_у,1))</f>
        <v>645.1</v>
      </c>
      <c r="AL195" s="206">
        <f t="shared" si="147"/>
        <v>1569</v>
      </c>
      <c r="AM195" s="23"/>
    </row>
    <row r="196" spans="1:39" ht="114.75" x14ac:dyDescent="0.2">
      <c r="A196" s="117">
        <v>1001303637233</v>
      </c>
      <c r="B196" s="71" t="s">
        <v>1612</v>
      </c>
      <c r="C196" s="51" t="s">
        <v>4</v>
      </c>
      <c r="D196" s="147" t="s">
        <v>474</v>
      </c>
      <c r="E196" s="113" t="s">
        <v>441</v>
      </c>
      <c r="F196" s="226" t="s">
        <v>6</v>
      </c>
      <c r="G196" s="50" t="s">
        <v>39</v>
      </c>
      <c r="H196" s="155" t="s">
        <v>495</v>
      </c>
      <c r="I196" s="151" t="s">
        <v>504</v>
      </c>
      <c r="J196" s="52" t="s">
        <v>1775</v>
      </c>
      <c r="K196" s="53">
        <v>14</v>
      </c>
      <c r="L196" s="54">
        <v>14</v>
      </c>
      <c r="M196" s="54">
        <v>3</v>
      </c>
      <c r="N196" s="55" t="s">
        <v>1776</v>
      </c>
      <c r="O196" s="32" t="s">
        <v>115</v>
      </c>
      <c r="P196" s="50">
        <v>45</v>
      </c>
      <c r="Q196" s="57" t="s">
        <v>54</v>
      </c>
      <c r="R196" s="245">
        <v>4607958071616</v>
      </c>
      <c r="S196" s="245">
        <v>14607958071613</v>
      </c>
      <c r="T196" s="94">
        <v>220</v>
      </c>
      <c r="U196" s="61">
        <v>80</v>
      </c>
      <c r="V196" s="61">
        <v>58</v>
      </c>
      <c r="W196" s="78">
        <v>0.31</v>
      </c>
      <c r="X196" s="273">
        <v>5.0000000000000001E-3</v>
      </c>
      <c r="Y196" s="67">
        <f t="shared" ref="Y196" si="151">W196+X196</f>
        <v>0.315</v>
      </c>
      <c r="Z196" s="60">
        <v>318</v>
      </c>
      <c r="AA196" s="61">
        <v>143</v>
      </c>
      <c r="AB196" s="61">
        <v>138</v>
      </c>
      <c r="AC196" s="193">
        <v>8</v>
      </c>
      <c r="AD196" s="118">
        <v>600000407</v>
      </c>
      <c r="AE196" s="209">
        <f>справочники!$C$106</f>
        <v>9.4E-2</v>
      </c>
      <c r="AF196" s="80">
        <f t="shared" si="111"/>
        <v>2.48</v>
      </c>
      <c r="AG196" s="125">
        <f t="shared" si="113"/>
        <v>2.6139999999999999</v>
      </c>
      <c r="AH196" s="38">
        <v>19</v>
      </c>
      <c r="AI196" s="39">
        <v>11</v>
      </c>
      <c r="AJ196" s="41">
        <f t="shared" ref="AJ196" si="152">AH196*AI196</f>
        <v>209</v>
      </c>
      <c r="AK196" s="208">
        <f t="shared" ref="AK196" si="153">IF(C196="ШТ",кол_во_инд.__упак_к*итого_г_у,ROUNDDOWN(номин.вес_нетто_г_у__кг*итого_г_у,1))</f>
        <v>1672</v>
      </c>
      <c r="AL196" s="206">
        <f t="shared" si="147"/>
        <v>1663</v>
      </c>
      <c r="AM196" s="23"/>
    </row>
    <row r="197" spans="1:39" ht="114.75" x14ac:dyDescent="0.2">
      <c r="A197" s="117">
        <v>1001303637285</v>
      </c>
      <c r="B197" s="71" t="s">
        <v>1743</v>
      </c>
      <c r="C197" s="51" t="s">
        <v>4</v>
      </c>
      <c r="D197" s="147" t="s">
        <v>474</v>
      </c>
      <c r="E197" s="113" t="s">
        <v>441</v>
      </c>
      <c r="F197" s="226" t="s">
        <v>6</v>
      </c>
      <c r="G197" s="50" t="s">
        <v>39</v>
      </c>
      <c r="H197" s="155" t="s">
        <v>495</v>
      </c>
      <c r="I197" s="151" t="s">
        <v>504</v>
      </c>
      <c r="J197" s="52" t="s">
        <v>1775</v>
      </c>
      <c r="K197" s="53">
        <v>14</v>
      </c>
      <c r="L197" s="54">
        <v>14</v>
      </c>
      <c r="M197" s="54">
        <v>3</v>
      </c>
      <c r="N197" s="55" t="s">
        <v>1776</v>
      </c>
      <c r="O197" s="32" t="s">
        <v>115</v>
      </c>
      <c r="P197" s="50">
        <v>45</v>
      </c>
      <c r="Q197" s="57" t="s">
        <v>54</v>
      </c>
      <c r="R197" s="245">
        <v>4607958071616</v>
      </c>
      <c r="S197" s="245">
        <v>24607958071610</v>
      </c>
      <c r="T197" s="94">
        <v>220</v>
      </c>
      <c r="U197" s="61">
        <v>80</v>
      </c>
      <c r="V197" s="61">
        <v>58</v>
      </c>
      <c r="W197" s="78">
        <v>0.31</v>
      </c>
      <c r="X197" s="273">
        <v>5.0000000000000001E-3</v>
      </c>
      <c r="Y197" s="67">
        <f t="shared" ref="Y197:Y198" si="154">W197+X197</f>
        <v>0.315</v>
      </c>
      <c r="Z197" s="60">
        <v>318</v>
      </c>
      <c r="AA197" s="61">
        <v>143</v>
      </c>
      <c r="AB197" s="61">
        <v>138</v>
      </c>
      <c r="AC197" s="193">
        <v>6</v>
      </c>
      <c r="AD197" s="118">
        <v>600000407</v>
      </c>
      <c r="AE197" s="209">
        <f>справочники!$C$106</f>
        <v>9.4E-2</v>
      </c>
      <c r="AF197" s="80">
        <f t="shared" si="111"/>
        <v>1.86</v>
      </c>
      <c r="AG197" s="125">
        <f t="shared" si="113"/>
        <v>1.9840000000000002</v>
      </c>
      <c r="AH197" s="38">
        <v>19</v>
      </c>
      <c r="AI197" s="39">
        <v>11</v>
      </c>
      <c r="AJ197" s="41">
        <f t="shared" ref="AJ197:AJ198" si="155">AH197*AI197</f>
        <v>209</v>
      </c>
      <c r="AK197" s="208">
        <f t="shared" ref="AK197:AK198" si="156">IF(C197="ШТ",кол_во_инд.__упак_к*итого_г_у,ROUNDDOWN(номин.вес_нетто_г_у__кг*итого_г_у,1))</f>
        <v>1254</v>
      </c>
      <c r="AL197" s="206">
        <f t="shared" si="147"/>
        <v>1663</v>
      </c>
      <c r="AM197" s="23"/>
    </row>
    <row r="198" spans="1:39" ht="114.75" x14ac:dyDescent="0.2">
      <c r="A198" s="117">
        <v>1001303637340</v>
      </c>
      <c r="B198" s="71" t="s">
        <v>1860</v>
      </c>
      <c r="C198" s="51" t="s">
        <v>4</v>
      </c>
      <c r="D198" s="147" t="s">
        <v>474</v>
      </c>
      <c r="E198" s="113" t="s">
        <v>441</v>
      </c>
      <c r="F198" s="226" t="s">
        <v>5</v>
      </c>
      <c r="G198" s="50" t="s">
        <v>39</v>
      </c>
      <c r="H198" s="155" t="s">
        <v>495</v>
      </c>
      <c r="I198" s="151" t="s">
        <v>619</v>
      </c>
      <c r="J198" s="52" t="s">
        <v>1907</v>
      </c>
      <c r="K198" s="53">
        <v>14</v>
      </c>
      <c r="L198" s="54">
        <v>14</v>
      </c>
      <c r="M198" s="54">
        <v>3</v>
      </c>
      <c r="N198" s="55" t="s">
        <v>1776</v>
      </c>
      <c r="O198" s="32" t="s">
        <v>115</v>
      </c>
      <c r="P198" s="50">
        <v>50</v>
      </c>
      <c r="Q198" s="57" t="s">
        <v>54</v>
      </c>
      <c r="R198" s="245">
        <v>4607958079971</v>
      </c>
      <c r="S198" s="245">
        <v>14607958079978</v>
      </c>
      <c r="T198" s="94">
        <v>300</v>
      </c>
      <c r="U198" s="61">
        <v>79</v>
      </c>
      <c r="V198" s="61">
        <v>66</v>
      </c>
      <c r="W198" s="78">
        <v>0.76</v>
      </c>
      <c r="X198" s="273">
        <v>8.0000000000000002E-3</v>
      </c>
      <c r="Y198" s="67">
        <f t="shared" si="154"/>
        <v>0.76800000000000002</v>
      </c>
      <c r="Z198" s="60">
        <v>292</v>
      </c>
      <c r="AA198" s="61">
        <v>178</v>
      </c>
      <c r="AB198" s="61">
        <v>178</v>
      </c>
      <c r="AC198" s="193">
        <v>6</v>
      </c>
      <c r="AD198" s="118">
        <v>600000029</v>
      </c>
      <c r="AE198" s="105">
        <f>справочники!$C$21</f>
        <v>0.125</v>
      </c>
      <c r="AF198" s="80">
        <f t="shared" si="111"/>
        <v>4.5599999999999996</v>
      </c>
      <c r="AG198" s="125">
        <f t="shared" si="113"/>
        <v>4.7330000000000005</v>
      </c>
      <c r="AH198" s="38">
        <v>16</v>
      </c>
      <c r="AI198" s="39">
        <v>8</v>
      </c>
      <c r="AJ198" s="41">
        <f t="shared" si="155"/>
        <v>128</v>
      </c>
      <c r="AK198" s="208">
        <f t="shared" si="156"/>
        <v>768</v>
      </c>
      <c r="AL198" s="207">
        <f t="shared" si="147"/>
        <v>1569</v>
      </c>
      <c r="AM198" s="23"/>
    </row>
    <row r="199" spans="1:39" ht="114.75" x14ac:dyDescent="0.2">
      <c r="A199" s="117">
        <v>1001303637149</v>
      </c>
      <c r="B199" s="71" t="s">
        <v>1499</v>
      </c>
      <c r="C199" s="51" t="s">
        <v>4</v>
      </c>
      <c r="D199" s="147" t="s">
        <v>474</v>
      </c>
      <c r="E199" s="113" t="s">
        <v>441</v>
      </c>
      <c r="F199" s="226" t="s">
        <v>5</v>
      </c>
      <c r="G199" s="50" t="s">
        <v>39</v>
      </c>
      <c r="H199" s="155" t="s">
        <v>495</v>
      </c>
      <c r="I199" s="151" t="s">
        <v>619</v>
      </c>
      <c r="J199" s="52" t="s">
        <v>1907</v>
      </c>
      <c r="K199" s="53">
        <v>14</v>
      </c>
      <c r="L199" s="54">
        <v>14</v>
      </c>
      <c r="M199" s="54">
        <v>3</v>
      </c>
      <c r="N199" s="55" t="s">
        <v>1776</v>
      </c>
      <c r="O199" s="32" t="s">
        <v>115</v>
      </c>
      <c r="P199" s="50">
        <v>50</v>
      </c>
      <c r="Q199" s="57" t="s">
        <v>54</v>
      </c>
      <c r="R199" s="245">
        <v>4607958075256</v>
      </c>
      <c r="S199" s="245">
        <v>14607958075253</v>
      </c>
      <c r="T199" s="94">
        <v>300</v>
      </c>
      <c r="U199" s="61">
        <v>79</v>
      </c>
      <c r="V199" s="61">
        <v>66</v>
      </c>
      <c r="W199" s="78">
        <v>0.84</v>
      </c>
      <c r="X199" s="273">
        <v>8.0000000000000002E-3</v>
      </c>
      <c r="Y199" s="67">
        <f t="shared" ref="Y199" si="157">W199+X199</f>
        <v>0.84799999999999998</v>
      </c>
      <c r="Z199" s="60">
        <v>292</v>
      </c>
      <c r="AA199" s="61">
        <v>178</v>
      </c>
      <c r="AB199" s="61">
        <v>178</v>
      </c>
      <c r="AC199" s="193">
        <v>6</v>
      </c>
      <c r="AD199" s="118">
        <v>600000029</v>
      </c>
      <c r="AE199" s="105">
        <f>справочники!$C$21</f>
        <v>0.125</v>
      </c>
      <c r="AF199" s="80">
        <f t="shared" si="111"/>
        <v>5.04</v>
      </c>
      <c r="AG199" s="125">
        <f t="shared" si="113"/>
        <v>5.2130000000000001</v>
      </c>
      <c r="AH199" s="38">
        <v>16</v>
      </c>
      <c r="AI199" s="39">
        <v>8</v>
      </c>
      <c r="AJ199" s="41">
        <f t="shared" ref="AJ199" si="158">AH199*AI199</f>
        <v>128</v>
      </c>
      <c r="AK199" s="208">
        <f t="shared" ref="AK199" si="159">IF(C199="ШТ",кол_во_инд.__упак_к*итого_г_у,ROUNDDOWN(номин.вес_нетто_г_у__кг*итого_г_у,1))</f>
        <v>768</v>
      </c>
      <c r="AL199" s="207">
        <f t="shared" si="147"/>
        <v>1569</v>
      </c>
      <c r="AM199" s="23"/>
    </row>
    <row r="200" spans="1:39" ht="128.25" customHeight="1" x14ac:dyDescent="0.2">
      <c r="A200" s="117">
        <v>1001303636579</v>
      </c>
      <c r="B200" s="71" t="s">
        <v>1024</v>
      </c>
      <c r="C200" s="51" t="s">
        <v>4</v>
      </c>
      <c r="D200" s="147" t="s">
        <v>474</v>
      </c>
      <c r="E200" s="113" t="s">
        <v>441</v>
      </c>
      <c r="F200" s="226" t="s">
        <v>624</v>
      </c>
      <c r="G200" s="50" t="s">
        <v>39</v>
      </c>
      <c r="H200" s="155" t="s">
        <v>495</v>
      </c>
      <c r="I200" s="151" t="s">
        <v>619</v>
      </c>
      <c r="J200" s="52" t="s">
        <v>1025</v>
      </c>
      <c r="K200" s="53">
        <v>14</v>
      </c>
      <c r="L200" s="54">
        <v>17</v>
      </c>
      <c r="M200" s="54">
        <v>3</v>
      </c>
      <c r="N200" s="55" t="s">
        <v>333</v>
      </c>
      <c r="O200" s="32" t="s">
        <v>115</v>
      </c>
      <c r="P200" s="50">
        <v>45</v>
      </c>
      <c r="Q200" s="57" t="s">
        <v>54</v>
      </c>
      <c r="R200" s="245">
        <v>4607958077557</v>
      </c>
      <c r="S200" s="245">
        <v>14607958077554</v>
      </c>
      <c r="T200" s="94">
        <v>300</v>
      </c>
      <c r="U200" s="61">
        <v>79</v>
      </c>
      <c r="V200" s="61">
        <v>66</v>
      </c>
      <c r="W200" s="78">
        <v>0.84</v>
      </c>
      <c r="X200" s="273">
        <v>8.0000000000000002E-3</v>
      </c>
      <c r="Y200" s="67">
        <f t="shared" si="135"/>
        <v>0.84799999999999998</v>
      </c>
      <c r="Z200" s="60">
        <v>292</v>
      </c>
      <c r="AA200" s="61">
        <v>178</v>
      </c>
      <c r="AB200" s="61">
        <v>178</v>
      </c>
      <c r="AC200" s="193">
        <v>6</v>
      </c>
      <c r="AD200" s="118">
        <v>600000029</v>
      </c>
      <c r="AE200" s="105">
        <f>справочники!$C$21</f>
        <v>0.125</v>
      </c>
      <c r="AF200" s="80">
        <f t="shared" si="111"/>
        <v>5.04</v>
      </c>
      <c r="AG200" s="125">
        <f t="shared" si="113"/>
        <v>5.2130000000000001</v>
      </c>
      <c r="AH200" s="38">
        <v>16</v>
      </c>
      <c r="AI200" s="39">
        <v>8</v>
      </c>
      <c r="AJ200" s="41">
        <f t="shared" si="136"/>
        <v>128</v>
      </c>
      <c r="AK200" s="208">
        <f t="shared" si="137"/>
        <v>768</v>
      </c>
      <c r="AL200" s="207">
        <f t="shared" si="147"/>
        <v>1569</v>
      </c>
      <c r="AM200" s="23"/>
    </row>
    <row r="201" spans="1:39" ht="114.75" x14ac:dyDescent="0.2">
      <c r="A201" s="117">
        <v>1001302277175</v>
      </c>
      <c r="B201" s="49" t="s">
        <v>1525</v>
      </c>
      <c r="C201" s="50" t="s">
        <v>4</v>
      </c>
      <c r="D201" s="147" t="s">
        <v>474</v>
      </c>
      <c r="E201" s="113" t="s">
        <v>441</v>
      </c>
      <c r="F201" s="226" t="s">
        <v>6</v>
      </c>
      <c r="G201" s="50" t="s">
        <v>39</v>
      </c>
      <c r="H201" s="155" t="s">
        <v>495</v>
      </c>
      <c r="I201" s="151" t="s">
        <v>504</v>
      </c>
      <c r="J201" s="52" t="s">
        <v>1775</v>
      </c>
      <c r="K201" s="53">
        <v>14</v>
      </c>
      <c r="L201" s="162">
        <v>14</v>
      </c>
      <c r="M201" s="54">
        <v>3</v>
      </c>
      <c r="N201" s="190" t="s">
        <v>1776</v>
      </c>
      <c r="O201" s="32" t="s">
        <v>115</v>
      </c>
      <c r="P201" s="50">
        <v>50</v>
      </c>
      <c r="Q201" s="83" t="s">
        <v>54</v>
      </c>
      <c r="R201" s="245">
        <v>4607958076208</v>
      </c>
      <c r="S201" s="245">
        <v>14607958076205</v>
      </c>
      <c r="T201" s="94">
        <v>220</v>
      </c>
      <c r="U201" s="61">
        <v>80</v>
      </c>
      <c r="V201" s="61">
        <v>66</v>
      </c>
      <c r="W201" s="78">
        <v>0.42</v>
      </c>
      <c r="X201" s="273">
        <v>5.0000000000000001E-3</v>
      </c>
      <c r="Y201" s="67">
        <f t="shared" ref="Y201" si="160">W201+X201</f>
        <v>0.42499999999999999</v>
      </c>
      <c r="Z201" s="109">
        <v>278</v>
      </c>
      <c r="AA201" s="110">
        <v>193</v>
      </c>
      <c r="AB201" s="110">
        <v>138</v>
      </c>
      <c r="AC201" s="194">
        <v>8</v>
      </c>
      <c r="AD201" s="118">
        <v>600000404</v>
      </c>
      <c r="AE201" s="106">
        <f>справочники!$C$101</f>
        <v>0.105</v>
      </c>
      <c r="AF201" s="80">
        <f t="shared" si="111"/>
        <v>3.36</v>
      </c>
      <c r="AG201" s="125">
        <f t="shared" si="113"/>
        <v>3.5049999999999999</v>
      </c>
      <c r="AH201" s="38">
        <v>16</v>
      </c>
      <c r="AI201" s="39">
        <v>11</v>
      </c>
      <c r="AJ201" s="41">
        <f t="shared" ref="AJ201" si="161">AH201*AI201</f>
        <v>176</v>
      </c>
      <c r="AK201" s="208">
        <f t="shared" ref="AK201" si="162">IF(C201="ШТ",кол_во_инд.__упак_к*итого_г_у,ROUNDDOWN(номин.вес_нетто_г_у__кг*итого_г_у,1))</f>
        <v>1408</v>
      </c>
      <c r="AL201" s="206">
        <f t="shared" si="147"/>
        <v>1663</v>
      </c>
      <c r="AM201" s="23"/>
    </row>
    <row r="202" spans="1:39" ht="114.75" x14ac:dyDescent="0.2">
      <c r="A202" s="117">
        <v>1001302277232</v>
      </c>
      <c r="B202" s="49" t="s">
        <v>1611</v>
      </c>
      <c r="C202" s="50" t="s">
        <v>4</v>
      </c>
      <c r="D202" s="147" t="s">
        <v>474</v>
      </c>
      <c r="E202" s="113" t="s">
        <v>441</v>
      </c>
      <c r="F202" s="226" t="s">
        <v>6</v>
      </c>
      <c r="G202" s="50" t="s">
        <v>39</v>
      </c>
      <c r="H202" s="155" t="s">
        <v>495</v>
      </c>
      <c r="I202" s="151" t="s">
        <v>504</v>
      </c>
      <c r="J202" s="52" t="s">
        <v>1775</v>
      </c>
      <c r="K202" s="53">
        <v>14</v>
      </c>
      <c r="L202" s="162">
        <v>14</v>
      </c>
      <c r="M202" s="54">
        <v>3</v>
      </c>
      <c r="N202" s="190" t="s">
        <v>1776</v>
      </c>
      <c r="O202" s="32" t="s">
        <v>115</v>
      </c>
      <c r="P202" s="50">
        <v>50</v>
      </c>
      <c r="Q202" s="83" t="s">
        <v>54</v>
      </c>
      <c r="R202" s="245">
        <v>4607958073610</v>
      </c>
      <c r="S202" s="245">
        <v>14607958073617</v>
      </c>
      <c r="T202" s="94">
        <v>220</v>
      </c>
      <c r="U202" s="61">
        <v>80</v>
      </c>
      <c r="V202" s="61">
        <v>54</v>
      </c>
      <c r="W202" s="78">
        <v>0.28000000000000003</v>
      </c>
      <c r="X202" s="273">
        <v>5.0000000000000001E-3</v>
      </c>
      <c r="Y202" s="67">
        <f t="shared" ref="Y202" si="163">W202+X202</f>
        <v>0.28500000000000003</v>
      </c>
      <c r="Z202" s="60">
        <v>318</v>
      </c>
      <c r="AA202" s="61">
        <v>143</v>
      </c>
      <c r="AB202" s="61">
        <v>138</v>
      </c>
      <c r="AC202" s="193">
        <v>8</v>
      </c>
      <c r="AD202" s="118">
        <v>600000407</v>
      </c>
      <c r="AE202" s="107">
        <f>справочники!$C$106</f>
        <v>9.4E-2</v>
      </c>
      <c r="AF202" s="127">
        <f t="shared" si="111"/>
        <v>2.2400000000000002</v>
      </c>
      <c r="AG202" s="125">
        <f t="shared" si="113"/>
        <v>2.3740000000000001</v>
      </c>
      <c r="AH202" s="38">
        <v>19</v>
      </c>
      <c r="AI202" s="39">
        <v>10</v>
      </c>
      <c r="AJ202" s="41">
        <f t="shared" ref="AJ202" si="164">AH202*AI202</f>
        <v>190</v>
      </c>
      <c r="AK202" s="208">
        <f t="shared" ref="AK202" si="165">IF(C202="ШТ",кол_во_инд.__упак_к*итого_г_у,ROUNDDOWN(номин.вес_нетто_г_у__кг*итого_г_у,1))</f>
        <v>1520</v>
      </c>
      <c r="AL202" s="206">
        <f t="shared" si="147"/>
        <v>1525</v>
      </c>
      <c r="AM202" s="23"/>
    </row>
    <row r="203" spans="1:39" ht="114.75" x14ac:dyDescent="0.2">
      <c r="A203" s="117">
        <v>1001302277174</v>
      </c>
      <c r="B203" s="49" t="s">
        <v>1524</v>
      </c>
      <c r="C203" s="50" t="s">
        <v>4</v>
      </c>
      <c r="D203" s="147" t="s">
        <v>474</v>
      </c>
      <c r="E203" s="113" t="s">
        <v>441</v>
      </c>
      <c r="F203" s="226" t="s">
        <v>6</v>
      </c>
      <c r="G203" s="50" t="s">
        <v>39</v>
      </c>
      <c r="H203" s="155" t="s">
        <v>495</v>
      </c>
      <c r="I203" s="151" t="s">
        <v>504</v>
      </c>
      <c r="J203" s="52" t="s">
        <v>1127</v>
      </c>
      <c r="K203" s="53">
        <v>14</v>
      </c>
      <c r="L203" s="162">
        <v>17</v>
      </c>
      <c r="M203" s="54">
        <v>3</v>
      </c>
      <c r="N203" s="190" t="s">
        <v>1049</v>
      </c>
      <c r="O203" s="32" t="s">
        <v>115</v>
      </c>
      <c r="P203" s="50">
        <v>50</v>
      </c>
      <c r="Q203" s="83" t="s">
        <v>54</v>
      </c>
      <c r="R203" s="245">
        <v>4607958073610</v>
      </c>
      <c r="S203" s="245">
        <v>14607958073617</v>
      </c>
      <c r="T203" s="94">
        <v>220</v>
      </c>
      <c r="U203" s="61">
        <v>80</v>
      </c>
      <c r="V203" s="61">
        <v>54</v>
      </c>
      <c r="W203" s="78">
        <v>0.28000000000000003</v>
      </c>
      <c r="X203" s="273">
        <v>5.0000000000000001E-3</v>
      </c>
      <c r="Y203" s="67">
        <f t="shared" ref="Y203" si="166">W203+X203</f>
        <v>0.28500000000000003</v>
      </c>
      <c r="Z203" s="60">
        <v>318</v>
      </c>
      <c r="AA203" s="61">
        <v>143</v>
      </c>
      <c r="AB203" s="61">
        <v>138</v>
      </c>
      <c r="AC203" s="194">
        <v>8</v>
      </c>
      <c r="AD203" s="118">
        <v>600000407</v>
      </c>
      <c r="AE203" s="107">
        <f>справочники!$C$106</f>
        <v>9.4E-2</v>
      </c>
      <c r="AF203" s="80">
        <f t="shared" si="111"/>
        <v>2.2400000000000002</v>
      </c>
      <c r="AG203" s="125">
        <f t="shared" si="113"/>
        <v>2.3740000000000001</v>
      </c>
      <c r="AH203" s="38">
        <v>19</v>
      </c>
      <c r="AI203" s="39">
        <v>11</v>
      </c>
      <c r="AJ203" s="41">
        <f t="shared" ref="AJ203" si="167">AH203*AI203</f>
        <v>209</v>
      </c>
      <c r="AK203" s="208">
        <f t="shared" ref="AK203" si="168">IF(C203="ШТ",кол_во_инд.__упак_к*итого_г_у,ROUNDDOWN(номин.вес_нетто_г_у__кг*итого_г_у,1))</f>
        <v>1672</v>
      </c>
      <c r="AL203" s="206">
        <f t="shared" si="147"/>
        <v>1663</v>
      </c>
      <c r="AM203" s="23"/>
    </row>
    <row r="204" spans="1:39" ht="114.75" x14ac:dyDescent="0.2">
      <c r="A204" s="117">
        <v>1001301777332</v>
      </c>
      <c r="B204" s="49" t="s">
        <v>1861</v>
      </c>
      <c r="C204" s="50" t="s">
        <v>4</v>
      </c>
      <c r="D204" s="147" t="s">
        <v>474</v>
      </c>
      <c r="E204" s="113" t="s">
        <v>441</v>
      </c>
      <c r="F204" s="226" t="s">
        <v>6</v>
      </c>
      <c r="G204" s="50" t="s">
        <v>39</v>
      </c>
      <c r="H204" s="155" t="s">
        <v>495</v>
      </c>
      <c r="I204" s="151" t="s">
        <v>504</v>
      </c>
      <c r="J204" s="52" t="s">
        <v>1862</v>
      </c>
      <c r="K204" s="53">
        <v>14</v>
      </c>
      <c r="L204" s="162">
        <v>14</v>
      </c>
      <c r="M204" s="54">
        <v>3</v>
      </c>
      <c r="N204" s="190" t="s">
        <v>1776</v>
      </c>
      <c r="O204" s="32" t="s">
        <v>115</v>
      </c>
      <c r="P204" s="50">
        <v>50</v>
      </c>
      <c r="Q204" s="83" t="s">
        <v>54</v>
      </c>
      <c r="R204" s="245">
        <v>4607958079902</v>
      </c>
      <c r="S204" s="245">
        <v>14607958079909</v>
      </c>
      <c r="T204" s="94">
        <v>220</v>
      </c>
      <c r="U204" s="61">
        <v>80</v>
      </c>
      <c r="V204" s="61">
        <v>54</v>
      </c>
      <c r="W204" s="78">
        <v>0.28000000000000003</v>
      </c>
      <c r="X204" s="273">
        <v>5.0000000000000001E-3</v>
      </c>
      <c r="Y204" s="67">
        <f t="shared" ref="Y204" si="169">W204+X204</f>
        <v>0.28500000000000003</v>
      </c>
      <c r="Z204" s="60">
        <v>318</v>
      </c>
      <c r="AA204" s="61">
        <v>143</v>
      </c>
      <c r="AB204" s="61">
        <v>138</v>
      </c>
      <c r="AC204" s="194">
        <v>8</v>
      </c>
      <c r="AD204" s="118">
        <v>600000407</v>
      </c>
      <c r="AE204" s="107">
        <f>справочники!$C$106</f>
        <v>9.4E-2</v>
      </c>
      <c r="AF204" s="80">
        <f t="shared" si="111"/>
        <v>2.2400000000000002</v>
      </c>
      <c r="AG204" s="125">
        <f t="shared" si="113"/>
        <v>2.3740000000000001</v>
      </c>
      <c r="AH204" s="38">
        <v>19</v>
      </c>
      <c r="AI204" s="39">
        <v>11</v>
      </c>
      <c r="AJ204" s="41">
        <f t="shared" ref="AJ204" si="170">AH204*AI204</f>
        <v>209</v>
      </c>
      <c r="AK204" s="208">
        <f t="shared" ref="AK204" si="171">IF(C204="ШТ",кол_во_инд.__упак_к*итого_г_у,ROUNDDOWN(номин.вес_нетто_г_у__кг*итого_г_у,1))</f>
        <v>1672</v>
      </c>
      <c r="AL204" s="206">
        <f t="shared" si="147"/>
        <v>1663</v>
      </c>
      <c r="AM204" s="23"/>
    </row>
    <row r="205" spans="1:39" ht="114.75" x14ac:dyDescent="0.2">
      <c r="A205" s="117">
        <v>1001300516785</v>
      </c>
      <c r="B205" s="71" t="s">
        <v>997</v>
      </c>
      <c r="C205" s="51" t="s">
        <v>4</v>
      </c>
      <c r="D205" s="147" t="s">
        <v>474</v>
      </c>
      <c r="E205" s="113" t="s">
        <v>441</v>
      </c>
      <c r="F205" s="226" t="s">
        <v>2</v>
      </c>
      <c r="G205" s="50" t="s">
        <v>39</v>
      </c>
      <c r="H205" s="155" t="s">
        <v>495</v>
      </c>
      <c r="I205" s="151" t="s">
        <v>504</v>
      </c>
      <c r="J205" s="52" t="s">
        <v>1501</v>
      </c>
      <c r="K205" s="53">
        <v>14</v>
      </c>
      <c r="L205" s="54">
        <v>25</v>
      </c>
      <c r="M205" s="54">
        <v>2</v>
      </c>
      <c r="N205" s="89" t="s">
        <v>1209</v>
      </c>
      <c r="O205" s="32" t="s">
        <v>115</v>
      </c>
      <c r="P205" s="50">
        <v>45</v>
      </c>
      <c r="Q205" s="83" t="s">
        <v>54</v>
      </c>
      <c r="R205" s="245">
        <v>4607958077410</v>
      </c>
      <c r="S205" s="245">
        <v>14607958077417</v>
      </c>
      <c r="T205" s="94">
        <v>220</v>
      </c>
      <c r="U205" s="61">
        <v>80</v>
      </c>
      <c r="V205" s="61">
        <v>58</v>
      </c>
      <c r="W205" s="78">
        <v>0.33</v>
      </c>
      <c r="X205" s="273">
        <v>5.0000000000000001E-3</v>
      </c>
      <c r="Y205" s="67">
        <f t="shared" si="135"/>
        <v>0.33500000000000002</v>
      </c>
      <c r="Z205" s="60">
        <v>318</v>
      </c>
      <c r="AA205" s="61">
        <v>143</v>
      </c>
      <c r="AB205" s="61">
        <v>138</v>
      </c>
      <c r="AC205" s="193">
        <v>8</v>
      </c>
      <c r="AD205" s="118">
        <v>600000407</v>
      </c>
      <c r="AE205" s="105">
        <f>справочники!$C$106</f>
        <v>9.4E-2</v>
      </c>
      <c r="AF205" s="127">
        <f t="shared" si="111"/>
        <v>2.64</v>
      </c>
      <c r="AG205" s="125">
        <f t="shared" si="113"/>
        <v>2.774</v>
      </c>
      <c r="AH205" s="38">
        <v>19</v>
      </c>
      <c r="AI205" s="39">
        <v>11</v>
      </c>
      <c r="AJ205" s="41">
        <f t="shared" si="136"/>
        <v>209</v>
      </c>
      <c r="AK205" s="208">
        <f t="shared" si="137"/>
        <v>1672</v>
      </c>
      <c r="AL205" s="206">
        <f t="shared" si="147"/>
        <v>1663</v>
      </c>
      <c r="AM205" s="23"/>
    </row>
    <row r="206" spans="1:39" ht="114.75" x14ac:dyDescent="0.2">
      <c r="A206" s="117">
        <v>1001300516891</v>
      </c>
      <c r="B206" s="71" t="s">
        <v>1080</v>
      </c>
      <c r="C206" s="51" t="s">
        <v>4</v>
      </c>
      <c r="D206" s="147" t="s">
        <v>474</v>
      </c>
      <c r="E206" s="113" t="s">
        <v>441</v>
      </c>
      <c r="F206" s="226" t="s">
        <v>2</v>
      </c>
      <c r="G206" s="50" t="s">
        <v>39</v>
      </c>
      <c r="H206" s="155" t="s">
        <v>495</v>
      </c>
      <c r="I206" s="151" t="s">
        <v>504</v>
      </c>
      <c r="J206" s="52" t="s">
        <v>1501</v>
      </c>
      <c r="K206" s="53">
        <v>14</v>
      </c>
      <c r="L206" s="54">
        <v>25</v>
      </c>
      <c r="M206" s="54">
        <v>2</v>
      </c>
      <c r="N206" s="89" t="s">
        <v>1209</v>
      </c>
      <c r="O206" s="32" t="s">
        <v>115</v>
      </c>
      <c r="P206" s="50">
        <v>45</v>
      </c>
      <c r="Q206" s="83" t="s">
        <v>54</v>
      </c>
      <c r="R206" s="245">
        <v>4607958077410</v>
      </c>
      <c r="S206" s="245">
        <v>14607958077417</v>
      </c>
      <c r="T206" s="94">
        <v>220</v>
      </c>
      <c r="U206" s="61">
        <v>80</v>
      </c>
      <c r="V206" s="61">
        <v>58</v>
      </c>
      <c r="W206" s="78">
        <v>0.33</v>
      </c>
      <c r="X206" s="273">
        <v>5.0000000000000001E-3</v>
      </c>
      <c r="Y206" s="67">
        <f t="shared" si="135"/>
        <v>0.33500000000000002</v>
      </c>
      <c r="Z206" s="60">
        <v>318</v>
      </c>
      <c r="AA206" s="61">
        <v>143</v>
      </c>
      <c r="AB206" s="61">
        <v>138</v>
      </c>
      <c r="AC206" s="193">
        <v>8</v>
      </c>
      <c r="AD206" s="118">
        <v>600000407</v>
      </c>
      <c r="AE206" s="105">
        <f>справочники!$C$106</f>
        <v>9.4E-2</v>
      </c>
      <c r="AF206" s="127">
        <f t="shared" si="111"/>
        <v>2.64</v>
      </c>
      <c r="AG206" s="125">
        <f t="shared" si="113"/>
        <v>2.774</v>
      </c>
      <c r="AH206" s="38">
        <v>19</v>
      </c>
      <c r="AI206" s="39">
        <v>11</v>
      </c>
      <c r="AJ206" s="41">
        <f t="shared" si="136"/>
        <v>209</v>
      </c>
      <c r="AK206" s="208">
        <f t="shared" si="137"/>
        <v>1672</v>
      </c>
      <c r="AL206" s="206">
        <f t="shared" si="147"/>
        <v>1663</v>
      </c>
      <c r="AM206" s="23"/>
    </row>
    <row r="207" spans="1:39" ht="114.75" x14ac:dyDescent="0.2">
      <c r="A207" s="117">
        <v>1001300516803</v>
      </c>
      <c r="B207" s="49" t="s">
        <v>998</v>
      </c>
      <c r="C207" s="51" t="s">
        <v>4</v>
      </c>
      <c r="D207" s="147" t="s">
        <v>474</v>
      </c>
      <c r="E207" s="113" t="s">
        <v>441</v>
      </c>
      <c r="F207" s="226" t="s">
        <v>2</v>
      </c>
      <c r="G207" s="50" t="s">
        <v>39</v>
      </c>
      <c r="H207" s="155" t="s">
        <v>495</v>
      </c>
      <c r="I207" s="151" t="s">
        <v>504</v>
      </c>
      <c r="J207" s="52" t="s">
        <v>1501</v>
      </c>
      <c r="K207" s="53">
        <v>14</v>
      </c>
      <c r="L207" s="54">
        <v>25</v>
      </c>
      <c r="M207" s="54">
        <v>2</v>
      </c>
      <c r="N207" s="89" t="s">
        <v>1209</v>
      </c>
      <c r="O207" s="32" t="s">
        <v>115</v>
      </c>
      <c r="P207" s="50">
        <v>45</v>
      </c>
      <c r="Q207" s="83" t="s">
        <v>54</v>
      </c>
      <c r="R207" s="121">
        <v>4607958077519</v>
      </c>
      <c r="S207" s="121">
        <v>14607958077516</v>
      </c>
      <c r="T207" s="94">
        <v>300</v>
      </c>
      <c r="U207" s="61">
        <v>79</v>
      </c>
      <c r="V207" s="61">
        <v>58</v>
      </c>
      <c r="W207" s="66">
        <v>0.66</v>
      </c>
      <c r="X207" s="273">
        <v>8.0000000000000002E-3</v>
      </c>
      <c r="Y207" s="67">
        <f t="shared" si="135"/>
        <v>0.66800000000000004</v>
      </c>
      <c r="Z207" s="60">
        <v>292</v>
      </c>
      <c r="AA207" s="61">
        <v>178</v>
      </c>
      <c r="AB207" s="61">
        <v>178</v>
      </c>
      <c r="AC207" s="193">
        <v>8</v>
      </c>
      <c r="AD207" s="118">
        <v>600000029</v>
      </c>
      <c r="AE207" s="105">
        <f>справочники!$C$21</f>
        <v>0.125</v>
      </c>
      <c r="AF207" s="62">
        <f t="shared" si="111"/>
        <v>5.28</v>
      </c>
      <c r="AG207" s="123">
        <f t="shared" si="113"/>
        <v>5.4690000000000003</v>
      </c>
      <c r="AH207" s="38">
        <v>16</v>
      </c>
      <c r="AI207" s="39">
        <v>8</v>
      </c>
      <c r="AJ207" s="41">
        <f t="shared" si="136"/>
        <v>128</v>
      </c>
      <c r="AK207" s="208">
        <f t="shared" si="137"/>
        <v>1024</v>
      </c>
      <c r="AL207" s="206">
        <f t="shared" si="147"/>
        <v>1569</v>
      </c>
      <c r="AM207" s="23"/>
    </row>
    <row r="208" spans="1:39" ht="114.75" x14ac:dyDescent="0.2">
      <c r="A208" s="117">
        <v>1001300516890</v>
      </c>
      <c r="B208" s="49" t="s">
        <v>1081</v>
      </c>
      <c r="C208" s="50" t="s">
        <v>3</v>
      </c>
      <c r="D208" s="147" t="s">
        <v>474</v>
      </c>
      <c r="E208" s="113" t="s">
        <v>441</v>
      </c>
      <c r="F208" s="226" t="s">
        <v>2</v>
      </c>
      <c r="G208" s="50" t="s">
        <v>39</v>
      </c>
      <c r="H208" s="155" t="s">
        <v>495</v>
      </c>
      <c r="I208" s="151" t="s">
        <v>504</v>
      </c>
      <c r="J208" s="52" t="s">
        <v>1501</v>
      </c>
      <c r="K208" s="53">
        <v>14</v>
      </c>
      <c r="L208" s="54">
        <v>25</v>
      </c>
      <c r="M208" s="54">
        <v>2</v>
      </c>
      <c r="N208" s="89" t="s">
        <v>1209</v>
      </c>
      <c r="O208" s="32" t="s">
        <v>115</v>
      </c>
      <c r="P208" s="50">
        <v>45</v>
      </c>
      <c r="Q208" s="83" t="s">
        <v>54</v>
      </c>
      <c r="R208" s="121">
        <v>2800037000008</v>
      </c>
      <c r="S208" s="121">
        <v>12800037000005</v>
      </c>
      <c r="T208" s="94">
        <v>300</v>
      </c>
      <c r="U208" s="61">
        <v>79</v>
      </c>
      <c r="V208" s="61">
        <v>58</v>
      </c>
      <c r="W208" s="66">
        <f>кратность!$F$99</f>
        <v>0.66</v>
      </c>
      <c r="X208" s="273">
        <v>8.0000000000000002E-3</v>
      </c>
      <c r="Y208" s="67">
        <f t="shared" si="135"/>
        <v>0.66800000000000004</v>
      </c>
      <c r="Z208" s="60">
        <v>292</v>
      </c>
      <c r="AA208" s="61">
        <v>178</v>
      </c>
      <c r="AB208" s="61">
        <v>178</v>
      </c>
      <c r="AC208" s="193">
        <v>8</v>
      </c>
      <c r="AD208" s="118">
        <v>600000029</v>
      </c>
      <c r="AE208" s="105">
        <f>справочники!$C$21</f>
        <v>0.125</v>
      </c>
      <c r="AF208" s="62">
        <f t="shared" si="111"/>
        <v>5.28</v>
      </c>
      <c r="AG208" s="123">
        <f t="shared" si="113"/>
        <v>5.4690000000000003</v>
      </c>
      <c r="AH208" s="38">
        <v>16</v>
      </c>
      <c r="AI208" s="39">
        <v>8</v>
      </c>
      <c r="AJ208" s="41">
        <f t="shared" si="136"/>
        <v>128</v>
      </c>
      <c r="AK208" s="216">
        <f t="shared" si="137"/>
        <v>675.8</v>
      </c>
      <c r="AL208" s="206">
        <f t="shared" si="147"/>
        <v>1569</v>
      </c>
      <c r="AM208" s="23"/>
    </row>
    <row r="209" spans="1:39" ht="114.75" x14ac:dyDescent="0.2">
      <c r="A209" s="117">
        <v>1001300517132</v>
      </c>
      <c r="B209" s="49" t="s">
        <v>1476</v>
      </c>
      <c r="C209" s="50" t="s">
        <v>3</v>
      </c>
      <c r="D209" s="147" t="s">
        <v>474</v>
      </c>
      <c r="E209" s="113" t="s">
        <v>441</v>
      </c>
      <c r="F209" s="226" t="s">
        <v>2</v>
      </c>
      <c r="G209" s="50" t="s">
        <v>39</v>
      </c>
      <c r="H209" s="155" t="s">
        <v>495</v>
      </c>
      <c r="I209" s="151" t="s">
        <v>504</v>
      </c>
      <c r="J209" s="52" t="s">
        <v>1501</v>
      </c>
      <c r="K209" s="53">
        <v>14</v>
      </c>
      <c r="L209" s="54">
        <v>25</v>
      </c>
      <c r="M209" s="54">
        <v>2</v>
      </c>
      <c r="N209" s="89" t="s">
        <v>1209</v>
      </c>
      <c r="O209" s="32" t="s">
        <v>115</v>
      </c>
      <c r="P209" s="50">
        <v>45</v>
      </c>
      <c r="Q209" s="83" t="s">
        <v>54</v>
      </c>
      <c r="R209" s="121">
        <v>2700037000001</v>
      </c>
      <c r="S209" s="121">
        <v>12700037000008</v>
      </c>
      <c r="T209" s="94">
        <v>300</v>
      </c>
      <c r="U209" s="61">
        <v>79</v>
      </c>
      <c r="V209" s="61">
        <v>66</v>
      </c>
      <c r="W209" s="66">
        <f>кратность!$F$98</f>
        <v>0.84</v>
      </c>
      <c r="X209" s="273">
        <v>8.0000000000000002E-3</v>
      </c>
      <c r="Y209" s="67">
        <f t="shared" ref="Y209" si="172">W209+X209</f>
        <v>0.84799999999999998</v>
      </c>
      <c r="Z209" s="60">
        <v>292</v>
      </c>
      <c r="AA209" s="61">
        <v>178</v>
      </c>
      <c r="AB209" s="61">
        <v>178</v>
      </c>
      <c r="AC209" s="193">
        <v>6</v>
      </c>
      <c r="AD209" s="118">
        <v>600000029</v>
      </c>
      <c r="AE209" s="105">
        <f>справочники!$C$21</f>
        <v>0.125</v>
      </c>
      <c r="AF209" s="62">
        <f t="shared" si="111"/>
        <v>5.04</v>
      </c>
      <c r="AG209" s="123">
        <f t="shared" si="113"/>
        <v>5.2130000000000001</v>
      </c>
      <c r="AH209" s="38">
        <v>16</v>
      </c>
      <c r="AI209" s="39">
        <v>8</v>
      </c>
      <c r="AJ209" s="41">
        <f t="shared" ref="AJ209" si="173">AH209*AI209</f>
        <v>128</v>
      </c>
      <c r="AK209" s="216">
        <f t="shared" ref="AK209" si="174">IF(C209="ШТ",кол_во_инд.__упак_к*итого_г_у,ROUNDDOWN(номин.вес_нетто_г_у__кг*итого_г_у,1))</f>
        <v>645.1</v>
      </c>
      <c r="AL209" s="206">
        <f t="shared" si="147"/>
        <v>1569</v>
      </c>
      <c r="AM209" s="23"/>
    </row>
    <row r="210" spans="1:39" ht="102.75" customHeight="1" x14ac:dyDescent="0.2">
      <c r="A210" s="117">
        <v>1001305646825</v>
      </c>
      <c r="B210" s="49" t="s">
        <v>1033</v>
      </c>
      <c r="C210" s="50" t="s">
        <v>4</v>
      </c>
      <c r="D210" s="147" t="s">
        <v>474</v>
      </c>
      <c r="E210" s="113" t="s">
        <v>441</v>
      </c>
      <c r="F210" s="226" t="s">
        <v>6</v>
      </c>
      <c r="G210" s="50" t="s">
        <v>39</v>
      </c>
      <c r="H210" s="155" t="s">
        <v>281</v>
      </c>
      <c r="I210" s="151" t="s">
        <v>1034</v>
      </c>
      <c r="J210" s="52" t="s">
        <v>1035</v>
      </c>
      <c r="K210" s="53">
        <v>13</v>
      </c>
      <c r="L210" s="54">
        <v>22</v>
      </c>
      <c r="M210" s="54">
        <v>3</v>
      </c>
      <c r="N210" s="89" t="s">
        <v>217</v>
      </c>
      <c r="O210" s="32" t="s">
        <v>115</v>
      </c>
      <c r="P210" s="50">
        <v>45</v>
      </c>
      <c r="Q210" s="83" t="s">
        <v>88</v>
      </c>
      <c r="R210" s="245">
        <v>4607958077618</v>
      </c>
      <c r="S210" s="245">
        <v>14607958077615</v>
      </c>
      <c r="T210" s="94">
        <v>185</v>
      </c>
      <c r="U210" s="61">
        <v>145</v>
      </c>
      <c r="V210" s="61">
        <v>35</v>
      </c>
      <c r="W210" s="66">
        <v>0.33</v>
      </c>
      <c r="X210" s="273">
        <v>8.0000000000000002E-3</v>
      </c>
      <c r="Y210" s="67">
        <f t="shared" si="135"/>
        <v>0.33800000000000002</v>
      </c>
      <c r="Z210" s="60">
        <v>388</v>
      </c>
      <c r="AA210" s="61">
        <v>193</v>
      </c>
      <c r="AB210" s="61">
        <v>108</v>
      </c>
      <c r="AC210" s="193">
        <v>9</v>
      </c>
      <c r="AD210" s="118">
        <v>600000013</v>
      </c>
      <c r="AE210" s="105">
        <f>справочники!$C$5</f>
        <v>0.14099999999999999</v>
      </c>
      <c r="AF210" s="62">
        <f t="shared" si="111"/>
        <v>2.97</v>
      </c>
      <c r="AG210" s="123">
        <f t="shared" si="113"/>
        <v>3.1830000000000003</v>
      </c>
      <c r="AH210" s="38">
        <v>12</v>
      </c>
      <c r="AI210" s="39">
        <v>14</v>
      </c>
      <c r="AJ210" s="41">
        <f t="shared" si="136"/>
        <v>168</v>
      </c>
      <c r="AK210" s="208">
        <f t="shared" si="137"/>
        <v>1512</v>
      </c>
      <c r="AL210" s="206">
        <f t="shared" si="147"/>
        <v>1657</v>
      </c>
      <c r="AM210" s="23"/>
    </row>
    <row r="211" spans="1:39" ht="114.75" x14ac:dyDescent="0.2">
      <c r="A211" s="117">
        <v>1001305426730</v>
      </c>
      <c r="B211" s="71" t="s">
        <v>834</v>
      </c>
      <c r="C211" s="51" t="s">
        <v>4</v>
      </c>
      <c r="D211" s="147" t="s">
        <v>474</v>
      </c>
      <c r="E211" s="113" t="s">
        <v>441</v>
      </c>
      <c r="F211" s="226" t="s">
        <v>5</v>
      </c>
      <c r="G211" s="50" t="s">
        <v>39</v>
      </c>
      <c r="H211" s="155" t="s">
        <v>495</v>
      </c>
      <c r="I211" s="151" t="s">
        <v>619</v>
      </c>
      <c r="J211" s="52" t="s">
        <v>1748</v>
      </c>
      <c r="K211" s="53">
        <v>14</v>
      </c>
      <c r="L211" s="54">
        <v>16</v>
      </c>
      <c r="M211" s="54">
        <v>3</v>
      </c>
      <c r="N211" s="55" t="s">
        <v>1749</v>
      </c>
      <c r="O211" s="32" t="s">
        <v>115</v>
      </c>
      <c r="P211" s="50">
        <v>60</v>
      </c>
      <c r="Q211" s="83" t="s">
        <v>54</v>
      </c>
      <c r="R211" s="245">
        <v>4607958076826</v>
      </c>
      <c r="S211" s="245">
        <v>14607958076823</v>
      </c>
      <c r="T211" s="94">
        <v>300</v>
      </c>
      <c r="U211" s="61">
        <v>79</v>
      </c>
      <c r="V211" s="61">
        <v>66</v>
      </c>
      <c r="W211" s="78">
        <v>0.84</v>
      </c>
      <c r="X211" s="273">
        <v>8.0000000000000002E-3</v>
      </c>
      <c r="Y211" s="67">
        <f t="shared" si="135"/>
        <v>0.84799999999999998</v>
      </c>
      <c r="Z211" s="60">
        <v>292</v>
      </c>
      <c r="AA211" s="61">
        <v>178</v>
      </c>
      <c r="AB211" s="61">
        <v>178</v>
      </c>
      <c r="AC211" s="193">
        <v>6</v>
      </c>
      <c r="AD211" s="118">
        <v>600000029</v>
      </c>
      <c r="AE211" s="105">
        <f>справочники!$C$21</f>
        <v>0.125</v>
      </c>
      <c r="AF211" s="80">
        <f t="shared" si="111"/>
        <v>5.04</v>
      </c>
      <c r="AG211" s="125">
        <f t="shared" si="113"/>
        <v>5.2130000000000001</v>
      </c>
      <c r="AH211" s="38">
        <v>16</v>
      </c>
      <c r="AI211" s="39">
        <v>8</v>
      </c>
      <c r="AJ211" s="41">
        <f t="shared" ref="AJ211:AJ222" si="175">AH211*AI211</f>
        <v>128</v>
      </c>
      <c r="AK211" s="208">
        <f t="shared" si="137"/>
        <v>768</v>
      </c>
      <c r="AL211" s="207">
        <f t="shared" si="147"/>
        <v>1569</v>
      </c>
      <c r="AM211" s="23"/>
    </row>
    <row r="212" spans="1:39" ht="119.45" customHeight="1" x14ac:dyDescent="0.2">
      <c r="A212" s="117">
        <v>1001305427314</v>
      </c>
      <c r="B212" s="71" t="s">
        <v>1812</v>
      </c>
      <c r="C212" s="51" t="s">
        <v>4</v>
      </c>
      <c r="D212" s="147" t="s">
        <v>474</v>
      </c>
      <c r="E212" s="113" t="s">
        <v>441</v>
      </c>
      <c r="F212" s="226" t="s">
        <v>5</v>
      </c>
      <c r="G212" s="50" t="s">
        <v>39</v>
      </c>
      <c r="H212" s="155" t="s">
        <v>495</v>
      </c>
      <c r="I212" s="151" t="s">
        <v>619</v>
      </c>
      <c r="J212" s="52" t="s">
        <v>1748</v>
      </c>
      <c r="K212" s="53">
        <v>14</v>
      </c>
      <c r="L212" s="54">
        <v>16</v>
      </c>
      <c r="M212" s="54">
        <v>3</v>
      </c>
      <c r="N212" s="55" t="s">
        <v>1749</v>
      </c>
      <c r="O212" s="32" t="s">
        <v>115</v>
      </c>
      <c r="P212" s="50">
        <v>60</v>
      </c>
      <c r="Q212" s="83" t="s">
        <v>54</v>
      </c>
      <c r="R212" s="245">
        <v>4607958076826</v>
      </c>
      <c r="S212" s="245">
        <v>14607958076823</v>
      </c>
      <c r="T212" s="94">
        <v>300</v>
      </c>
      <c r="U212" s="61">
        <v>79</v>
      </c>
      <c r="V212" s="61">
        <v>66</v>
      </c>
      <c r="W212" s="78">
        <v>0.84</v>
      </c>
      <c r="X212" s="273">
        <v>8.0000000000000002E-3</v>
      </c>
      <c r="Y212" s="67">
        <f t="shared" ref="Y212" si="176">W212+X212</f>
        <v>0.84799999999999998</v>
      </c>
      <c r="Z212" s="60">
        <v>292</v>
      </c>
      <c r="AA212" s="61">
        <v>178</v>
      </c>
      <c r="AB212" s="61">
        <v>178</v>
      </c>
      <c r="AC212" s="193">
        <v>6</v>
      </c>
      <c r="AD212" s="118">
        <v>600000029</v>
      </c>
      <c r="AE212" s="105">
        <f>справочники!$C$21</f>
        <v>0.125</v>
      </c>
      <c r="AF212" s="80">
        <f t="shared" si="111"/>
        <v>5.04</v>
      </c>
      <c r="AG212" s="125">
        <f t="shared" si="113"/>
        <v>5.2130000000000001</v>
      </c>
      <c r="AH212" s="38">
        <v>16</v>
      </c>
      <c r="AI212" s="39">
        <v>8</v>
      </c>
      <c r="AJ212" s="41">
        <f t="shared" ref="AJ212" si="177">AH212*AI212</f>
        <v>128</v>
      </c>
      <c r="AK212" s="208">
        <f t="shared" ref="AK212" si="178">IF(C212="ШТ",кол_во_инд.__упак_к*итого_г_у,ROUNDDOWN(номин.вес_нетто_г_у__кг*итого_г_у,1))</f>
        <v>768</v>
      </c>
      <c r="AL212" s="207">
        <f t="shared" si="147"/>
        <v>1569</v>
      </c>
      <c r="AM212" s="23"/>
    </row>
    <row r="213" spans="1:39" ht="114.75" x14ac:dyDescent="0.2">
      <c r="A213" s="117">
        <v>1001305427029</v>
      </c>
      <c r="B213" s="71" t="s">
        <v>1264</v>
      </c>
      <c r="C213" s="51" t="s">
        <v>4</v>
      </c>
      <c r="D213" s="147" t="s">
        <v>474</v>
      </c>
      <c r="E213" s="113" t="s">
        <v>441</v>
      </c>
      <c r="F213" s="226" t="s">
        <v>5</v>
      </c>
      <c r="G213" s="50" t="s">
        <v>39</v>
      </c>
      <c r="H213" s="155" t="s">
        <v>495</v>
      </c>
      <c r="I213" s="151" t="s">
        <v>619</v>
      </c>
      <c r="J213" s="52" t="s">
        <v>1748</v>
      </c>
      <c r="K213" s="53">
        <v>14</v>
      </c>
      <c r="L213" s="54">
        <v>16</v>
      </c>
      <c r="M213" s="54">
        <v>3</v>
      </c>
      <c r="N213" s="55" t="s">
        <v>1749</v>
      </c>
      <c r="O213" s="32" t="s">
        <v>115</v>
      </c>
      <c r="P213" s="50">
        <v>60</v>
      </c>
      <c r="Q213" s="83" t="s">
        <v>54</v>
      </c>
      <c r="R213" s="245">
        <v>4607958078509</v>
      </c>
      <c r="S213" s="245">
        <v>14607958078506</v>
      </c>
      <c r="T213" s="94">
        <v>220</v>
      </c>
      <c r="U213" s="61">
        <v>80</v>
      </c>
      <c r="V213" s="61">
        <v>66</v>
      </c>
      <c r="W213" s="78">
        <v>0.42</v>
      </c>
      <c r="X213" s="273">
        <v>5.0000000000000001E-3</v>
      </c>
      <c r="Y213" s="67">
        <v>0.42499999999999999</v>
      </c>
      <c r="Z213" s="60">
        <v>278</v>
      </c>
      <c r="AA213" s="61">
        <v>193</v>
      </c>
      <c r="AB213" s="61">
        <v>138</v>
      </c>
      <c r="AC213" s="193">
        <v>8</v>
      </c>
      <c r="AD213" s="118">
        <v>600000404</v>
      </c>
      <c r="AE213" s="105">
        <f>справочники!$C$101</f>
        <v>0.105</v>
      </c>
      <c r="AF213" s="80">
        <f t="shared" si="111"/>
        <v>3.36</v>
      </c>
      <c r="AG213" s="125">
        <f t="shared" si="113"/>
        <v>3.5049999999999999</v>
      </c>
      <c r="AH213" s="38">
        <v>16</v>
      </c>
      <c r="AI213" s="39">
        <v>11</v>
      </c>
      <c r="AJ213" s="41">
        <f>AH213*AI213</f>
        <v>176</v>
      </c>
      <c r="AK213" s="208">
        <f t="shared" si="137"/>
        <v>1408</v>
      </c>
      <c r="AL213" s="207">
        <f t="shared" si="147"/>
        <v>1663</v>
      </c>
      <c r="AM213" s="23"/>
    </row>
    <row r="214" spans="1:39" ht="76.5" x14ac:dyDescent="0.2">
      <c r="A214" s="117">
        <v>1001053946097</v>
      </c>
      <c r="B214" s="71" t="s">
        <v>1145</v>
      </c>
      <c r="C214" s="51" t="s">
        <v>4</v>
      </c>
      <c r="D214" s="147" t="s">
        <v>474</v>
      </c>
      <c r="E214" s="113" t="s">
        <v>441</v>
      </c>
      <c r="F214" s="226" t="s">
        <v>6</v>
      </c>
      <c r="G214" s="59" t="s">
        <v>230</v>
      </c>
      <c r="H214" s="155" t="s">
        <v>231</v>
      </c>
      <c r="I214" s="151" t="s">
        <v>44</v>
      </c>
      <c r="J214" s="72" t="s">
        <v>232</v>
      </c>
      <c r="K214" s="53">
        <v>25</v>
      </c>
      <c r="L214" s="54">
        <v>35</v>
      </c>
      <c r="M214" s="54"/>
      <c r="N214" s="89" t="s">
        <v>254</v>
      </c>
      <c r="O214" s="114" t="s">
        <v>233</v>
      </c>
      <c r="P214" s="50">
        <v>120</v>
      </c>
      <c r="Q214" s="83" t="s">
        <v>88</v>
      </c>
      <c r="R214" s="245">
        <v>4607958074068</v>
      </c>
      <c r="S214" s="245">
        <v>14607958074065</v>
      </c>
      <c r="T214" s="94">
        <v>270</v>
      </c>
      <c r="U214" s="61">
        <v>110</v>
      </c>
      <c r="V214" s="61">
        <v>35</v>
      </c>
      <c r="W214" s="66">
        <v>0.2</v>
      </c>
      <c r="X214" s="273">
        <v>1.4999999999999999E-2</v>
      </c>
      <c r="Y214" s="67">
        <f t="shared" ref="Y214:Y239" si="179">W214+X214</f>
        <v>0.21500000000000002</v>
      </c>
      <c r="Z214" s="60">
        <v>273</v>
      </c>
      <c r="AA214" s="61">
        <v>203</v>
      </c>
      <c r="AB214" s="61">
        <v>106</v>
      </c>
      <c r="AC214" s="193">
        <v>9</v>
      </c>
      <c r="AD214" s="118">
        <v>600000352</v>
      </c>
      <c r="AE214" s="105">
        <f>справочники!$C$75</f>
        <v>0.11700000000000001</v>
      </c>
      <c r="AF214" s="62">
        <f t="shared" si="111"/>
        <v>1.8</v>
      </c>
      <c r="AG214" s="123">
        <f t="shared" si="113"/>
        <v>2.0520000000000005</v>
      </c>
      <c r="AH214" s="38">
        <v>16</v>
      </c>
      <c r="AI214" s="39">
        <v>9</v>
      </c>
      <c r="AJ214" s="41">
        <f>AH214*AI214</f>
        <v>144</v>
      </c>
      <c r="AK214" s="208">
        <f t="shared" si="137"/>
        <v>1296</v>
      </c>
      <c r="AL214" s="206">
        <f t="shared" si="147"/>
        <v>1099</v>
      </c>
      <c r="AM214" s="23"/>
    </row>
    <row r="215" spans="1:39" ht="114.75" customHeight="1" x14ac:dyDescent="0.2">
      <c r="A215" s="117">
        <v>1001305836964</v>
      </c>
      <c r="B215" s="71" t="s">
        <v>1247</v>
      </c>
      <c r="C215" s="51" t="s">
        <v>4</v>
      </c>
      <c r="D215" s="147" t="s">
        <v>474</v>
      </c>
      <c r="E215" s="113" t="s">
        <v>441</v>
      </c>
      <c r="F215" s="226" t="s">
        <v>5</v>
      </c>
      <c r="G215" s="50" t="s">
        <v>39</v>
      </c>
      <c r="H215" s="155" t="s">
        <v>495</v>
      </c>
      <c r="I215" s="152" t="s">
        <v>504</v>
      </c>
      <c r="J215" s="52" t="s">
        <v>1248</v>
      </c>
      <c r="K215" s="53">
        <v>12</v>
      </c>
      <c r="L215" s="54">
        <v>20</v>
      </c>
      <c r="M215" s="54"/>
      <c r="N215" s="89" t="s">
        <v>334</v>
      </c>
      <c r="O215" s="32" t="s">
        <v>115</v>
      </c>
      <c r="P215" s="50">
        <v>45</v>
      </c>
      <c r="Q215" s="50" t="s">
        <v>54</v>
      </c>
      <c r="R215" s="245">
        <v>4607958078318</v>
      </c>
      <c r="S215" s="245">
        <v>14607958078315</v>
      </c>
      <c r="T215" s="94">
        <v>220</v>
      </c>
      <c r="U215" s="61">
        <v>80</v>
      </c>
      <c r="V215" s="61">
        <v>66</v>
      </c>
      <c r="W215" s="78">
        <v>0.42</v>
      </c>
      <c r="X215" s="273">
        <v>5.0000000000000001E-3</v>
      </c>
      <c r="Y215" s="67">
        <f t="shared" si="179"/>
        <v>0.42499999999999999</v>
      </c>
      <c r="Z215" s="76">
        <v>278</v>
      </c>
      <c r="AA215" s="77">
        <v>193</v>
      </c>
      <c r="AB215" s="77">
        <v>138</v>
      </c>
      <c r="AC215" s="194">
        <v>8</v>
      </c>
      <c r="AD215" s="118">
        <v>600000404</v>
      </c>
      <c r="AE215" s="105">
        <f>справочники!$C$101</f>
        <v>0.105</v>
      </c>
      <c r="AF215" s="127">
        <f t="shared" si="111"/>
        <v>3.36</v>
      </c>
      <c r="AG215" s="125">
        <f t="shared" si="113"/>
        <v>3.5049999999999999</v>
      </c>
      <c r="AH215" s="38">
        <v>16</v>
      </c>
      <c r="AI215" s="39">
        <v>11</v>
      </c>
      <c r="AJ215" s="41">
        <f>AH215*AI215</f>
        <v>176</v>
      </c>
      <c r="AK215" s="208">
        <f t="shared" si="137"/>
        <v>1408</v>
      </c>
      <c r="AL215" s="206">
        <f t="shared" si="147"/>
        <v>1663</v>
      </c>
      <c r="AM215" s="23"/>
    </row>
    <row r="216" spans="1:39" ht="51" x14ac:dyDescent="0.2">
      <c r="A216" s="117">
        <v>1001300437291</v>
      </c>
      <c r="B216" s="49" t="s">
        <v>1753</v>
      </c>
      <c r="C216" s="50" t="s">
        <v>3</v>
      </c>
      <c r="D216" s="147" t="s">
        <v>474</v>
      </c>
      <c r="E216" s="113" t="s">
        <v>441</v>
      </c>
      <c r="F216" s="226" t="s">
        <v>2</v>
      </c>
      <c r="G216" s="50" t="s">
        <v>39</v>
      </c>
      <c r="H216" s="155" t="s">
        <v>52</v>
      </c>
      <c r="I216" s="151" t="s">
        <v>504</v>
      </c>
      <c r="J216" s="52" t="s">
        <v>774</v>
      </c>
      <c r="K216" s="53">
        <v>14</v>
      </c>
      <c r="L216" s="54">
        <v>45</v>
      </c>
      <c r="M216" s="54"/>
      <c r="N216" s="89" t="s">
        <v>53</v>
      </c>
      <c r="O216" s="32" t="s">
        <v>115</v>
      </c>
      <c r="P216" s="50">
        <v>45</v>
      </c>
      <c r="Q216" s="83" t="s">
        <v>54</v>
      </c>
      <c r="R216" s="121">
        <v>2800478000001</v>
      </c>
      <c r="S216" s="121">
        <v>12800478000008</v>
      </c>
      <c r="T216" s="259">
        <v>290</v>
      </c>
      <c r="U216" s="77">
        <v>160</v>
      </c>
      <c r="V216" s="77">
        <v>80</v>
      </c>
      <c r="W216" s="66">
        <f>кратность!$F$100</f>
        <v>1.02</v>
      </c>
      <c r="X216" s="273">
        <v>1.7000000000000001E-2</v>
      </c>
      <c r="Y216" s="67">
        <f t="shared" ref="Y216" si="180">W216+X216</f>
        <v>1.0369999999999999</v>
      </c>
      <c r="Z216" s="60">
        <v>293</v>
      </c>
      <c r="AA216" s="61">
        <v>153</v>
      </c>
      <c r="AB216" s="61">
        <v>224</v>
      </c>
      <c r="AC216" s="193">
        <v>3</v>
      </c>
      <c r="AD216" s="118">
        <v>600000400</v>
      </c>
      <c r="AE216" s="105">
        <f>справочники!$C$95</f>
        <v>0.13500000000000001</v>
      </c>
      <c r="AF216" s="62">
        <f t="shared" si="111"/>
        <v>3.06</v>
      </c>
      <c r="AG216" s="123">
        <f t="shared" si="113"/>
        <v>3.2459999999999996</v>
      </c>
      <c r="AH216" s="38">
        <v>20</v>
      </c>
      <c r="AI216" s="39">
        <v>7</v>
      </c>
      <c r="AJ216" s="41">
        <f t="shared" ref="AJ216" si="181">AH216*AI216</f>
        <v>140</v>
      </c>
      <c r="AK216" s="216">
        <f t="shared" ref="AK216" si="182">IF(C216="ШТ",кол_во_инд.__упак_к*итого_г_у,ROUNDDOWN(номин.вес_нетто_г_у__кг*итого_г_у,1))</f>
        <v>428.4</v>
      </c>
      <c r="AL216" s="206">
        <f t="shared" si="147"/>
        <v>1713</v>
      </c>
      <c r="AM216" s="23"/>
    </row>
    <row r="217" spans="1:39" ht="89.25" customHeight="1" x14ac:dyDescent="0.2">
      <c r="A217" s="117">
        <v>1001303106995</v>
      </c>
      <c r="B217" s="71" t="s">
        <v>1268</v>
      </c>
      <c r="C217" s="50" t="s">
        <v>3</v>
      </c>
      <c r="D217" s="147" t="s">
        <v>474</v>
      </c>
      <c r="E217" s="113" t="s">
        <v>441</v>
      </c>
      <c r="F217" s="226" t="s">
        <v>6</v>
      </c>
      <c r="G217" s="50" t="s">
        <v>39</v>
      </c>
      <c r="H217" s="155" t="s">
        <v>495</v>
      </c>
      <c r="I217" s="151" t="s">
        <v>505</v>
      </c>
      <c r="J217" s="52" t="s">
        <v>1269</v>
      </c>
      <c r="K217" s="53">
        <v>12</v>
      </c>
      <c r="L217" s="54">
        <v>20</v>
      </c>
      <c r="M217" s="54">
        <v>3</v>
      </c>
      <c r="N217" s="89" t="s">
        <v>251</v>
      </c>
      <c r="O217" s="32" t="s">
        <v>115</v>
      </c>
      <c r="P217" s="50">
        <v>45</v>
      </c>
      <c r="Q217" s="83" t="s">
        <v>54</v>
      </c>
      <c r="R217" s="245">
        <v>2319436000002</v>
      </c>
      <c r="S217" s="245">
        <v>12319436000009</v>
      </c>
      <c r="T217" s="94">
        <v>300</v>
      </c>
      <c r="U217" s="61">
        <v>79</v>
      </c>
      <c r="V217" s="61">
        <v>54</v>
      </c>
      <c r="W217" s="78">
        <f>кратность!$F$101</f>
        <v>0.56000000000000005</v>
      </c>
      <c r="X217" s="273">
        <v>8.0000000000000002E-3</v>
      </c>
      <c r="Y217" s="67">
        <f t="shared" si="179"/>
        <v>0.56800000000000006</v>
      </c>
      <c r="Z217" s="76">
        <v>292</v>
      </c>
      <c r="AA217" s="77">
        <v>178</v>
      </c>
      <c r="AB217" s="77">
        <v>178</v>
      </c>
      <c r="AC217" s="194">
        <v>8</v>
      </c>
      <c r="AD217" s="118">
        <v>600000029</v>
      </c>
      <c r="AE217" s="107">
        <f>справочники!$C$21</f>
        <v>0.125</v>
      </c>
      <c r="AF217" s="127">
        <f t="shared" si="111"/>
        <v>4.4800000000000004</v>
      </c>
      <c r="AG217" s="125">
        <f t="shared" si="113"/>
        <v>4.6690000000000005</v>
      </c>
      <c r="AH217" s="38">
        <v>16</v>
      </c>
      <c r="AI217" s="39">
        <v>8</v>
      </c>
      <c r="AJ217" s="41">
        <f t="shared" si="175"/>
        <v>128</v>
      </c>
      <c r="AK217" s="274">
        <f t="shared" si="137"/>
        <v>573.4</v>
      </c>
      <c r="AL217" s="206">
        <f t="shared" si="147"/>
        <v>1569</v>
      </c>
      <c r="AM217" s="23"/>
    </row>
    <row r="218" spans="1:39" ht="102" x14ac:dyDescent="0.2">
      <c r="A218" s="117">
        <v>1001303107241</v>
      </c>
      <c r="B218" s="71" t="s">
        <v>1614</v>
      </c>
      <c r="C218" s="51" t="s">
        <v>4</v>
      </c>
      <c r="D218" s="147" t="s">
        <v>474</v>
      </c>
      <c r="E218" s="113" t="s">
        <v>441</v>
      </c>
      <c r="F218" s="226" t="s">
        <v>6</v>
      </c>
      <c r="G218" s="50" t="s">
        <v>39</v>
      </c>
      <c r="H218" s="155" t="s">
        <v>495</v>
      </c>
      <c r="I218" s="151" t="s">
        <v>505</v>
      </c>
      <c r="J218" s="52" t="s">
        <v>798</v>
      </c>
      <c r="K218" s="53">
        <v>12</v>
      </c>
      <c r="L218" s="54">
        <v>20</v>
      </c>
      <c r="M218" s="54"/>
      <c r="N218" s="89" t="s">
        <v>334</v>
      </c>
      <c r="O218" s="32" t="s">
        <v>115</v>
      </c>
      <c r="P218" s="50">
        <v>45</v>
      </c>
      <c r="Q218" s="83" t="s">
        <v>54</v>
      </c>
      <c r="R218" s="245">
        <v>4607958077441</v>
      </c>
      <c r="S218" s="245">
        <v>14607958077448</v>
      </c>
      <c r="T218" s="94">
        <v>220</v>
      </c>
      <c r="U218" s="61">
        <v>80</v>
      </c>
      <c r="V218" s="61">
        <v>54</v>
      </c>
      <c r="W218" s="78">
        <v>0.28000000000000003</v>
      </c>
      <c r="X218" s="273">
        <v>5.0000000000000001E-3</v>
      </c>
      <c r="Y218" s="67">
        <f t="shared" ref="Y218" si="183">W218+X218</f>
        <v>0.28500000000000003</v>
      </c>
      <c r="Z218" s="60">
        <v>318</v>
      </c>
      <c r="AA218" s="61">
        <v>143</v>
      </c>
      <c r="AB218" s="61">
        <v>138</v>
      </c>
      <c r="AC218" s="193">
        <v>8</v>
      </c>
      <c r="AD218" s="118">
        <v>600000407</v>
      </c>
      <c r="AE218" s="107">
        <f>справочники!$C$106</f>
        <v>9.4E-2</v>
      </c>
      <c r="AF218" s="127">
        <f t="shared" si="111"/>
        <v>2.2400000000000002</v>
      </c>
      <c r="AG218" s="125">
        <f t="shared" si="113"/>
        <v>2.3740000000000001</v>
      </c>
      <c r="AH218" s="38">
        <v>19</v>
      </c>
      <c r="AI218" s="39">
        <v>11</v>
      </c>
      <c r="AJ218" s="41">
        <f>AH218*AI218</f>
        <v>209</v>
      </c>
      <c r="AK218" s="208">
        <f t="shared" ref="AK218" si="184">IF(C218="ШТ",кол_во_инд.__упак_к*итого_г_у,ROUNDDOWN(номин.вес_нетто_г_у__кг*итого_г_у,1))</f>
        <v>1672</v>
      </c>
      <c r="AL218" s="206">
        <f t="shared" si="147"/>
        <v>1663</v>
      </c>
      <c r="AM218" s="23"/>
    </row>
    <row r="219" spans="1:39" ht="88.5" customHeight="1" x14ac:dyDescent="0.2">
      <c r="A219" s="117">
        <v>1001304527144</v>
      </c>
      <c r="B219" s="71" t="s">
        <v>1489</v>
      </c>
      <c r="C219" s="51" t="s">
        <v>4</v>
      </c>
      <c r="D219" s="147" t="s">
        <v>474</v>
      </c>
      <c r="E219" s="113" t="s">
        <v>441</v>
      </c>
      <c r="F219" s="227" t="s">
        <v>2</v>
      </c>
      <c r="G219" s="50" t="s">
        <v>39</v>
      </c>
      <c r="H219" s="155" t="s">
        <v>491</v>
      </c>
      <c r="I219" s="151" t="s">
        <v>553</v>
      </c>
      <c r="J219" s="52" t="s">
        <v>1491</v>
      </c>
      <c r="K219" s="53">
        <v>15</v>
      </c>
      <c r="L219" s="54">
        <v>18</v>
      </c>
      <c r="M219" s="54"/>
      <c r="N219" s="55" t="s">
        <v>360</v>
      </c>
      <c r="O219" s="32" t="s">
        <v>115</v>
      </c>
      <c r="P219" s="50">
        <v>45</v>
      </c>
      <c r="Q219" s="57" t="s">
        <v>45</v>
      </c>
      <c r="R219" s="245">
        <v>4607958078950</v>
      </c>
      <c r="S219" s="245">
        <v>14607958078957</v>
      </c>
      <c r="T219" s="260">
        <v>220</v>
      </c>
      <c r="U219" s="69">
        <v>80</v>
      </c>
      <c r="V219" s="69">
        <v>58</v>
      </c>
      <c r="W219" s="66">
        <v>0.33</v>
      </c>
      <c r="X219" s="273">
        <v>5.0000000000000001E-3</v>
      </c>
      <c r="Y219" s="67">
        <f t="shared" ref="Y219:Y220" si="185">W219+X219</f>
        <v>0.33500000000000002</v>
      </c>
      <c r="Z219" s="60">
        <v>318</v>
      </c>
      <c r="AA219" s="61">
        <v>143</v>
      </c>
      <c r="AB219" s="61">
        <v>138</v>
      </c>
      <c r="AC219" s="193">
        <v>8</v>
      </c>
      <c r="AD219" s="118">
        <v>600000407</v>
      </c>
      <c r="AE219" s="105">
        <f>справочники!$C$106</f>
        <v>9.4E-2</v>
      </c>
      <c r="AF219" s="80">
        <f t="shared" si="111"/>
        <v>2.64</v>
      </c>
      <c r="AG219" s="125">
        <f t="shared" si="113"/>
        <v>2.774</v>
      </c>
      <c r="AH219" s="38">
        <v>19</v>
      </c>
      <c r="AI219" s="39">
        <v>11</v>
      </c>
      <c r="AJ219" s="41">
        <f t="shared" ref="AJ219:AJ220" si="186">AH219*AI219</f>
        <v>209</v>
      </c>
      <c r="AK219" s="208">
        <f t="shared" ref="AK219:AK220" si="187">IF(C219="ШТ",кол_во_инд.__упак_к*итого_г_у,ROUNDDOWN(номин.вес_нетто_г_у__кг*итого_г_у,1))</f>
        <v>1672</v>
      </c>
      <c r="AL219" s="206">
        <f t="shared" si="147"/>
        <v>1663</v>
      </c>
      <c r="AM219" s="23"/>
    </row>
    <row r="220" spans="1:39" ht="88.5" customHeight="1" x14ac:dyDescent="0.2">
      <c r="A220" s="117">
        <v>1001304527146</v>
      </c>
      <c r="B220" s="71" t="s">
        <v>1490</v>
      </c>
      <c r="C220" s="51" t="s">
        <v>3</v>
      </c>
      <c r="D220" s="147" t="s">
        <v>474</v>
      </c>
      <c r="E220" s="113" t="s">
        <v>441</v>
      </c>
      <c r="F220" s="227" t="s">
        <v>2</v>
      </c>
      <c r="G220" s="50" t="s">
        <v>39</v>
      </c>
      <c r="H220" s="155" t="s">
        <v>491</v>
      </c>
      <c r="I220" s="151" t="s">
        <v>553</v>
      </c>
      <c r="J220" s="52" t="s">
        <v>1491</v>
      </c>
      <c r="K220" s="53">
        <v>15</v>
      </c>
      <c r="L220" s="54">
        <v>18</v>
      </c>
      <c r="M220" s="54"/>
      <c r="N220" s="55" t="s">
        <v>360</v>
      </c>
      <c r="O220" s="32" t="s">
        <v>115</v>
      </c>
      <c r="P220" s="50">
        <v>45</v>
      </c>
      <c r="Q220" s="57" t="s">
        <v>45</v>
      </c>
      <c r="R220" s="245">
        <v>2800661000009</v>
      </c>
      <c r="S220" s="245">
        <v>12800661000006</v>
      </c>
      <c r="T220" s="260">
        <v>300</v>
      </c>
      <c r="U220" s="69">
        <v>79</v>
      </c>
      <c r="V220" s="69">
        <v>66</v>
      </c>
      <c r="W220" s="66">
        <f>кратность!$F$102</f>
        <v>0.84</v>
      </c>
      <c r="X220" s="273">
        <v>8.0000000000000002E-3</v>
      </c>
      <c r="Y220" s="67">
        <f t="shared" si="185"/>
        <v>0.84799999999999998</v>
      </c>
      <c r="Z220" s="60">
        <v>292</v>
      </c>
      <c r="AA220" s="61">
        <v>178</v>
      </c>
      <c r="AB220" s="61">
        <v>178</v>
      </c>
      <c r="AC220" s="193">
        <v>6</v>
      </c>
      <c r="AD220" s="118">
        <v>600000029</v>
      </c>
      <c r="AE220" s="105">
        <f>справочники!$C$21</f>
        <v>0.125</v>
      </c>
      <c r="AF220" s="62">
        <f t="shared" si="111"/>
        <v>5.04</v>
      </c>
      <c r="AG220" s="123">
        <f t="shared" si="113"/>
        <v>5.2130000000000001</v>
      </c>
      <c r="AH220" s="38">
        <v>16</v>
      </c>
      <c r="AI220" s="39">
        <v>8</v>
      </c>
      <c r="AJ220" s="41">
        <f t="shared" si="186"/>
        <v>128</v>
      </c>
      <c r="AK220" s="274">
        <f t="shared" si="187"/>
        <v>645.1</v>
      </c>
      <c r="AL220" s="206">
        <f t="shared" si="147"/>
        <v>1569</v>
      </c>
      <c r="AM220" s="23"/>
    </row>
    <row r="221" spans="1:39" ht="127.5" customHeight="1" x14ac:dyDescent="0.2">
      <c r="A221" s="117">
        <v>1001306497278</v>
      </c>
      <c r="B221" s="71" t="s">
        <v>1714</v>
      </c>
      <c r="C221" s="82" t="s">
        <v>4</v>
      </c>
      <c r="D221" s="147" t="s">
        <v>474</v>
      </c>
      <c r="E221" s="113" t="s">
        <v>441</v>
      </c>
      <c r="F221" s="226" t="s">
        <v>6</v>
      </c>
      <c r="G221" s="59" t="s">
        <v>39</v>
      </c>
      <c r="H221" s="155" t="s">
        <v>491</v>
      </c>
      <c r="I221" s="151" t="s">
        <v>553</v>
      </c>
      <c r="J221" s="72" t="s">
        <v>1715</v>
      </c>
      <c r="K221" s="53">
        <v>12</v>
      </c>
      <c r="L221" s="54">
        <v>20</v>
      </c>
      <c r="M221" s="55">
        <v>3</v>
      </c>
      <c r="N221" s="89" t="s">
        <v>251</v>
      </c>
      <c r="O221" s="32" t="s">
        <v>115</v>
      </c>
      <c r="P221" s="88">
        <v>45</v>
      </c>
      <c r="Q221" s="50" t="s">
        <v>45</v>
      </c>
      <c r="R221" s="239">
        <v>4607958079544</v>
      </c>
      <c r="S221" s="239">
        <v>14607958079541</v>
      </c>
      <c r="T221" s="260">
        <v>210</v>
      </c>
      <c r="U221" s="69">
        <v>80</v>
      </c>
      <c r="V221" s="69">
        <v>65</v>
      </c>
      <c r="W221" s="78">
        <v>0.35</v>
      </c>
      <c r="X221" s="273">
        <v>5.0000000000000001E-3</v>
      </c>
      <c r="Y221" s="67">
        <f t="shared" si="179"/>
        <v>0.35499999999999998</v>
      </c>
      <c r="Z221" s="60">
        <v>318</v>
      </c>
      <c r="AA221" s="61">
        <v>143</v>
      </c>
      <c r="AB221" s="61">
        <v>138</v>
      </c>
      <c r="AC221" s="193">
        <v>8</v>
      </c>
      <c r="AD221" s="118">
        <v>600000407</v>
      </c>
      <c r="AE221" s="105">
        <f>справочники!$C$106</f>
        <v>9.4E-2</v>
      </c>
      <c r="AF221" s="62">
        <f t="shared" si="111"/>
        <v>2.8</v>
      </c>
      <c r="AG221" s="123">
        <f t="shared" si="113"/>
        <v>2.9339999999999997</v>
      </c>
      <c r="AH221" s="38">
        <v>19</v>
      </c>
      <c r="AI221" s="39">
        <v>11</v>
      </c>
      <c r="AJ221" s="41">
        <f t="shared" si="175"/>
        <v>209</v>
      </c>
      <c r="AK221" s="208">
        <f t="shared" ref="AK221:AK244" si="188">IF(C221="ШТ",кол_во_инд.__упак_к*итого_г_у,ROUNDDOWN(номин.вес_нетто_г_у__кг*итого_г_у,1))</f>
        <v>1672</v>
      </c>
      <c r="AL221" s="206">
        <f t="shared" si="147"/>
        <v>1663</v>
      </c>
      <c r="AM221" s="23"/>
    </row>
    <row r="222" spans="1:39" ht="126.75" customHeight="1" x14ac:dyDescent="0.2">
      <c r="A222" s="117">
        <v>1001306697277</v>
      </c>
      <c r="B222" s="71" t="s">
        <v>1712</v>
      </c>
      <c r="C222" s="51" t="s">
        <v>4</v>
      </c>
      <c r="D222" s="147" t="s">
        <v>474</v>
      </c>
      <c r="E222" s="113" t="s">
        <v>441</v>
      </c>
      <c r="F222" s="226" t="s">
        <v>6</v>
      </c>
      <c r="G222" s="50" t="s">
        <v>39</v>
      </c>
      <c r="H222" s="155" t="s">
        <v>495</v>
      </c>
      <c r="I222" s="152" t="s">
        <v>505</v>
      </c>
      <c r="J222" s="52" t="s">
        <v>1713</v>
      </c>
      <c r="K222" s="53">
        <v>10</v>
      </c>
      <c r="L222" s="54">
        <v>19</v>
      </c>
      <c r="M222" s="54"/>
      <c r="N222" s="89" t="s">
        <v>339</v>
      </c>
      <c r="O222" s="32" t="s">
        <v>115</v>
      </c>
      <c r="P222" s="50">
        <v>45</v>
      </c>
      <c r="Q222" s="50" t="s">
        <v>54</v>
      </c>
      <c r="R222" s="245">
        <v>4607958079537</v>
      </c>
      <c r="S222" s="245">
        <v>14607958079534</v>
      </c>
      <c r="T222" s="94">
        <v>220</v>
      </c>
      <c r="U222" s="61">
        <v>80</v>
      </c>
      <c r="V222" s="61">
        <v>66</v>
      </c>
      <c r="W222" s="78">
        <v>0.42</v>
      </c>
      <c r="X222" s="273">
        <v>5.0000000000000001E-3</v>
      </c>
      <c r="Y222" s="67">
        <f t="shared" si="179"/>
        <v>0.42499999999999999</v>
      </c>
      <c r="Z222" s="76">
        <v>278</v>
      </c>
      <c r="AA222" s="77">
        <v>193</v>
      </c>
      <c r="AB222" s="77">
        <v>138</v>
      </c>
      <c r="AC222" s="194">
        <v>8</v>
      </c>
      <c r="AD222" s="118">
        <v>600000404</v>
      </c>
      <c r="AE222" s="105">
        <f>справочники!$C$101</f>
        <v>0.105</v>
      </c>
      <c r="AF222" s="127">
        <f t="shared" si="111"/>
        <v>3.36</v>
      </c>
      <c r="AG222" s="125">
        <f t="shared" si="113"/>
        <v>3.5049999999999999</v>
      </c>
      <c r="AH222" s="38">
        <v>16</v>
      </c>
      <c r="AI222" s="39">
        <v>11</v>
      </c>
      <c r="AJ222" s="41">
        <f t="shared" si="175"/>
        <v>176</v>
      </c>
      <c r="AK222" s="208">
        <f t="shared" si="188"/>
        <v>1408</v>
      </c>
      <c r="AL222" s="206">
        <f t="shared" si="119"/>
        <v>1663</v>
      </c>
      <c r="AM222" s="23"/>
    </row>
    <row r="223" spans="1:39" ht="102" x14ac:dyDescent="0.2">
      <c r="A223" s="117">
        <v>1001301957160</v>
      </c>
      <c r="B223" s="71" t="s">
        <v>1511</v>
      </c>
      <c r="C223" s="51" t="s">
        <v>4</v>
      </c>
      <c r="D223" s="147" t="s">
        <v>474</v>
      </c>
      <c r="E223" s="113" t="s">
        <v>441</v>
      </c>
      <c r="F223" s="226" t="s">
        <v>6</v>
      </c>
      <c r="G223" s="59" t="s">
        <v>39</v>
      </c>
      <c r="H223" s="155" t="s">
        <v>491</v>
      </c>
      <c r="I223" s="151" t="s">
        <v>553</v>
      </c>
      <c r="J223" s="72" t="s">
        <v>1345</v>
      </c>
      <c r="K223" s="53">
        <v>13</v>
      </c>
      <c r="L223" s="54">
        <v>20</v>
      </c>
      <c r="M223" s="54"/>
      <c r="N223" s="89" t="s">
        <v>41</v>
      </c>
      <c r="O223" s="32" t="s">
        <v>115</v>
      </c>
      <c r="P223" s="50">
        <v>50</v>
      </c>
      <c r="Q223" s="83" t="s">
        <v>45</v>
      </c>
      <c r="R223" s="245">
        <v>4607958071197</v>
      </c>
      <c r="S223" s="245">
        <v>14607958071194</v>
      </c>
      <c r="T223" s="94">
        <v>220</v>
      </c>
      <c r="U223" s="61">
        <v>80</v>
      </c>
      <c r="V223" s="61">
        <v>66</v>
      </c>
      <c r="W223" s="66">
        <v>0.42</v>
      </c>
      <c r="X223" s="273">
        <v>5.0000000000000001E-3</v>
      </c>
      <c r="Y223" s="67">
        <f t="shared" ref="Y223" si="189">W223+X223</f>
        <v>0.42499999999999999</v>
      </c>
      <c r="Z223" s="60">
        <v>278</v>
      </c>
      <c r="AA223" s="61">
        <v>193</v>
      </c>
      <c r="AB223" s="61">
        <v>138</v>
      </c>
      <c r="AC223" s="193">
        <v>8</v>
      </c>
      <c r="AD223" s="118">
        <v>600000404</v>
      </c>
      <c r="AE223" s="105">
        <f>справочники!$C$101</f>
        <v>0.105</v>
      </c>
      <c r="AF223" s="62">
        <f t="shared" ref="AF223:AF256" si="190">ROUNDDOWN(номин.вес_нетто__кг*кол_во_инд.__упак_к,2)</f>
        <v>3.36</v>
      </c>
      <c r="AG223" s="123">
        <f t="shared" ref="AG223:AG256" si="191">(номин.вес_брутто__кг*кол_во_инд.__упак_к)+вес_короба__кг</f>
        <v>3.5049999999999999</v>
      </c>
      <c r="AH223" s="38">
        <v>16</v>
      </c>
      <c r="AI223" s="39">
        <v>10</v>
      </c>
      <c r="AJ223" s="41">
        <f t="shared" ref="AJ223" si="192">AH223*AI223</f>
        <v>160</v>
      </c>
      <c r="AK223" s="208">
        <f t="shared" ref="AK223" si="193">IF(C223="ШТ",кол_во_инд.__упак_к*итого_г_у,ROUNDDOWN(номин.вес_нетто_г_у__кг*итого_г_у,1))</f>
        <v>1280</v>
      </c>
      <c r="AL223" s="206">
        <f t="shared" si="147"/>
        <v>1525</v>
      </c>
      <c r="AM223" s="23"/>
    </row>
    <row r="224" spans="1:39" ht="102" x14ac:dyDescent="0.2">
      <c r="A224" s="117">
        <v>1001301957294</v>
      </c>
      <c r="B224" s="71" t="s">
        <v>1756</v>
      </c>
      <c r="C224" s="51" t="s">
        <v>4</v>
      </c>
      <c r="D224" s="147" t="s">
        <v>474</v>
      </c>
      <c r="E224" s="113" t="s">
        <v>441</v>
      </c>
      <c r="F224" s="226" t="s">
        <v>6</v>
      </c>
      <c r="G224" s="59" t="s">
        <v>39</v>
      </c>
      <c r="H224" s="155" t="s">
        <v>491</v>
      </c>
      <c r="I224" s="151" t="s">
        <v>553</v>
      </c>
      <c r="J224" s="72" t="s">
        <v>1345</v>
      </c>
      <c r="K224" s="53">
        <v>13</v>
      </c>
      <c r="L224" s="54">
        <v>20</v>
      </c>
      <c r="M224" s="54"/>
      <c r="N224" s="89" t="s">
        <v>41</v>
      </c>
      <c r="O224" s="32" t="s">
        <v>115</v>
      </c>
      <c r="P224" s="50">
        <v>55</v>
      </c>
      <c r="Q224" s="83" t="s">
        <v>45</v>
      </c>
      <c r="R224" s="245">
        <v>4607958071197</v>
      </c>
      <c r="S224" s="245">
        <v>14607958071194</v>
      </c>
      <c r="T224" s="94">
        <v>220</v>
      </c>
      <c r="U224" s="61">
        <v>80</v>
      </c>
      <c r="V224" s="61">
        <v>66</v>
      </c>
      <c r="W224" s="66">
        <v>0.42</v>
      </c>
      <c r="X224" s="273">
        <v>5.0000000000000001E-3</v>
      </c>
      <c r="Y224" s="67">
        <f t="shared" ref="Y224" si="194">W224+X224</f>
        <v>0.42499999999999999</v>
      </c>
      <c r="Z224" s="60">
        <v>278</v>
      </c>
      <c r="AA224" s="61">
        <v>193</v>
      </c>
      <c r="AB224" s="61">
        <v>138</v>
      </c>
      <c r="AC224" s="193">
        <v>8</v>
      </c>
      <c r="AD224" s="118">
        <v>600000404</v>
      </c>
      <c r="AE224" s="105">
        <f>справочники!$C$101</f>
        <v>0.105</v>
      </c>
      <c r="AF224" s="62">
        <f t="shared" si="190"/>
        <v>3.36</v>
      </c>
      <c r="AG224" s="123">
        <f t="shared" si="191"/>
        <v>3.5049999999999999</v>
      </c>
      <c r="AH224" s="38">
        <v>16</v>
      </c>
      <c r="AI224" s="39">
        <v>10</v>
      </c>
      <c r="AJ224" s="41">
        <f t="shared" ref="AJ224" si="195">AH224*AI224</f>
        <v>160</v>
      </c>
      <c r="AK224" s="208">
        <f t="shared" ref="AK224" si="196">IF(C224="ШТ",кол_во_инд.__упак_к*итого_г_у,ROUNDDOWN(номин.вес_нетто_г_у__кг*итого_г_у,1))</f>
        <v>1280</v>
      </c>
      <c r="AL224" s="206">
        <f t="shared" si="147"/>
        <v>1525</v>
      </c>
      <c r="AM224" s="23"/>
    </row>
    <row r="225" spans="1:39" ht="114.75" x14ac:dyDescent="0.2">
      <c r="A225" s="117">
        <v>1001305627161</v>
      </c>
      <c r="B225" s="49" t="s">
        <v>1512</v>
      </c>
      <c r="C225" s="50" t="s">
        <v>4</v>
      </c>
      <c r="D225" s="147" t="s">
        <v>474</v>
      </c>
      <c r="E225" s="113" t="s">
        <v>441</v>
      </c>
      <c r="F225" s="226" t="s">
        <v>6</v>
      </c>
      <c r="G225" s="59" t="s">
        <v>39</v>
      </c>
      <c r="H225" s="155" t="s">
        <v>491</v>
      </c>
      <c r="I225" s="152" t="s">
        <v>553</v>
      </c>
      <c r="J225" s="52" t="s">
        <v>1032</v>
      </c>
      <c r="K225" s="53">
        <v>13</v>
      </c>
      <c r="L225" s="54">
        <v>20</v>
      </c>
      <c r="M225" s="55"/>
      <c r="N225" s="89" t="s">
        <v>41</v>
      </c>
      <c r="O225" s="32" t="s">
        <v>115</v>
      </c>
      <c r="P225" s="88">
        <v>50</v>
      </c>
      <c r="Q225" s="50" t="s">
        <v>45</v>
      </c>
      <c r="R225" s="239">
        <v>4607958077601</v>
      </c>
      <c r="S225" s="239">
        <v>14607958077608</v>
      </c>
      <c r="T225" s="94">
        <v>300</v>
      </c>
      <c r="U225" s="61">
        <v>79</v>
      </c>
      <c r="V225" s="69">
        <v>66</v>
      </c>
      <c r="W225" s="78">
        <v>0.84</v>
      </c>
      <c r="X225" s="273">
        <v>8.0000000000000002E-3</v>
      </c>
      <c r="Y225" s="67">
        <f t="shared" ref="Y225" si="197">W225+X225</f>
        <v>0.84799999999999998</v>
      </c>
      <c r="Z225" s="60">
        <v>292</v>
      </c>
      <c r="AA225" s="61">
        <v>178</v>
      </c>
      <c r="AB225" s="61">
        <v>178</v>
      </c>
      <c r="AC225" s="193">
        <v>6</v>
      </c>
      <c r="AD225" s="118">
        <v>600000029</v>
      </c>
      <c r="AE225" s="105">
        <f>справочники!$C$21</f>
        <v>0.125</v>
      </c>
      <c r="AF225" s="62">
        <f t="shared" si="190"/>
        <v>5.04</v>
      </c>
      <c r="AG225" s="123">
        <f t="shared" si="191"/>
        <v>5.2130000000000001</v>
      </c>
      <c r="AH225" s="38">
        <v>16</v>
      </c>
      <c r="AI225" s="39">
        <v>8</v>
      </c>
      <c r="AJ225" s="41">
        <f t="shared" ref="AJ225" si="198">AH225*AI225</f>
        <v>128</v>
      </c>
      <c r="AK225" s="208">
        <f t="shared" ref="AK225" si="199">IF(C225="ШТ",кол_во_инд.__упак_к*итого_г_у,ROUNDDOWN(номин.вес_нетто_г_у__кг*итого_г_у,1))</f>
        <v>768</v>
      </c>
      <c r="AL225" s="206">
        <f t="shared" si="147"/>
        <v>1569</v>
      </c>
      <c r="AM225" s="23"/>
    </row>
    <row r="226" spans="1:39" ht="103.5" customHeight="1" x14ac:dyDescent="0.2">
      <c r="A226" s="117">
        <v>1001305627152</v>
      </c>
      <c r="B226" s="49" t="s">
        <v>1503</v>
      </c>
      <c r="C226" s="50" t="s">
        <v>4</v>
      </c>
      <c r="D226" s="147" t="s">
        <v>474</v>
      </c>
      <c r="E226" s="113" t="s">
        <v>441</v>
      </c>
      <c r="F226" s="226" t="s">
        <v>6</v>
      </c>
      <c r="G226" s="59" t="s">
        <v>39</v>
      </c>
      <c r="H226" s="155" t="s">
        <v>491</v>
      </c>
      <c r="I226" s="152" t="s">
        <v>553</v>
      </c>
      <c r="J226" s="52" t="s">
        <v>1125</v>
      </c>
      <c r="K226" s="53">
        <v>13</v>
      </c>
      <c r="L226" s="54">
        <v>20</v>
      </c>
      <c r="M226" s="55"/>
      <c r="N226" s="89" t="s">
        <v>41</v>
      </c>
      <c r="O226" s="32" t="s">
        <v>115</v>
      </c>
      <c r="P226" s="88">
        <v>50</v>
      </c>
      <c r="Q226" s="50" t="s">
        <v>45</v>
      </c>
      <c r="R226" s="239">
        <v>4607958077960</v>
      </c>
      <c r="S226" s="239">
        <v>14607958077967</v>
      </c>
      <c r="T226" s="260">
        <v>220</v>
      </c>
      <c r="U226" s="69">
        <v>80</v>
      </c>
      <c r="V226" s="69">
        <v>66</v>
      </c>
      <c r="W226" s="66">
        <v>0.42</v>
      </c>
      <c r="X226" s="273">
        <v>5.0000000000000001E-3</v>
      </c>
      <c r="Y226" s="67">
        <f t="shared" ref="Y226" si="200">W226+X226</f>
        <v>0.42499999999999999</v>
      </c>
      <c r="Z226" s="60">
        <v>278</v>
      </c>
      <c r="AA226" s="61">
        <v>193</v>
      </c>
      <c r="AB226" s="61">
        <v>138</v>
      </c>
      <c r="AC226" s="193">
        <v>8</v>
      </c>
      <c r="AD226" s="118">
        <v>600000404</v>
      </c>
      <c r="AE226" s="105">
        <f>справочники!$C$101</f>
        <v>0.105</v>
      </c>
      <c r="AF226" s="62">
        <f t="shared" si="190"/>
        <v>3.36</v>
      </c>
      <c r="AG226" s="123">
        <f t="shared" si="191"/>
        <v>3.5049999999999999</v>
      </c>
      <c r="AH226" s="38">
        <v>16</v>
      </c>
      <c r="AI226" s="39">
        <v>11</v>
      </c>
      <c r="AJ226" s="41">
        <f t="shared" ref="AJ226" si="201">AH226*AI226</f>
        <v>176</v>
      </c>
      <c r="AK226" s="208">
        <f t="shared" ref="AK226" si="202">IF(C226="ШТ",кол_во_инд.__упак_к*итого_г_у,ROUNDDOWN(номин.вес_нетто_г_у__кг*итого_г_у,1))</f>
        <v>1408</v>
      </c>
      <c r="AL226" s="206">
        <f t="shared" si="147"/>
        <v>1663</v>
      </c>
      <c r="AM226" s="23"/>
    </row>
    <row r="227" spans="1:39" ht="89.25" x14ac:dyDescent="0.2">
      <c r="A227" s="117">
        <v>1001300366681</v>
      </c>
      <c r="B227" s="49" t="s">
        <v>367</v>
      </c>
      <c r="C227" s="50" t="s">
        <v>4</v>
      </c>
      <c r="D227" s="147" t="s">
        <v>474</v>
      </c>
      <c r="E227" s="113" t="s">
        <v>441</v>
      </c>
      <c r="F227" s="226" t="s">
        <v>6</v>
      </c>
      <c r="G227" s="59" t="s">
        <v>39</v>
      </c>
      <c r="H227" s="155" t="s">
        <v>491</v>
      </c>
      <c r="I227" s="151" t="s">
        <v>553</v>
      </c>
      <c r="J227" s="72" t="s">
        <v>1180</v>
      </c>
      <c r="K227" s="73">
        <v>15</v>
      </c>
      <c r="L227" s="74">
        <v>23</v>
      </c>
      <c r="M227" s="75"/>
      <c r="N227" s="90" t="s">
        <v>166</v>
      </c>
      <c r="O227" s="32" t="s">
        <v>115</v>
      </c>
      <c r="P227" s="88">
        <v>45</v>
      </c>
      <c r="Q227" s="50" t="s">
        <v>45</v>
      </c>
      <c r="R227" s="239">
        <v>4606068530488</v>
      </c>
      <c r="S227" s="239">
        <v>14606068530485</v>
      </c>
      <c r="T227" s="260">
        <v>220</v>
      </c>
      <c r="U227" s="69">
        <v>80</v>
      </c>
      <c r="V227" s="69">
        <v>66</v>
      </c>
      <c r="W227" s="78">
        <v>0.42</v>
      </c>
      <c r="X227" s="273">
        <v>5.0000000000000001E-3</v>
      </c>
      <c r="Y227" s="67">
        <f t="shared" si="179"/>
        <v>0.42499999999999999</v>
      </c>
      <c r="Z227" s="60">
        <v>278</v>
      </c>
      <c r="AA227" s="61">
        <v>193</v>
      </c>
      <c r="AB227" s="61">
        <v>138</v>
      </c>
      <c r="AC227" s="193">
        <v>8</v>
      </c>
      <c r="AD227" s="118">
        <v>600000404</v>
      </c>
      <c r="AE227" s="105">
        <f>справочники!$C$101</f>
        <v>0.105</v>
      </c>
      <c r="AF227" s="62">
        <f t="shared" si="190"/>
        <v>3.36</v>
      </c>
      <c r="AG227" s="123">
        <f t="shared" si="191"/>
        <v>3.5049999999999999</v>
      </c>
      <c r="AH227" s="38">
        <v>16</v>
      </c>
      <c r="AI227" s="39">
        <v>11</v>
      </c>
      <c r="AJ227" s="41">
        <f t="shared" ref="AJ227:AJ248" si="203">AH227*AI227</f>
        <v>176</v>
      </c>
      <c r="AK227" s="208">
        <f t="shared" si="188"/>
        <v>1408</v>
      </c>
      <c r="AL227" s="206">
        <f t="shared" si="147"/>
        <v>1663</v>
      </c>
      <c r="AM227" s="23"/>
    </row>
    <row r="228" spans="1:39" ht="114.75" x14ac:dyDescent="0.2">
      <c r="A228" s="117">
        <v>1001300366807</v>
      </c>
      <c r="B228" s="49" t="s">
        <v>999</v>
      </c>
      <c r="C228" s="50" t="s">
        <v>4</v>
      </c>
      <c r="D228" s="147" t="s">
        <v>474</v>
      </c>
      <c r="E228" s="113" t="s">
        <v>441</v>
      </c>
      <c r="F228" s="226" t="s">
        <v>2</v>
      </c>
      <c r="G228" s="59" t="s">
        <v>39</v>
      </c>
      <c r="H228" s="155" t="s">
        <v>491</v>
      </c>
      <c r="I228" s="151" t="s">
        <v>553</v>
      </c>
      <c r="J228" s="72" t="s">
        <v>1569</v>
      </c>
      <c r="K228" s="73">
        <v>14</v>
      </c>
      <c r="L228" s="74">
        <v>24</v>
      </c>
      <c r="M228" s="75">
        <v>2</v>
      </c>
      <c r="N228" s="90" t="s">
        <v>846</v>
      </c>
      <c r="O228" s="32" t="s">
        <v>115</v>
      </c>
      <c r="P228" s="88">
        <v>45</v>
      </c>
      <c r="Q228" s="88" t="s">
        <v>45</v>
      </c>
      <c r="R228" s="239">
        <v>4607958077427</v>
      </c>
      <c r="S228" s="239">
        <v>14607958077424</v>
      </c>
      <c r="T228" s="260">
        <v>220</v>
      </c>
      <c r="U228" s="69">
        <v>80</v>
      </c>
      <c r="V228" s="69">
        <v>58</v>
      </c>
      <c r="W228" s="78">
        <v>0.33</v>
      </c>
      <c r="X228" s="273">
        <v>5.0000000000000001E-3</v>
      </c>
      <c r="Y228" s="67">
        <f t="shared" si="179"/>
        <v>0.33500000000000002</v>
      </c>
      <c r="Z228" s="60">
        <v>318</v>
      </c>
      <c r="AA228" s="61">
        <v>143</v>
      </c>
      <c r="AB228" s="61">
        <v>138</v>
      </c>
      <c r="AC228" s="193">
        <v>8</v>
      </c>
      <c r="AD228" s="118">
        <v>600000407</v>
      </c>
      <c r="AE228" s="105">
        <f>справочники!$C$106</f>
        <v>9.4E-2</v>
      </c>
      <c r="AF228" s="62">
        <f t="shared" si="190"/>
        <v>2.64</v>
      </c>
      <c r="AG228" s="123">
        <f t="shared" si="191"/>
        <v>2.774</v>
      </c>
      <c r="AH228" s="38">
        <v>19</v>
      </c>
      <c r="AI228" s="39">
        <v>11</v>
      </c>
      <c r="AJ228" s="41">
        <f t="shared" si="203"/>
        <v>209</v>
      </c>
      <c r="AK228" s="208">
        <f t="shared" si="188"/>
        <v>1672</v>
      </c>
      <c r="AL228" s="206">
        <f t="shared" si="147"/>
        <v>1663</v>
      </c>
      <c r="AM228" s="23"/>
    </row>
    <row r="229" spans="1:39" ht="114.75" x14ac:dyDescent="0.2">
      <c r="A229" s="117">
        <v>1001300366806</v>
      </c>
      <c r="B229" s="49" t="s">
        <v>1000</v>
      </c>
      <c r="C229" s="50" t="s">
        <v>4</v>
      </c>
      <c r="D229" s="147" t="s">
        <v>474</v>
      </c>
      <c r="E229" s="113" t="s">
        <v>441</v>
      </c>
      <c r="F229" s="226" t="s">
        <v>2</v>
      </c>
      <c r="G229" s="59" t="s">
        <v>39</v>
      </c>
      <c r="H229" s="155" t="s">
        <v>491</v>
      </c>
      <c r="I229" s="151" t="s">
        <v>553</v>
      </c>
      <c r="J229" s="72" t="s">
        <v>1191</v>
      </c>
      <c r="K229" s="73">
        <v>14</v>
      </c>
      <c r="L229" s="74">
        <v>24</v>
      </c>
      <c r="M229" s="75">
        <v>2</v>
      </c>
      <c r="N229" s="90" t="s">
        <v>846</v>
      </c>
      <c r="O229" s="32" t="s">
        <v>115</v>
      </c>
      <c r="P229" s="88">
        <v>45</v>
      </c>
      <c r="Q229" s="50" t="s">
        <v>45</v>
      </c>
      <c r="R229" s="241">
        <v>4607958077533</v>
      </c>
      <c r="S229" s="241">
        <v>14607958077530</v>
      </c>
      <c r="T229" s="260">
        <v>300</v>
      </c>
      <c r="U229" s="69">
        <v>79</v>
      </c>
      <c r="V229" s="69">
        <v>58</v>
      </c>
      <c r="W229" s="78">
        <v>0.66</v>
      </c>
      <c r="X229" s="273">
        <v>8.0000000000000002E-3</v>
      </c>
      <c r="Y229" s="67">
        <f t="shared" si="179"/>
        <v>0.66800000000000004</v>
      </c>
      <c r="Z229" s="60">
        <v>292</v>
      </c>
      <c r="AA229" s="61">
        <v>178</v>
      </c>
      <c r="AB229" s="61">
        <v>178</v>
      </c>
      <c r="AC229" s="193">
        <v>8</v>
      </c>
      <c r="AD229" s="118">
        <v>600000029</v>
      </c>
      <c r="AE229" s="105">
        <f>справочники!$C$21</f>
        <v>0.125</v>
      </c>
      <c r="AF229" s="62">
        <f t="shared" si="190"/>
        <v>5.28</v>
      </c>
      <c r="AG229" s="123">
        <f t="shared" si="191"/>
        <v>5.4690000000000003</v>
      </c>
      <c r="AH229" s="38">
        <v>16</v>
      </c>
      <c r="AI229" s="39">
        <v>8</v>
      </c>
      <c r="AJ229" s="41">
        <f t="shared" si="203"/>
        <v>128</v>
      </c>
      <c r="AK229" s="208">
        <f t="shared" si="188"/>
        <v>1024</v>
      </c>
      <c r="AL229" s="206">
        <f t="shared" si="147"/>
        <v>1569</v>
      </c>
      <c r="AM229" s="23"/>
    </row>
    <row r="230" spans="1:39" ht="114.75" x14ac:dyDescent="0.2">
      <c r="A230" s="117">
        <v>1001300367133</v>
      </c>
      <c r="B230" s="49" t="s">
        <v>1475</v>
      </c>
      <c r="C230" s="50" t="s">
        <v>3</v>
      </c>
      <c r="D230" s="147" t="s">
        <v>474</v>
      </c>
      <c r="E230" s="113" t="s">
        <v>441</v>
      </c>
      <c r="F230" s="226" t="s">
        <v>2</v>
      </c>
      <c r="G230" s="59" t="s">
        <v>39</v>
      </c>
      <c r="H230" s="155" t="s">
        <v>491</v>
      </c>
      <c r="I230" s="151" t="s">
        <v>553</v>
      </c>
      <c r="J230" s="72" t="s">
        <v>1500</v>
      </c>
      <c r="K230" s="73">
        <v>14</v>
      </c>
      <c r="L230" s="74">
        <v>24</v>
      </c>
      <c r="M230" s="75">
        <v>2</v>
      </c>
      <c r="N230" s="90" t="s">
        <v>846</v>
      </c>
      <c r="O230" s="32" t="s">
        <v>115</v>
      </c>
      <c r="P230" s="88">
        <v>45</v>
      </c>
      <c r="Q230" s="50" t="s">
        <v>45</v>
      </c>
      <c r="R230" s="241">
        <v>2800873000002</v>
      </c>
      <c r="S230" s="241">
        <v>12800873000009</v>
      </c>
      <c r="T230" s="260">
        <v>300</v>
      </c>
      <c r="U230" s="69">
        <v>79</v>
      </c>
      <c r="V230" s="69">
        <v>66</v>
      </c>
      <c r="W230" s="78">
        <f>кратность!$F$103</f>
        <v>0.84</v>
      </c>
      <c r="X230" s="273">
        <v>8.0000000000000002E-3</v>
      </c>
      <c r="Y230" s="67">
        <f t="shared" ref="Y230" si="204">W230+X230</f>
        <v>0.84799999999999998</v>
      </c>
      <c r="Z230" s="60">
        <v>292</v>
      </c>
      <c r="AA230" s="61">
        <v>178</v>
      </c>
      <c r="AB230" s="61">
        <v>178</v>
      </c>
      <c r="AC230" s="193">
        <v>6</v>
      </c>
      <c r="AD230" s="118">
        <v>600000029</v>
      </c>
      <c r="AE230" s="105">
        <f>справочники!$C$21</f>
        <v>0.125</v>
      </c>
      <c r="AF230" s="62">
        <f t="shared" si="190"/>
        <v>5.04</v>
      </c>
      <c r="AG230" s="123">
        <f t="shared" si="191"/>
        <v>5.2130000000000001</v>
      </c>
      <c r="AH230" s="38">
        <v>16</v>
      </c>
      <c r="AI230" s="39">
        <v>8</v>
      </c>
      <c r="AJ230" s="41">
        <f t="shared" ref="AJ230" si="205">AH230*AI230</f>
        <v>128</v>
      </c>
      <c r="AK230" s="216">
        <f t="shared" ref="AK230" si="206">IF(C230="ШТ",кол_во_инд.__упак_к*итого_г_у,ROUNDDOWN(номин.вес_нетто_г_у__кг*итого_г_у,1))</f>
        <v>645.1</v>
      </c>
      <c r="AL230" s="206">
        <f t="shared" si="147"/>
        <v>1569</v>
      </c>
      <c r="AM230" s="23"/>
    </row>
    <row r="231" spans="1:39" ht="89.25" x14ac:dyDescent="0.2">
      <c r="A231" s="117">
        <v>1001050365597</v>
      </c>
      <c r="B231" s="49" t="s">
        <v>273</v>
      </c>
      <c r="C231" s="50" t="s">
        <v>3</v>
      </c>
      <c r="D231" s="147" t="s">
        <v>474</v>
      </c>
      <c r="E231" s="113" t="s">
        <v>441</v>
      </c>
      <c r="F231" s="226" t="s">
        <v>6</v>
      </c>
      <c r="G231" s="59" t="s">
        <v>39</v>
      </c>
      <c r="H231" s="155" t="s">
        <v>491</v>
      </c>
      <c r="I231" s="151" t="s">
        <v>553</v>
      </c>
      <c r="J231" s="72" t="s">
        <v>1180</v>
      </c>
      <c r="K231" s="73">
        <v>15</v>
      </c>
      <c r="L231" s="74">
        <v>23</v>
      </c>
      <c r="M231" s="75"/>
      <c r="N231" s="90" t="s">
        <v>166</v>
      </c>
      <c r="O231" s="32" t="s">
        <v>115</v>
      </c>
      <c r="P231" s="88">
        <v>45</v>
      </c>
      <c r="Q231" s="50" t="s">
        <v>45</v>
      </c>
      <c r="R231" s="241">
        <v>2424904000009</v>
      </c>
      <c r="S231" s="241">
        <v>12424904000006</v>
      </c>
      <c r="T231" s="260">
        <v>300</v>
      </c>
      <c r="U231" s="69">
        <v>79</v>
      </c>
      <c r="V231" s="69">
        <v>66</v>
      </c>
      <c r="W231" s="78">
        <f>кратность!$F$104</f>
        <v>0.84</v>
      </c>
      <c r="X231" s="273">
        <v>8.0000000000000002E-3</v>
      </c>
      <c r="Y231" s="67">
        <f t="shared" si="179"/>
        <v>0.84799999999999998</v>
      </c>
      <c r="Z231" s="60">
        <v>292</v>
      </c>
      <c r="AA231" s="61">
        <v>178</v>
      </c>
      <c r="AB231" s="61">
        <v>178</v>
      </c>
      <c r="AC231" s="193">
        <v>6</v>
      </c>
      <c r="AD231" s="118">
        <v>600000029</v>
      </c>
      <c r="AE231" s="105">
        <f>справочники!$C$21</f>
        <v>0.125</v>
      </c>
      <c r="AF231" s="62">
        <f t="shared" si="190"/>
        <v>5.04</v>
      </c>
      <c r="AG231" s="123">
        <f t="shared" si="191"/>
        <v>5.2130000000000001</v>
      </c>
      <c r="AH231" s="38">
        <v>14</v>
      </c>
      <c r="AI231" s="39">
        <v>8</v>
      </c>
      <c r="AJ231" s="41">
        <f t="shared" si="203"/>
        <v>112</v>
      </c>
      <c r="AK231" s="216">
        <f t="shared" si="188"/>
        <v>564.4</v>
      </c>
      <c r="AL231" s="206">
        <f t="shared" si="147"/>
        <v>1569</v>
      </c>
      <c r="AM231" s="23"/>
    </row>
    <row r="232" spans="1:39" ht="89.25" x14ac:dyDescent="0.2">
      <c r="A232" s="117">
        <v>1001050364401</v>
      </c>
      <c r="B232" s="49" t="s">
        <v>427</v>
      </c>
      <c r="C232" s="50" t="s">
        <v>4</v>
      </c>
      <c r="D232" s="147" t="s">
        <v>474</v>
      </c>
      <c r="E232" s="113" t="s">
        <v>441</v>
      </c>
      <c r="F232" s="226" t="s">
        <v>2</v>
      </c>
      <c r="G232" s="59" t="s">
        <v>39</v>
      </c>
      <c r="H232" s="155" t="s">
        <v>498</v>
      </c>
      <c r="I232" s="151" t="s">
        <v>553</v>
      </c>
      <c r="J232" s="72" t="s">
        <v>344</v>
      </c>
      <c r="K232" s="73">
        <v>15</v>
      </c>
      <c r="L232" s="74">
        <v>23</v>
      </c>
      <c r="M232" s="74"/>
      <c r="N232" s="75" t="s">
        <v>166</v>
      </c>
      <c r="O232" s="32" t="s">
        <v>115</v>
      </c>
      <c r="P232" s="50">
        <v>45</v>
      </c>
      <c r="Q232" s="57" t="s">
        <v>45</v>
      </c>
      <c r="R232" s="245">
        <v>4607088543649</v>
      </c>
      <c r="S232" s="245">
        <v>14607088543646</v>
      </c>
      <c r="T232" s="94">
        <v>220</v>
      </c>
      <c r="U232" s="61">
        <v>80</v>
      </c>
      <c r="V232" s="61">
        <v>66</v>
      </c>
      <c r="W232" s="78">
        <v>0.42</v>
      </c>
      <c r="X232" s="273">
        <v>6.0000000000000001E-3</v>
      </c>
      <c r="Y232" s="67">
        <f t="shared" si="179"/>
        <v>0.42599999999999999</v>
      </c>
      <c r="Z232" s="60">
        <v>278</v>
      </c>
      <c r="AA232" s="61">
        <v>193</v>
      </c>
      <c r="AB232" s="61">
        <v>138</v>
      </c>
      <c r="AC232" s="193">
        <v>8</v>
      </c>
      <c r="AD232" s="118">
        <v>600000404</v>
      </c>
      <c r="AE232" s="105">
        <f>справочники!$C$101</f>
        <v>0.105</v>
      </c>
      <c r="AF232" s="63">
        <f t="shared" si="190"/>
        <v>3.36</v>
      </c>
      <c r="AG232" s="123">
        <f t="shared" si="191"/>
        <v>3.5129999999999999</v>
      </c>
      <c r="AH232" s="38">
        <v>16</v>
      </c>
      <c r="AI232" s="39">
        <v>11</v>
      </c>
      <c r="AJ232" s="41">
        <f t="shared" si="203"/>
        <v>176</v>
      </c>
      <c r="AK232" s="208">
        <f t="shared" si="188"/>
        <v>1408</v>
      </c>
      <c r="AL232" s="206">
        <f t="shared" si="147"/>
        <v>1663</v>
      </c>
      <c r="AM232" s="23"/>
    </row>
    <row r="233" spans="1:39" ht="89.25" x14ac:dyDescent="0.2">
      <c r="A233" s="117">
        <v>1001050364825</v>
      </c>
      <c r="B233" s="49" t="s">
        <v>428</v>
      </c>
      <c r="C233" s="50" t="s">
        <v>3</v>
      </c>
      <c r="D233" s="147" t="s">
        <v>474</v>
      </c>
      <c r="E233" s="113" t="s">
        <v>441</v>
      </c>
      <c r="F233" s="226" t="s">
        <v>6</v>
      </c>
      <c r="G233" s="59" t="s">
        <v>39</v>
      </c>
      <c r="H233" s="155" t="s">
        <v>491</v>
      </c>
      <c r="I233" s="151" t="s">
        <v>553</v>
      </c>
      <c r="J233" s="72" t="s">
        <v>1180</v>
      </c>
      <c r="K233" s="73">
        <v>15</v>
      </c>
      <c r="L233" s="74">
        <v>23</v>
      </c>
      <c r="M233" s="74"/>
      <c r="N233" s="75" t="s">
        <v>166</v>
      </c>
      <c r="O233" s="32" t="s">
        <v>115</v>
      </c>
      <c r="P233" s="50">
        <v>45</v>
      </c>
      <c r="Q233" s="57" t="s">
        <v>45</v>
      </c>
      <c r="R233" s="121">
        <v>2413978000008</v>
      </c>
      <c r="S233" s="121">
        <v>12413978000005</v>
      </c>
      <c r="T233" s="94">
        <v>300</v>
      </c>
      <c r="U233" s="61">
        <v>79</v>
      </c>
      <c r="V233" s="61">
        <v>66</v>
      </c>
      <c r="W233" s="78">
        <f>кратность!$F$105</f>
        <v>0.84</v>
      </c>
      <c r="X233" s="273">
        <v>8.0000000000000002E-3</v>
      </c>
      <c r="Y233" s="67">
        <f t="shared" si="179"/>
        <v>0.84799999999999998</v>
      </c>
      <c r="Z233" s="68">
        <v>292</v>
      </c>
      <c r="AA233" s="69">
        <v>178</v>
      </c>
      <c r="AB233" s="69">
        <v>178</v>
      </c>
      <c r="AC233" s="193">
        <v>6</v>
      </c>
      <c r="AD233" s="118">
        <v>600000029</v>
      </c>
      <c r="AE233" s="106">
        <f>справочники!$C$21</f>
        <v>0.125</v>
      </c>
      <c r="AF233" s="63">
        <f t="shared" si="190"/>
        <v>5.04</v>
      </c>
      <c r="AG233" s="123">
        <f t="shared" si="191"/>
        <v>5.2130000000000001</v>
      </c>
      <c r="AH233" s="38">
        <v>16</v>
      </c>
      <c r="AI233" s="39">
        <v>5</v>
      </c>
      <c r="AJ233" s="41">
        <f t="shared" si="203"/>
        <v>80</v>
      </c>
      <c r="AK233" s="216">
        <f t="shared" si="188"/>
        <v>403.2</v>
      </c>
      <c r="AL233" s="206">
        <f t="shared" si="147"/>
        <v>1035</v>
      </c>
      <c r="AM233" s="23"/>
    </row>
    <row r="234" spans="1:39" ht="114.75" x14ac:dyDescent="0.2">
      <c r="A234" s="117">
        <v>1001050385943</v>
      </c>
      <c r="B234" s="71" t="s">
        <v>429</v>
      </c>
      <c r="C234" s="82" t="s">
        <v>3</v>
      </c>
      <c r="D234" s="147" t="s">
        <v>474</v>
      </c>
      <c r="E234" s="113" t="s">
        <v>441</v>
      </c>
      <c r="F234" s="226" t="s">
        <v>6</v>
      </c>
      <c r="G234" s="59" t="s">
        <v>39</v>
      </c>
      <c r="H234" s="155" t="s">
        <v>491</v>
      </c>
      <c r="I234" s="151" t="s">
        <v>553</v>
      </c>
      <c r="J234" s="72" t="s">
        <v>1344</v>
      </c>
      <c r="K234" s="53">
        <v>13</v>
      </c>
      <c r="L234" s="54">
        <v>21</v>
      </c>
      <c r="M234" s="55">
        <v>4</v>
      </c>
      <c r="N234" s="89" t="s">
        <v>1267</v>
      </c>
      <c r="O234" s="32" t="s">
        <v>115</v>
      </c>
      <c r="P234" s="50">
        <v>45</v>
      </c>
      <c r="Q234" s="57" t="s">
        <v>45</v>
      </c>
      <c r="R234" s="245">
        <v>2335704000000</v>
      </c>
      <c r="S234" s="245">
        <v>12335704000007</v>
      </c>
      <c r="T234" s="94">
        <v>300</v>
      </c>
      <c r="U234" s="61">
        <v>79</v>
      </c>
      <c r="V234" s="61">
        <v>58</v>
      </c>
      <c r="W234" s="78">
        <f>кратность!$F$106</f>
        <v>0.7</v>
      </c>
      <c r="X234" s="273">
        <v>8.0000000000000002E-3</v>
      </c>
      <c r="Y234" s="67">
        <f t="shared" si="179"/>
        <v>0.70799999999999996</v>
      </c>
      <c r="Z234" s="68">
        <v>292</v>
      </c>
      <c r="AA234" s="69">
        <v>178</v>
      </c>
      <c r="AB234" s="69">
        <v>178</v>
      </c>
      <c r="AC234" s="193">
        <v>8</v>
      </c>
      <c r="AD234" s="118">
        <v>600000029</v>
      </c>
      <c r="AE234" s="106">
        <f>справочники!$C$21</f>
        <v>0.125</v>
      </c>
      <c r="AF234" s="63">
        <f t="shared" si="190"/>
        <v>5.6</v>
      </c>
      <c r="AG234" s="123">
        <f t="shared" si="191"/>
        <v>5.7889999999999997</v>
      </c>
      <c r="AH234" s="38">
        <v>16</v>
      </c>
      <c r="AI234" s="39">
        <v>5</v>
      </c>
      <c r="AJ234" s="41">
        <f t="shared" si="203"/>
        <v>80</v>
      </c>
      <c r="AK234" s="216">
        <f t="shared" si="188"/>
        <v>448</v>
      </c>
      <c r="AL234" s="206">
        <f t="shared" si="147"/>
        <v>1035</v>
      </c>
      <c r="AM234" s="23"/>
    </row>
    <row r="235" spans="1:39" ht="114.75" x14ac:dyDescent="0.2">
      <c r="A235" s="117">
        <v>1001300387157</v>
      </c>
      <c r="B235" s="71" t="s">
        <v>1508</v>
      </c>
      <c r="C235" s="82" t="s">
        <v>3</v>
      </c>
      <c r="D235" s="147" t="s">
        <v>474</v>
      </c>
      <c r="E235" s="113" t="s">
        <v>441</v>
      </c>
      <c r="F235" s="226" t="s">
        <v>6</v>
      </c>
      <c r="G235" s="59" t="s">
        <v>39</v>
      </c>
      <c r="H235" s="155" t="s">
        <v>491</v>
      </c>
      <c r="I235" s="151" t="s">
        <v>553</v>
      </c>
      <c r="J235" s="72" t="s">
        <v>1344</v>
      </c>
      <c r="K235" s="53">
        <v>13</v>
      </c>
      <c r="L235" s="54">
        <v>21</v>
      </c>
      <c r="M235" s="55">
        <v>4</v>
      </c>
      <c r="N235" s="89" t="s">
        <v>1267</v>
      </c>
      <c r="O235" s="32" t="s">
        <v>115</v>
      </c>
      <c r="P235" s="88">
        <v>50</v>
      </c>
      <c r="Q235" s="50" t="s">
        <v>45</v>
      </c>
      <c r="R235" s="239">
        <v>2335704000000</v>
      </c>
      <c r="S235" s="239">
        <v>12335704000007</v>
      </c>
      <c r="T235" s="260">
        <v>300</v>
      </c>
      <c r="U235" s="69">
        <v>79</v>
      </c>
      <c r="V235" s="69">
        <v>58</v>
      </c>
      <c r="W235" s="78">
        <f>кратность!$F$107</f>
        <v>0.63</v>
      </c>
      <c r="X235" s="273">
        <v>8.0000000000000002E-3</v>
      </c>
      <c r="Y235" s="67">
        <f t="shared" ref="Y235" si="207">W235+X235</f>
        <v>0.63800000000000001</v>
      </c>
      <c r="Z235" s="60">
        <v>292</v>
      </c>
      <c r="AA235" s="61">
        <v>178</v>
      </c>
      <c r="AB235" s="61">
        <v>178</v>
      </c>
      <c r="AC235" s="193">
        <v>8</v>
      </c>
      <c r="AD235" s="118">
        <v>600000029</v>
      </c>
      <c r="AE235" s="105">
        <f>справочники!$C$21</f>
        <v>0.125</v>
      </c>
      <c r="AF235" s="62">
        <f t="shared" si="190"/>
        <v>5.04</v>
      </c>
      <c r="AG235" s="123">
        <f t="shared" si="191"/>
        <v>5.2290000000000001</v>
      </c>
      <c r="AH235" s="38">
        <v>16</v>
      </c>
      <c r="AI235" s="39">
        <v>8</v>
      </c>
      <c r="AJ235" s="41">
        <f t="shared" ref="AJ235" si="208">AH235*AI235</f>
        <v>128</v>
      </c>
      <c r="AK235" s="216">
        <f t="shared" ref="AK235" si="209">IF(C235="ШТ",кол_во_инд.__упак_к*итого_г_у,ROUNDDOWN(номин.вес_нетто_г_у__кг*итого_г_у,1))</f>
        <v>645.1</v>
      </c>
      <c r="AL235" s="206">
        <f t="shared" si="147"/>
        <v>1569</v>
      </c>
      <c r="AM235" s="23"/>
    </row>
    <row r="236" spans="1:39" ht="114.75" x14ac:dyDescent="0.2">
      <c r="A236" s="117">
        <v>1001300386913</v>
      </c>
      <c r="B236" s="71" t="s">
        <v>1143</v>
      </c>
      <c r="C236" s="82" t="s">
        <v>3</v>
      </c>
      <c r="D236" s="147" t="s">
        <v>474</v>
      </c>
      <c r="E236" s="113" t="s">
        <v>441</v>
      </c>
      <c r="F236" s="226" t="s">
        <v>6</v>
      </c>
      <c r="G236" s="59" t="s">
        <v>39</v>
      </c>
      <c r="H236" s="155" t="s">
        <v>491</v>
      </c>
      <c r="I236" s="151" t="s">
        <v>553</v>
      </c>
      <c r="J236" s="72" t="s">
        <v>1344</v>
      </c>
      <c r="K236" s="53">
        <v>13</v>
      </c>
      <c r="L236" s="54">
        <v>21</v>
      </c>
      <c r="M236" s="55">
        <v>4</v>
      </c>
      <c r="N236" s="89" t="s">
        <v>1267</v>
      </c>
      <c r="O236" s="32" t="s">
        <v>115</v>
      </c>
      <c r="P236" s="88">
        <v>50</v>
      </c>
      <c r="Q236" s="50" t="s">
        <v>45</v>
      </c>
      <c r="R236" s="241">
        <v>2943908000001</v>
      </c>
      <c r="S236" s="241">
        <v>12943908000008</v>
      </c>
      <c r="T236" s="260">
        <v>300</v>
      </c>
      <c r="U236" s="69">
        <v>79</v>
      </c>
      <c r="V236" s="69">
        <v>58</v>
      </c>
      <c r="W236" s="78">
        <f>кратность!$F$108</f>
        <v>0.7</v>
      </c>
      <c r="X236" s="273">
        <v>8.0000000000000002E-3</v>
      </c>
      <c r="Y236" s="67">
        <f t="shared" si="179"/>
        <v>0.70799999999999996</v>
      </c>
      <c r="Z236" s="60">
        <v>292</v>
      </c>
      <c r="AA236" s="61">
        <v>178</v>
      </c>
      <c r="AB236" s="61">
        <v>178</v>
      </c>
      <c r="AC236" s="193">
        <v>8</v>
      </c>
      <c r="AD236" s="118">
        <v>600000029</v>
      </c>
      <c r="AE236" s="105">
        <f>справочники!$C$21</f>
        <v>0.125</v>
      </c>
      <c r="AF236" s="62">
        <f t="shared" si="190"/>
        <v>5.6</v>
      </c>
      <c r="AG236" s="123">
        <f t="shared" si="191"/>
        <v>5.7889999999999997</v>
      </c>
      <c r="AH236" s="38">
        <v>14</v>
      </c>
      <c r="AI236" s="39">
        <v>8</v>
      </c>
      <c r="AJ236" s="41">
        <f t="shared" si="203"/>
        <v>112</v>
      </c>
      <c r="AK236" s="216">
        <f t="shared" si="188"/>
        <v>627.20000000000005</v>
      </c>
      <c r="AL236" s="206">
        <f t="shared" si="147"/>
        <v>1569</v>
      </c>
      <c r="AM236" s="23"/>
    </row>
    <row r="237" spans="1:39" ht="114.75" x14ac:dyDescent="0.2">
      <c r="A237" s="117">
        <v>1001300387154</v>
      </c>
      <c r="B237" s="71" t="s">
        <v>1506</v>
      </c>
      <c r="C237" s="51" t="s">
        <v>4</v>
      </c>
      <c r="D237" s="147" t="s">
        <v>474</v>
      </c>
      <c r="E237" s="113" t="s">
        <v>441</v>
      </c>
      <c r="F237" s="226" t="s">
        <v>6</v>
      </c>
      <c r="G237" s="59" t="s">
        <v>39</v>
      </c>
      <c r="H237" s="155" t="s">
        <v>491</v>
      </c>
      <c r="I237" s="151" t="s">
        <v>553</v>
      </c>
      <c r="J237" s="72" t="s">
        <v>1344</v>
      </c>
      <c r="K237" s="53">
        <v>13</v>
      </c>
      <c r="L237" s="54">
        <v>21</v>
      </c>
      <c r="M237" s="55">
        <v>4</v>
      </c>
      <c r="N237" s="89" t="s">
        <v>1267</v>
      </c>
      <c r="O237" s="32" t="s">
        <v>115</v>
      </c>
      <c r="P237" s="88">
        <v>50</v>
      </c>
      <c r="Q237" s="50" t="s">
        <v>45</v>
      </c>
      <c r="R237" s="239">
        <v>4607958072347</v>
      </c>
      <c r="S237" s="239">
        <v>14607958072344</v>
      </c>
      <c r="T237" s="260">
        <v>220</v>
      </c>
      <c r="U237" s="69">
        <v>80</v>
      </c>
      <c r="V237" s="69">
        <v>58</v>
      </c>
      <c r="W237" s="78">
        <v>0.35</v>
      </c>
      <c r="X237" s="273">
        <v>5.0000000000000001E-3</v>
      </c>
      <c r="Y237" s="67">
        <f t="shared" ref="Y237" si="210">W237+X237</f>
        <v>0.35499999999999998</v>
      </c>
      <c r="Z237" s="60">
        <v>318</v>
      </c>
      <c r="AA237" s="61">
        <v>143</v>
      </c>
      <c r="AB237" s="61">
        <v>138</v>
      </c>
      <c r="AC237" s="193">
        <v>8</v>
      </c>
      <c r="AD237" s="118">
        <v>600000407</v>
      </c>
      <c r="AE237" s="105">
        <f>справочники!$C$106</f>
        <v>9.4E-2</v>
      </c>
      <c r="AF237" s="62">
        <f t="shared" si="190"/>
        <v>2.8</v>
      </c>
      <c r="AG237" s="123">
        <f t="shared" si="191"/>
        <v>2.9339999999999997</v>
      </c>
      <c r="AH237" s="38">
        <v>19</v>
      </c>
      <c r="AI237" s="39">
        <v>11</v>
      </c>
      <c r="AJ237" s="41">
        <f t="shared" ref="AJ237" si="211">AH237*AI237</f>
        <v>209</v>
      </c>
      <c r="AK237" s="208">
        <f t="shared" ref="AK237" si="212">IF(C237="ШТ",кол_во_инд.__упак_к*итого_г_у,ROUNDDOWN(номин.вес_нетто_г_у__кг*итого_г_у,1))</f>
        <v>1672</v>
      </c>
      <c r="AL237" s="206">
        <f t="shared" si="147"/>
        <v>1663</v>
      </c>
      <c r="AM237" s="23"/>
    </row>
    <row r="238" spans="1:39" ht="127.5" x14ac:dyDescent="0.2">
      <c r="A238" s="117">
        <v>1001300387155</v>
      </c>
      <c r="B238" s="71" t="s">
        <v>1507</v>
      </c>
      <c r="C238" s="51" t="s">
        <v>4</v>
      </c>
      <c r="D238" s="147" t="s">
        <v>474</v>
      </c>
      <c r="E238" s="113" t="s">
        <v>441</v>
      </c>
      <c r="F238" s="226" t="s">
        <v>6</v>
      </c>
      <c r="G238" s="59" t="s">
        <v>39</v>
      </c>
      <c r="H238" s="155" t="s">
        <v>491</v>
      </c>
      <c r="I238" s="151" t="s">
        <v>553</v>
      </c>
      <c r="J238" s="72" t="s">
        <v>1828</v>
      </c>
      <c r="K238" s="53">
        <v>10</v>
      </c>
      <c r="L238" s="54">
        <v>21</v>
      </c>
      <c r="M238" s="55">
        <v>3</v>
      </c>
      <c r="N238" s="89" t="s">
        <v>251</v>
      </c>
      <c r="O238" s="32" t="s">
        <v>115</v>
      </c>
      <c r="P238" s="88">
        <v>50</v>
      </c>
      <c r="Q238" s="50" t="s">
        <v>45</v>
      </c>
      <c r="R238" s="239">
        <v>4607958077700</v>
      </c>
      <c r="S238" s="239">
        <v>14607958077707</v>
      </c>
      <c r="T238" s="260">
        <v>300</v>
      </c>
      <c r="U238" s="69">
        <v>79</v>
      </c>
      <c r="V238" s="69">
        <v>54</v>
      </c>
      <c r="W238" s="78">
        <v>0.56000000000000005</v>
      </c>
      <c r="X238" s="273">
        <v>8.0000000000000002E-3</v>
      </c>
      <c r="Y238" s="67">
        <f t="shared" ref="Y238" si="213">W238+X238</f>
        <v>0.56800000000000006</v>
      </c>
      <c r="Z238" s="60">
        <v>292</v>
      </c>
      <c r="AA238" s="61">
        <v>178</v>
      </c>
      <c r="AB238" s="61">
        <v>178</v>
      </c>
      <c r="AC238" s="193">
        <v>8</v>
      </c>
      <c r="AD238" s="118">
        <v>600000029</v>
      </c>
      <c r="AE238" s="105">
        <f>справочники!$C$21</f>
        <v>0.125</v>
      </c>
      <c r="AF238" s="62">
        <f t="shared" si="190"/>
        <v>4.4800000000000004</v>
      </c>
      <c r="AG238" s="123">
        <f t="shared" si="191"/>
        <v>4.6690000000000005</v>
      </c>
      <c r="AH238" s="38">
        <v>16</v>
      </c>
      <c r="AI238" s="39">
        <v>8</v>
      </c>
      <c r="AJ238" s="41">
        <f t="shared" ref="AJ238" si="214">AH238*AI238</f>
        <v>128</v>
      </c>
      <c r="AK238" s="208">
        <f t="shared" ref="AK238" si="215">IF(C238="ШТ",кол_во_инд.__упак_к*итого_г_у,ROUNDDOWN(номин.вес_нетто_г_у__кг*итого_г_у,1))</f>
        <v>1024</v>
      </c>
      <c r="AL238" s="206">
        <f t="shared" si="147"/>
        <v>1569</v>
      </c>
      <c r="AM238" s="23"/>
    </row>
    <row r="239" spans="1:39" ht="115.5" customHeight="1" x14ac:dyDescent="0.2">
      <c r="A239" s="117">
        <v>1001304506998</v>
      </c>
      <c r="B239" s="71" t="s">
        <v>1265</v>
      </c>
      <c r="C239" s="82" t="s">
        <v>4</v>
      </c>
      <c r="D239" s="147" t="s">
        <v>474</v>
      </c>
      <c r="E239" s="113" t="s">
        <v>441</v>
      </c>
      <c r="F239" s="226" t="s">
        <v>6</v>
      </c>
      <c r="G239" s="59" t="s">
        <v>39</v>
      </c>
      <c r="H239" s="155" t="s">
        <v>491</v>
      </c>
      <c r="I239" s="151" t="s">
        <v>553</v>
      </c>
      <c r="J239" s="72" t="s">
        <v>1266</v>
      </c>
      <c r="K239" s="53">
        <v>13</v>
      </c>
      <c r="L239" s="54">
        <v>21</v>
      </c>
      <c r="M239" s="55">
        <v>4</v>
      </c>
      <c r="N239" s="89" t="s">
        <v>1267</v>
      </c>
      <c r="O239" s="32" t="s">
        <v>115</v>
      </c>
      <c r="P239" s="50">
        <v>45</v>
      </c>
      <c r="Q239" s="50" t="s">
        <v>45</v>
      </c>
      <c r="R239" s="239">
        <v>4607958078486</v>
      </c>
      <c r="S239" s="239">
        <v>14607958078483</v>
      </c>
      <c r="T239" s="260">
        <v>210</v>
      </c>
      <c r="U239" s="69">
        <v>80</v>
      </c>
      <c r="V239" s="69">
        <v>65</v>
      </c>
      <c r="W239" s="78">
        <v>0.35</v>
      </c>
      <c r="X239" s="273">
        <v>5.0000000000000001E-3</v>
      </c>
      <c r="Y239" s="67">
        <f t="shared" si="179"/>
        <v>0.35499999999999998</v>
      </c>
      <c r="Z239" s="60">
        <v>318</v>
      </c>
      <c r="AA239" s="61">
        <v>143</v>
      </c>
      <c r="AB239" s="61">
        <v>138</v>
      </c>
      <c r="AC239" s="193">
        <v>8</v>
      </c>
      <c r="AD239" s="118">
        <v>600000407</v>
      </c>
      <c r="AE239" s="105">
        <f>справочники!$C$106</f>
        <v>9.4E-2</v>
      </c>
      <c r="AF239" s="62">
        <f t="shared" si="190"/>
        <v>2.8</v>
      </c>
      <c r="AG239" s="125">
        <f t="shared" si="191"/>
        <v>2.9339999999999997</v>
      </c>
      <c r="AH239" s="38">
        <v>19</v>
      </c>
      <c r="AI239" s="39">
        <v>11</v>
      </c>
      <c r="AJ239" s="41">
        <f t="shared" si="203"/>
        <v>209</v>
      </c>
      <c r="AK239" s="208">
        <f t="shared" si="188"/>
        <v>1672</v>
      </c>
      <c r="AL239" s="206">
        <f t="shared" si="147"/>
        <v>1663</v>
      </c>
      <c r="AM239" s="23"/>
    </row>
    <row r="240" spans="1:39" ht="127.5" customHeight="1" x14ac:dyDescent="0.2">
      <c r="A240" s="117">
        <v>1001304507236</v>
      </c>
      <c r="B240" s="71" t="s">
        <v>1609</v>
      </c>
      <c r="C240" s="82" t="s">
        <v>4</v>
      </c>
      <c r="D240" s="147" t="s">
        <v>474</v>
      </c>
      <c r="E240" s="113" t="s">
        <v>441</v>
      </c>
      <c r="F240" s="226" t="s">
        <v>6</v>
      </c>
      <c r="G240" s="59" t="s">
        <v>39</v>
      </c>
      <c r="H240" s="155" t="s">
        <v>491</v>
      </c>
      <c r="I240" s="151" t="s">
        <v>553</v>
      </c>
      <c r="J240" s="72" t="s">
        <v>1715</v>
      </c>
      <c r="K240" s="53">
        <v>12</v>
      </c>
      <c r="L240" s="54">
        <v>20</v>
      </c>
      <c r="M240" s="55">
        <v>3</v>
      </c>
      <c r="N240" s="89" t="s">
        <v>251</v>
      </c>
      <c r="O240" s="32" t="s">
        <v>115</v>
      </c>
      <c r="P240" s="50">
        <v>45</v>
      </c>
      <c r="Q240" s="50" t="s">
        <v>45</v>
      </c>
      <c r="R240" s="239">
        <v>4607958073252</v>
      </c>
      <c r="S240" s="239">
        <v>14607958073259</v>
      </c>
      <c r="T240" s="260">
        <v>220</v>
      </c>
      <c r="U240" s="69">
        <v>80</v>
      </c>
      <c r="V240" s="69">
        <v>54</v>
      </c>
      <c r="W240" s="78">
        <v>0.28000000000000003</v>
      </c>
      <c r="X240" s="273">
        <v>5.0000000000000001E-3</v>
      </c>
      <c r="Y240" s="67">
        <f t="shared" ref="Y240" si="216">W240+X240</f>
        <v>0.28500000000000003</v>
      </c>
      <c r="Z240" s="60">
        <v>318</v>
      </c>
      <c r="AA240" s="61">
        <v>143</v>
      </c>
      <c r="AB240" s="61">
        <v>138</v>
      </c>
      <c r="AC240" s="193">
        <v>8</v>
      </c>
      <c r="AD240" s="118">
        <v>600000407</v>
      </c>
      <c r="AE240" s="105">
        <f>справочники!$C$106</f>
        <v>9.4E-2</v>
      </c>
      <c r="AF240" s="62">
        <f t="shared" si="190"/>
        <v>2.2400000000000002</v>
      </c>
      <c r="AG240" s="125">
        <f t="shared" si="191"/>
        <v>2.3740000000000001</v>
      </c>
      <c r="AH240" s="38">
        <v>19</v>
      </c>
      <c r="AI240" s="39">
        <v>11</v>
      </c>
      <c r="AJ240" s="41">
        <f t="shared" ref="AJ240" si="217">AH240*AI240</f>
        <v>209</v>
      </c>
      <c r="AK240" s="208">
        <f t="shared" ref="AK240" si="218">IF(C240="ШТ",кол_во_инд.__упак_к*итого_г_у,ROUNDDOWN(номин.вес_нетто_г_у__кг*итого_г_у,1))</f>
        <v>1672</v>
      </c>
      <c r="AL240" s="206">
        <f t="shared" si="147"/>
        <v>1663</v>
      </c>
      <c r="AM240" s="23"/>
    </row>
    <row r="241" spans="1:39" ht="127.5" customHeight="1" x14ac:dyDescent="0.2">
      <c r="A241" s="117">
        <v>1001304507230</v>
      </c>
      <c r="B241" s="71" t="s">
        <v>1610</v>
      </c>
      <c r="C241" s="82" t="s">
        <v>4</v>
      </c>
      <c r="D241" s="147" t="s">
        <v>474</v>
      </c>
      <c r="E241" s="113" t="s">
        <v>441</v>
      </c>
      <c r="F241" s="226" t="s">
        <v>6</v>
      </c>
      <c r="G241" s="59" t="s">
        <v>39</v>
      </c>
      <c r="H241" s="155" t="s">
        <v>491</v>
      </c>
      <c r="I241" s="151" t="s">
        <v>553</v>
      </c>
      <c r="J241" s="72" t="s">
        <v>1715</v>
      </c>
      <c r="K241" s="53">
        <v>12</v>
      </c>
      <c r="L241" s="54">
        <v>20</v>
      </c>
      <c r="M241" s="55">
        <v>3</v>
      </c>
      <c r="N241" s="89" t="s">
        <v>251</v>
      </c>
      <c r="O241" s="32" t="s">
        <v>115</v>
      </c>
      <c r="P241" s="50">
        <v>45</v>
      </c>
      <c r="Q241" s="50" t="s">
        <v>45</v>
      </c>
      <c r="R241" s="239">
        <v>4607958073252</v>
      </c>
      <c r="S241" s="239">
        <v>14607958073259</v>
      </c>
      <c r="T241" s="260">
        <v>220</v>
      </c>
      <c r="U241" s="69">
        <v>80</v>
      </c>
      <c r="V241" s="69">
        <v>54</v>
      </c>
      <c r="W241" s="78">
        <v>0.28000000000000003</v>
      </c>
      <c r="X241" s="273">
        <v>5.0000000000000001E-3</v>
      </c>
      <c r="Y241" s="67">
        <f t="shared" ref="Y241" si="219">W241+X241</f>
        <v>0.28500000000000003</v>
      </c>
      <c r="Z241" s="60">
        <v>318</v>
      </c>
      <c r="AA241" s="61">
        <v>143</v>
      </c>
      <c r="AB241" s="61">
        <v>138</v>
      </c>
      <c r="AC241" s="193">
        <v>8</v>
      </c>
      <c r="AD241" s="118">
        <v>600000407</v>
      </c>
      <c r="AE241" s="105">
        <f>справочники!$C$106</f>
        <v>9.4E-2</v>
      </c>
      <c r="AF241" s="62">
        <f t="shared" si="190"/>
        <v>2.2400000000000002</v>
      </c>
      <c r="AG241" s="125">
        <f t="shared" si="191"/>
        <v>2.3740000000000001</v>
      </c>
      <c r="AH241" s="38">
        <v>19</v>
      </c>
      <c r="AI241" s="39">
        <v>11</v>
      </c>
      <c r="AJ241" s="41">
        <f t="shared" ref="AJ241" si="220">AH241*AI241</f>
        <v>209</v>
      </c>
      <c r="AK241" s="208">
        <f t="shared" ref="AK241" si="221">IF(C241="ШТ",кол_во_инд.__упак_к*итого_г_у,ROUNDDOWN(номин.вес_нетто_г_у__кг*итого_г_у,1))</f>
        <v>1672</v>
      </c>
      <c r="AL241" s="206">
        <f t="shared" si="147"/>
        <v>1663</v>
      </c>
      <c r="AM241" s="23"/>
    </row>
    <row r="242" spans="1:39" ht="114.75" x14ac:dyDescent="0.2">
      <c r="A242" s="117">
        <v>1001304237158</v>
      </c>
      <c r="B242" s="71" t="s">
        <v>1509</v>
      </c>
      <c r="C242" s="51" t="s">
        <v>4</v>
      </c>
      <c r="D242" s="147" t="s">
        <v>474</v>
      </c>
      <c r="E242" s="113" t="s">
        <v>441</v>
      </c>
      <c r="F242" s="226" t="s">
        <v>6</v>
      </c>
      <c r="G242" s="59" t="s">
        <v>39</v>
      </c>
      <c r="H242" s="155" t="s">
        <v>491</v>
      </c>
      <c r="I242" s="152" t="s">
        <v>553</v>
      </c>
      <c r="J242" s="72" t="s">
        <v>1323</v>
      </c>
      <c r="K242" s="53">
        <v>12</v>
      </c>
      <c r="L242" s="54">
        <v>20</v>
      </c>
      <c r="M242" s="55">
        <v>4</v>
      </c>
      <c r="N242" s="89" t="s">
        <v>675</v>
      </c>
      <c r="O242" s="32" t="s">
        <v>115</v>
      </c>
      <c r="P242" s="50">
        <v>50</v>
      </c>
      <c r="Q242" s="50" t="s">
        <v>45</v>
      </c>
      <c r="R242" s="239">
        <v>4607958072323</v>
      </c>
      <c r="S242" s="239">
        <v>14607958072320</v>
      </c>
      <c r="T242" s="260">
        <v>220</v>
      </c>
      <c r="U242" s="69">
        <v>80</v>
      </c>
      <c r="V242" s="69">
        <v>58</v>
      </c>
      <c r="W242" s="78">
        <v>0.35</v>
      </c>
      <c r="X242" s="273">
        <v>5.0000000000000001E-3</v>
      </c>
      <c r="Y242" s="67">
        <f t="shared" ref="Y242" si="222">W242+X242</f>
        <v>0.35499999999999998</v>
      </c>
      <c r="Z242" s="60">
        <v>318</v>
      </c>
      <c r="AA242" s="61">
        <v>143</v>
      </c>
      <c r="AB242" s="61">
        <v>138</v>
      </c>
      <c r="AC242" s="193">
        <v>8</v>
      </c>
      <c r="AD242" s="118">
        <v>600000407</v>
      </c>
      <c r="AE242" s="105">
        <f>справочники!$C$106</f>
        <v>9.4E-2</v>
      </c>
      <c r="AF242" s="62">
        <f t="shared" si="190"/>
        <v>2.8</v>
      </c>
      <c r="AG242" s="123">
        <f t="shared" si="191"/>
        <v>2.9339999999999997</v>
      </c>
      <c r="AH242" s="38">
        <v>19</v>
      </c>
      <c r="AI242" s="39">
        <v>11</v>
      </c>
      <c r="AJ242" s="41">
        <f t="shared" ref="AJ242" si="223">AH242*AI242</f>
        <v>209</v>
      </c>
      <c r="AK242" s="208">
        <f t="shared" ref="AK242" si="224">IF(C242="ШТ",кол_во_инд.__упак_к*итого_г_у,ROUNDDOWN(номин.вес_нетто_г_у__кг*итого_г_у,1))</f>
        <v>1672</v>
      </c>
      <c r="AL242" s="206">
        <f t="shared" ref="AL242:AL301" si="225">(высота__мм*кол_во_слоев_г_у)+145</f>
        <v>1663</v>
      </c>
      <c r="AM242" s="23"/>
    </row>
    <row r="243" spans="1:39" ht="153.75" customHeight="1" x14ac:dyDescent="0.2">
      <c r="A243" s="117">
        <v>1001305587179</v>
      </c>
      <c r="B243" s="71" t="s">
        <v>1529</v>
      </c>
      <c r="C243" s="51" t="s">
        <v>4</v>
      </c>
      <c r="D243" s="147" t="s">
        <v>474</v>
      </c>
      <c r="E243" s="113" t="s">
        <v>441</v>
      </c>
      <c r="F243" s="226" t="s">
        <v>6</v>
      </c>
      <c r="G243" s="59" t="s">
        <v>39</v>
      </c>
      <c r="H243" s="155" t="s">
        <v>491</v>
      </c>
      <c r="I243" s="151" t="s">
        <v>553</v>
      </c>
      <c r="J243" s="72" t="s">
        <v>1698</v>
      </c>
      <c r="K243" s="53">
        <v>12</v>
      </c>
      <c r="L243" s="54">
        <v>20</v>
      </c>
      <c r="M243" s="55">
        <v>3</v>
      </c>
      <c r="N243" s="89" t="s">
        <v>251</v>
      </c>
      <c r="O243" s="32" t="s">
        <v>115</v>
      </c>
      <c r="P243" s="50">
        <v>50</v>
      </c>
      <c r="Q243" s="50" t="s">
        <v>45</v>
      </c>
      <c r="R243" s="239">
        <v>4607958074648</v>
      </c>
      <c r="S243" s="239">
        <v>24607958074642</v>
      </c>
      <c r="T243" s="260">
        <v>220</v>
      </c>
      <c r="U243" s="69">
        <v>80</v>
      </c>
      <c r="V243" s="69">
        <v>58</v>
      </c>
      <c r="W243" s="78">
        <v>0.35</v>
      </c>
      <c r="X243" s="273">
        <v>5.0000000000000001E-3</v>
      </c>
      <c r="Y243" s="67">
        <f t="shared" ref="Y243" si="226">W243+X243</f>
        <v>0.35499999999999998</v>
      </c>
      <c r="Z243" s="60">
        <v>318</v>
      </c>
      <c r="AA243" s="61">
        <v>143</v>
      </c>
      <c r="AB243" s="61">
        <v>258</v>
      </c>
      <c r="AC243" s="193">
        <v>16</v>
      </c>
      <c r="AD243" s="118">
        <v>600000421</v>
      </c>
      <c r="AE243" s="105">
        <f>справочники!$C$104</f>
        <v>0.154</v>
      </c>
      <c r="AF243" s="62">
        <f t="shared" si="190"/>
        <v>5.6</v>
      </c>
      <c r="AG243" s="123">
        <f t="shared" si="191"/>
        <v>5.8339999999999996</v>
      </c>
      <c r="AH243" s="38">
        <v>19</v>
      </c>
      <c r="AI243" s="39">
        <v>5</v>
      </c>
      <c r="AJ243" s="41">
        <f t="shared" ref="AJ243" si="227">AH243*AI243</f>
        <v>95</v>
      </c>
      <c r="AK243" s="208">
        <f t="shared" ref="AK243" si="228">IF(C243="ШТ",кол_во_инд.__упак_к*итого_г_у,ROUNDDOWN(номин.вес_нетто_г_у__кг*итого_г_у,1))</f>
        <v>1520</v>
      </c>
      <c r="AL243" s="206">
        <f t="shared" si="225"/>
        <v>1435</v>
      </c>
      <c r="AM243" s="23"/>
    </row>
    <row r="244" spans="1:39" ht="104.25" customHeight="1" x14ac:dyDescent="0.2">
      <c r="A244" s="117">
        <v>1001305516758</v>
      </c>
      <c r="B244" s="71" t="s">
        <v>1016</v>
      </c>
      <c r="C244" s="51" t="s">
        <v>4</v>
      </c>
      <c r="D244" s="147" t="s">
        <v>474</v>
      </c>
      <c r="E244" s="113" t="s">
        <v>441</v>
      </c>
      <c r="F244" s="226" t="s">
        <v>2</v>
      </c>
      <c r="G244" s="50" t="s">
        <v>39</v>
      </c>
      <c r="H244" s="155" t="s">
        <v>495</v>
      </c>
      <c r="I244" s="151" t="s">
        <v>505</v>
      </c>
      <c r="J244" s="52" t="s">
        <v>986</v>
      </c>
      <c r="K244" s="53">
        <v>15</v>
      </c>
      <c r="L244" s="54">
        <v>21</v>
      </c>
      <c r="M244" s="54"/>
      <c r="N244" s="89" t="s">
        <v>51</v>
      </c>
      <c r="O244" s="32" t="s">
        <v>115</v>
      </c>
      <c r="P244" s="50">
        <v>45</v>
      </c>
      <c r="Q244" s="83" t="s">
        <v>54</v>
      </c>
      <c r="R244" s="245">
        <v>4607958076932</v>
      </c>
      <c r="S244" s="245">
        <v>14607958076939</v>
      </c>
      <c r="T244" s="94">
        <v>220</v>
      </c>
      <c r="U244" s="61">
        <v>80</v>
      </c>
      <c r="V244" s="61">
        <v>58</v>
      </c>
      <c r="W244" s="78">
        <v>0.31</v>
      </c>
      <c r="X244" s="273">
        <v>5.0000000000000001E-3</v>
      </c>
      <c r="Y244" s="67">
        <f t="shared" ref="Y244:Y261" si="229">W244+X244</f>
        <v>0.315</v>
      </c>
      <c r="Z244" s="60">
        <v>388</v>
      </c>
      <c r="AA244" s="61">
        <v>292</v>
      </c>
      <c r="AB244" s="61">
        <v>240</v>
      </c>
      <c r="AC244" s="194">
        <v>40</v>
      </c>
      <c r="AD244" s="118">
        <v>600000017</v>
      </c>
      <c r="AE244" s="107">
        <f>справочники!$C$9</f>
        <v>0.34899999999999998</v>
      </c>
      <c r="AF244" s="127">
        <f t="shared" si="190"/>
        <v>12.4</v>
      </c>
      <c r="AG244" s="125">
        <f t="shared" si="191"/>
        <v>12.949</v>
      </c>
      <c r="AH244" s="38">
        <v>8</v>
      </c>
      <c r="AI244" s="39">
        <v>5</v>
      </c>
      <c r="AJ244" s="41">
        <f t="shared" si="203"/>
        <v>40</v>
      </c>
      <c r="AK244" s="208">
        <f t="shared" si="188"/>
        <v>1600</v>
      </c>
      <c r="AL244" s="206">
        <f t="shared" si="225"/>
        <v>1345</v>
      </c>
      <c r="AM244" s="23"/>
    </row>
    <row r="245" spans="1:39" ht="114.75" x14ac:dyDescent="0.2">
      <c r="A245" s="117">
        <v>1001304237156</v>
      </c>
      <c r="B245" s="71" t="s">
        <v>1505</v>
      </c>
      <c r="C245" s="51" t="s">
        <v>4</v>
      </c>
      <c r="D245" s="147" t="s">
        <v>474</v>
      </c>
      <c r="E245" s="113" t="s">
        <v>441</v>
      </c>
      <c r="F245" s="226" t="s">
        <v>6</v>
      </c>
      <c r="G245" s="59" t="s">
        <v>39</v>
      </c>
      <c r="H245" s="155" t="s">
        <v>491</v>
      </c>
      <c r="I245" s="151" t="s">
        <v>553</v>
      </c>
      <c r="J245" s="72" t="s">
        <v>1323</v>
      </c>
      <c r="K245" s="53">
        <v>12</v>
      </c>
      <c r="L245" s="54">
        <v>20</v>
      </c>
      <c r="M245" s="55">
        <v>4</v>
      </c>
      <c r="N245" s="89" t="s">
        <v>675</v>
      </c>
      <c r="O245" s="32" t="s">
        <v>115</v>
      </c>
      <c r="P245" s="88">
        <v>50</v>
      </c>
      <c r="Q245" s="50" t="s">
        <v>45</v>
      </c>
      <c r="R245" s="239">
        <v>4607958072323</v>
      </c>
      <c r="S245" s="239">
        <v>14607958072320</v>
      </c>
      <c r="T245" s="260">
        <v>220</v>
      </c>
      <c r="U245" s="69">
        <v>80</v>
      </c>
      <c r="V245" s="69">
        <v>58</v>
      </c>
      <c r="W245" s="78">
        <v>0.35</v>
      </c>
      <c r="X245" s="273">
        <v>5.0000000000000001E-3</v>
      </c>
      <c r="Y245" s="67">
        <f t="shared" ref="Y245:Y246" si="230">W245+X245</f>
        <v>0.35499999999999998</v>
      </c>
      <c r="Z245" s="60">
        <v>318</v>
      </c>
      <c r="AA245" s="61">
        <v>143</v>
      </c>
      <c r="AB245" s="61">
        <v>138</v>
      </c>
      <c r="AC245" s="193">
        <v>8</v>
      </c>
      <c r="AD245" s="118">
        <v>600000407</v>
      </c>
      <c r="AE245" s="105">
        <f>справочники!$C$106</f>
        <v>9.4E-2</v>
      </c>
      <c r="AF245" s="62">
        <f t="shared" si="190"/>
        <v>2.8</v>
      </c>
      <c r="AG245" s="123">
        <f t="shared" si="191"/>
        <v>2.9339999999999997</v>
      </c>
      <c r="AH245" s="38">
        <v>19</v>
      </c>
      <c r="AI245" s="39">
        <v>11</v>
      </c>
      <c r="AJ245" s="41">
        <f t="shared" ref="AJ245:AJ246" si="231">AH245*AI245</f>
        <v>209</v>
      </c>
      <c r="AK245" s="208">
        <f t="shared" ref="AK245:AK246" si="232">IF(C245="ШТ",кол_во_инд.__упак_к*итого_г_у,ROUNDDOWN(номин.вес_нетто_г_у__кг*итого_г_у,1))</f>
        <v>1672</v>
      </c>
      <c r="AL245" s="206">
        <f t="shared" si="225"/>
        <v>1663</v>
      </c>
      <c r="AM245" s="23"/>
    </row>
    <row r="246" spans="1:39" ht="114.75" x14ac:dyDescent="0.2">
      <c r="A246" s="117">
        <v>1001304237335</v>
      </c>
      <c r="B246" s="71" t="s">
        <v>1854</v>
      </c>
      <c r="C246" s="51" t="s">
        <v>4</v>
      </c>
      <c r="D246" s="147" t="s">
        <v>474</v>
      </c>
      <c r="E246" s="113" t="s">
        <v>441</v>
      </c>
      <c r="F246" s="226" t="s">
        <v>6</v>
      </c>
      <c r="G246" s="59" t="s">
        <v>39</v>
      </c>
      <c r="H246" s="155" t="s">
        <v>491</v>
      </c>
      <c r="I246" s="151" t="s">
        <v>553</v>
      </c>
      <c r="J246" s="72" t="s">
        <v>1323</v>
      </c>
      <c r="K246" s="53">
        <v>12</v>
      </c>
      <c r="L246" s="54">
        <v>20</v>
      </c>
      <c r="M246" s="55">
        <v>4</v>
      </c>
      <c r="N246" s="89" t="s">
        <v>675</v>
      </c>
      <c r="O246" s="32" t="s">
        <v>115</v>
      </c>
      <c r="P246" s="88">
        <v>50</v>
      </c>
      <c r="Q246" s="50" t="s">
        <v>45</v>
      </c>
      <c r="R246" s="239">
        <v>4607958079926</v>
      </c>
      <c r="S246" s="239">
        <v>14607958079923</v>
      </c>
      <c r="T246" s="260">
        <v>300</v>
      </c>
      <c r="U246" s="69">
        <v>79</v>
      </c>
      <c r="V246" s="69">
        <v>58</v>
      </c>
      <c r="W246" s="78">
        <v>0.7</v>
      </c>
      <c r="X246" s="273">
        <v>8.0000000000000002E-3</v>
      </c>
      <c r="Y246" s="67">
        <f t="shared" si="230"/>
        <v>0.70799999999999996</v>
      </c>
      <c r="Z246" s="60">
        <v>292</v>
      </c>
      <c r="AA246" s="61">
        <v>178</v>
      </c>
      <c r="AB246" s="61">
        <v>178</v>
      </c>
      <c r="AC246" s="193">
        <v>8</v>
      </c>
      <c r="AD246" s="118">
        <v>600000029</v>
      </c>
      <c r="AE246" s="105">
        <f>справочники!$C$21</f>
        <v>0.125</v>
      </c>
      <c r="AF246" s="62">
        <f t="shared" si="190"/>
        <v>5.6</v>
      </c>
      <c r="AG246" s="123">
        <f t="shared" si="191"/>
        <v>5.7889999999999997</v>
      </c>
      <c r="AH246" s="38">
        <v>16</v>
      </c>
      <c r="AI246" s="39">
        <v>8</v>
      </c>
      <c r="AJ246" s="41">
        <f t="shared" si="231"/>
        <v>128</v>
      </c>
      <c r="AK246" s="208">
        <f t="shared" si="232"/>
        <v>1024</v>
      </c>
      <c r="AL246" s="206">
        <f t="shared" si="225"/>
        <v>1569</v>
      </c>
      <c r="AM246" s="23"/>
    </row>
    <row r="247" spans="1:39" ht="114.75" x14ac:dyDescent="0.2">
      <c r="A247" s="117">
        <v>1001304237153</v>
      </c>
      <c r="B247" s="71" t="s">
        <v>1504</v>
      </c>
      <c r="C247" s="82" t="s">
        <v>3</v>
      </c>
      <c r="D247" s="147" t="s">
        <v>474</v>
      </c>
      <c r="E247" s="113" t="s">
        <v>441</v>
      </c>
      <c r="F247" s="226" t="s">
        <v>6</v>
      </c>
      <c r="G247" s="59" t="s">
        <v>39</v>
      </c>
      <c r="H247" s="155" t="s">
        <v>491</v>
      </c>
      <c r="I247" s="151" t="s">
        <v>553</v>
      </c>
      <c r="J247" s="72" t="s">
        <v>1323</v>
      </c>
      <c r="K247" s="53">
        <v>12</v>
      </c>
      <c r="L247" s="54">
        <v>20</v>
      </c>
      <c r="M247" s="55">
        <v>4</v>
      </c>
      <c r="N247" s="89" t="s">
        <v>675</v>
      </c>
      <c r="O247" s="32" t="s">
        <v>115</v>
      </c>
      <c r="P247" s="88">
        <v>50</v>
      </c>
      <c r="Q247" s="50" t="s">
        <v>45</v>
      </c>
      <c r="R247" s="239">
        <v>2102018000008</v>
      </c>
      <c r="S247" s="239">
        <v>12102018000005</v>
      </c>
      <c r="T247" s="260">
        <v>300</v>
      </c>
      <c r="U247" s="69">
        <v>79</v>
      </c>
      <c r="V247" s="69">
        <v>58</v>
      </c>
      <c r="W247" s="78">
        <f>кратность!$F$109</f>
        <v>0.7</v>
      </c>
      <c r="X247" s="273">
        <v>8.0000000000000002E-3</v>
      </c>
      <c r="Y247" s="67">
        <f t="shared" ref="Y247" si="233">W247+X247</f>
        <v>0.70799999999999996</v>
      </c>
      <c r="Z247" s="60">
        <v>292</v>
      </c>
      <c r="AA247" s="61">
        <v>178</v>
      </c>
      <c r="AB247" s="61">
        <v>178</v>
      </c>
      <c r="AC247" s="193">
        <v>8</v>
      </c>
      <c r="AD247" s="118">
        <v>600000029</v>
      </c>
      <c r="AE247" s="105">
        <f>справочники!$C$21</f>
        <v>0.125</v>
      </c>
      <c r="AF247" s="62">
        <f t="shared" si="190"/>
        <v>5.6</v>
      </c>
      <c r="AG247" s="123">
        <f t="shared" si="191"/>
        <v>5.7889999999999997</v>
      </c>
      <c r="AH247" s="38">
        <v>16</v>
      </c>
      <c r="AI247" s="39">
        <v>8</v>
      </c>
      <c r="AJ247" s="41">
        <f t="shared" ref="AJ247" si="234">AH247*AI247</f>
        <v>128</v>
      </c>
      <c r="AK247" s="216">
        <f t="shared" ref="AK247" si="235">IF(C247="ШТ",кол_во_инд.__упак_к*итого_г_у,ROUNDDOWN(номин.вес_нетто_г_у__кг*итого_г_у,1))</f>
        <v>716.8</v>
      </c>
      <c r="AL247" s="206">
        <f t="shared" si="225"/>
        <v>1569</v>
      </c>
      <c r="AM247" s="23"/>
    </row>
    <row r="248" spans="1:39" ht="114.75" x14ac:dyDescent="0.2">
      <c r="A248" s="117">
        <v>1001304236889</v>
      </c>
      <c r="B248" s="71" t="s">
        <v>1079</v>
      </c>
      <c r="C248" s="82" t="s">
        <v>3</v>
      </c>
      <c r="D248" s="147" t="s">
        <v>474</v>
      </c>
      <c r="E248" s="113" t="s">
        <v>441</v>
      </c>
      <c r="F248" s="226" t="s">
        <v>6</v>
      </c>
      <c r="G248" s="59" t="s">
        <v>39</v>
      </c>
      <c r="H248" s="155" t="s">
        <v>491</v>
      </c>
      <c r="I248" s="151" t="s">
        <v>553</v>
      </c>
      <c r="J248" s="72" t="s">
        <v>1323</v>
      </c>
      <c r="K248" s="53">
        <v>12</v>
      </c>
      <c r="L248" s="54">
        <v>20</v>
      </c>
      <c r="M248" s="55">
        <v>4</v>
      </c>
      <c r="N248" s="89" t="s">
        <v>675</v>
      </c>
      <c r="O248" s="32" t="s">
        <v>115</v>
      </c>
      <c r="P248" s="88">
        <v>45</v>
      </c>
      <c r="Q248" s="50" t="s">
        <v>45</v>
      </c>
      <c r="R248" s="239">
        <v>2102018000008</v>
      </c>
      <c r="S248" s="239">
        <v>12102018000005</v>
      </c>
      <c r="T248" s="260">
        <v>300</v>
      </c>
      <c r="U248" s="69">
        <v>79</v>
      </c>
      <c r="V248" s="69">
        <v>58</v>
      </c>
      <c r="W248" s="78">
        <f>кратность!$F$110</f>
        <v>0.7</v>
      </c>
      <c r="X248" s="273">
        <v>8.0000000000000002E-3</v>
      </c>
      <c r="Y248" s="67">
        <f t="shared" si="229"/>
        <v>0.70799999999999996</v>
      </c>
      <c r="Z248" s="60">
        <v>292</v>
      </c>
      <c r="AA248" s="61">
        <v>178</v>
      </c>
      <c r="AB248" s="61">
        <v>178</v>
      </c>
      <c r="AC248" s="193">
        <v>8</v>
      </c>
      <c r="AD248" s="118">
        <v>600000029</v>
      </c>
      <c r="AE248" s="105">
        <f>справочники!$C$21</f>
        <v>0.125</v>
      </c>
      <c r="AF248" s="62">
        <f t="shared" si="190"/>
        <v>5.6</v>
      </c>
      <c r="AG248" s="123">
        <f t="shared" si="191"/>
        <v>5.7889999999999997</v>
      </c>
      <c r="AH248" s="38">
        <v>16</v>
      </c>
      <c r="AI248" s="39">
        <v>8</v>
      </c>
      <c r="AJ248" s="41">
        <f t="shared" si="203"/>
        <v>128</v>
      </c>
      <c r="AK248" s="216">
        <f t="shared" ref="AK248:AK273" si="236">IF(C248="ШТ",кол_во_инд.__упак_к*итого_г_у,ROUNDDOWN(номин.вес_нетто_г_у__кг*итого_г_у,1))</f>
        <v>716.8</v>
      </c>
      <c r="AL248" s="206">
        <f t="shared" si="225"/>
        <v>1569</v>
      </c>
      <c r="AM248" s="23"/>
    </row>
    <row r="249" spans="1:39" ht="114.75" x14ac:dyDescent="0.2">
      <c r="A249" s="117">
        <v>1001304237159</v>
      </c>
      <c r="B249" s="71" t="s">
        <v>1510</v>
      </c>
      <c r="C249" s="82" t="s">
        <v>3</v>
      </c>
      <c r="D249" s="147" t="s">
        <v>474</v>
      </c>
      <c r="E249" s="113" t="s">
        <v>441</v>
      </c>
      <c r="F249" s="226" t="s">
        <v>6</v>
      </c>
      <c r="G249" s="59" t="s">
        <v>39</v>
      </c>
      <c r="H249" s="155" t="s">
        <v>491</v>
      </c>
      <c r="I249" s="151" t="s">
        <v>553</v>
      </c>
      <c r="J249" s="72" t="s">
        <v>1323</v>
      </c>
      <c r="K249" s="53">
        <v>12</v>
      </c>
      <c r="L249" s="54">
        <v>20</v>
      </c>
      <c r="M249" s="55">
        <v>4</v>
      </c>
      <c r="N249" s="89" t="s">
        <v>675</v>
      </c>
      <c r="O249" s="32" t="s">
        <v>115</v>
      </c>
      <c r="P249" s="88">
        <v>50</v>
      </c>
      <c r="Q249" s="50" t="s">
        <v>45</v>
      </c>
      <c r="R249" s="239">
        <v>2800192000004</v>
      </c>
      <c r="S249" s="239">
        <v>12800192000001</v>
      </c>
      <c r="T249" s="260">
        <v>300</v>
      </c>
      <c r="U249" s="69">
        <v>79</v>
      </c>
      <c r="V249" s="69">
        <v>58</v>
      </c>
      <c r="W249" s="78">
        <f>кратность!$F$111</f>
        <v>0.7</v>
      </c>
      <c r="X249" s="273">
        <v>8.0000000000000002E-3</v>
      </c>
      <c r="Y249" s="67">
        <f t="shared" ref="Y249" si="237">W249+X249</f>
        <v>0.70799999999999996</v>
      </c>
      <c r="Z249" s="60">
        <v>292</v>
      </c>
      <c r="AA249" s="61">
        <v>178</v>
      </c>
      <c r="AB249" s="61">
        <v>178</v>
      </c>
      <c r="AC249" s="193">
        <v>8</v>
      </c>
      <c r="AD249" s="118">
        <v>600000029</v>
      </c>
      <c r="AE249" s="105">
        <f>справочники!$C$21</f>
        <v>0.125</v>
      </c>
      <c r="AF249" s="62">
        <f t="shared" si="190"/>
        <v>5.6</v>
      </c>
      <c r="AG249" s="123">
        <f t="shared" si="191"/>
        <v>5.7889999999999997</v>
      </c>
      <c r="AH249" s="38">
        <v>16</v>
      </c>
      <c r="AI249" s="39">
        <v>8</v>
      </c>
      <c r="AJ249" s="41">
        <f t="shared" ref="AJ249" si="238">AH249*AI249</f>
        <v>128</v>
      </c>
      <c r="AK249" s="216">
        <f t="shared" ref="AK249" si="239">IF(C249="ШТ",кол_во_инд.__упак_к*итого_г_у,ROUNDDOWN(номин.вес_нетто_г_у__кг*итого_г_у,1))</f>
        <v>716.8</v>
      </c>
      <c r="AL249" s="206">
        <f t="shared" si="225"/>
        <v>1569</v>
      </c>
      <c r="AM249" s="23"/>
    </row>
    <row r="250" spans="1:39" ht="114.75" customHeight="1" x14ac:dyDescent="0.2">
      <c r="A250" s="117">
        <v>1001305587028</v>
      </c>
      <c r="B250" s="71" t="s">
        <v>1262</v>
      </c>
      <c r="C250" s="82" t="s">
        <v>4</v>
      </c>
      <c r="D250" s="147" t="s">
        <v>474</v>
      </c>
      <c r="E250" s="113" t="s">
        <v>441</v>
      </c>
      <c r="F250" s="226" t="s">
        <v>5</v>
      </c>
      <c r="G250" s="59" t="s">
        <v>1263</v>
      </c>
      <c r="H250" s="155" t="s">
        <v>491</v>
      </c>
      <c r="I250" s="151" t="s">
        <v>511</v>
      </c>
      <c r="J250" s="72" t="s">
        <v>1768</v>
      </c>
      <c r="K250" s="53">
        <v>10</v>
      </c>
      <c r="L250" s="54">
        <v>24</v>
      </c>
      <c r="M250" s="55">
        <v>3</v>
      </c>
      <c r="N250" s="89" t="s">
        <v>1769</v>
      </c>
      <c r="O250" s="32" t="s">
        <v>115</v>
      </c>
      <c r="P250" s="50">
        <v>60</v>
      </c>
      <c r="Q250" s="50" t="s">
        <v>45</v>
      </c>
      <c r="R250" s="239">
        <v>4607958077465</v>
      </c>
      <c r="S250" s="239">
        <v>14607958077462</v>
      </c>
      <c r="T250" s="260">
        <v>300</v>
      </c>
      <c r="U250" s="69">
        <v>79</v>
      </c>
      <c r="V250" s="69">
        <v>58</v>
      </c>
      <c r="W250" s="78">
        <v>0.7</v>
      </c>
      <c r="X250" s="273">
        <v>8.0000000000000002E-3</v>
      </c>
      <c r="Y250" s="67">
        <f t="shared" si="229"/>
        <v>0.70799999999999996</v>
      </c>
      <c r="Z250" s="60">
        <v>292</v>
      </c>
      <c r="AA250" s="61">
        <v>178</v>
      </c>
      <c r="AB250" s="61">
        <v>178</v>
      </c>
      <c r="AC250" s="193">
        <v>8</v>
      </c>
      <c r="AD250" s="118">
        <v>600000029</v>
      </c>
      <c r="AE250" s="105">
        <f>справочники!$C$21</f>
        <v>0.125</v>
      </c>
      <c r="AF250" s="62">
        <f t="shared" si="190"/>
        <v>5.6</v>
      </c>
      <c r="AG250" s="123">
        <f t="shared" si="191"/>
        <v>5.7889999999999997</v>
      </c>
      <c r="AH250" s="38">
        <v>16</v>
      </c>
      <c r="AI250" s="39">
        <v>8</v>
      </c>
      <c r="AJ250" s="41">
        <f t="shared" ref="AJ250:AJ277" si="240">AH250*AI250</f>
        <v>128</v>
      </c>
      <c r="AK250" s="208">
        <f t="shared" si="236"/>
        <v>1024</v>
      </c>
      <c r="AL250" s="206">
        <f t="shared" si="225"/>
        <v>1569</v>
      </c>
      <c r="AM250" s="23"/>
    </row>
    <row r="251" spans="1:39" ht="114" customHeight="1" x14ac:dyDescent="0.2">
      <c r="A251" s="117">
        <v>1001305587315</v>
      </c>
      <c r="B251" s="71" t="s">
        <v>1811</v>
      </c>
      <c r="C251" s="82" t="s">
        <v>4</v>
      </c>
      <c r="D251" s="147" t="s">
        <v>474</v>
      </c>
      <c r="E251" s="113" t="s">
        <v>441</v>
      </c>
      <c r="F251" s="226" t="s">
        <v>5</v>
      </c>
      <c r="G251" s="59" t="s">
        <v>1810</v>
      </c>
      <c r="H251" s="155" t="s">
        <v>491</v>
      </c>
      <c r="I251" s="151" t="s">
        <v>511</v>
      </c>
      <c r="J251" s="72" t="s">
        <v>1768</v>
      </c>
      <c r="K251" s="53">
        <v>10</v>
      </c>
      <c r="L251" s="54">
        <v>24</v>
      </c>
      <c r="M251" s="55">
        <v>3</v>
      </c>
      <c r="N251" s="89" t="s">
        <v>1769</v>
      </c>
      <c r="O251" s="32" t="s">
        <v>115</v>
      </c>
      <c r="P251" s="50">
        <v>60</v>
      </c>
      <c r="Q251" s="50" t="s">
        <v>45</v>
      </c>
      <c r="R251" s="239">
        <v>4607958077465</v>
      </c>
      <c r="S251" s="239">
        <v>14607958077462</v>
      </c>
      <c r="T251" s="260">
        <v>300</v>
      </c>
      <c r="U251" s="69">
        <v>79</v>
      </c>
      <c r="V251" s="69">
        <v>58</v>
      </c>
      <c r="W251" s="78">
        <v>0.7</v>
      </c>
      <c r="X251" s="273">
        <v>8.0000000000000002E-3</v>
      </c>
      <c r="Y251" s="67">
        <f t="shared" ref="Y251" si="241">W251+X251</f>
        <v>0.70799999999999996</v>
      </c>
      <c r="Z251" s="60">
        <v>292</v>
      </c>
      <c r="AA251" s="61">
        <v>178</v>
      </c>
      <c r="AB251" s="61">
        <v>178</v>
      </c>
      <c r="AC251" s="193">
        <v>8</v>
      </c>
      <c r="AD251" s="118">
        <v>600000029</v>
      </c>
      <c r="AE251" s="105">
        <f>справочники!$C$21</f>
        <v>0.125</v>
      </c>
      <c r="AF251" s="62">
        <f t="shared" si="190"/>
        <v>5.6</v>
      </c>
      <c r="AG251" s="123">
        <f t="shared" si="191"/>
        <v>5.7889999999999997</v>
      </c>
      <c r="AH251" s="38">
        <v>16</v>
      </c>
      <c r="AI251" s="39">
        <v>8</v>
      </c>
      <c r="AJ251" s="41">
        <f t="shared" ref="AJ251" si="242">AH251*AI251</f>
        <v>128</v>
      </c>
      <c r="AK251" s="208">
        <f t="shared" ref="AK251" si="243">IF(C251="ШТ",кол_во_инд.__упак_к*итого_г_у,ROUNDDOWN(номин.вес_нетто_г_у__кг*итого_г_у,1))</f>
        <v>1024</v>
      </c>
      <c r="AL251" s="206">
        <f t="shared" si="225"/>
        <v>1569</v>
      </c>
      <c r="AM251" s="23"/>
    </row>
    <row r="252" spans="1:39" ht="118.15" customHeight="1" x14ac:dyDescent="0.2">
      <c r="A252" s="117">
        <v>1001304237298</v>
      </c>
      <c r="B252" s="71" t="s">
        <v>1767</v>
      </c>
      <c r="C252" s="82" t="s">
        <v>4</v>
      </c>
      <c r="D252" s="147" t="s">
        <v>474</v>
      </c>
      <c r="E252" s="113" t="s">
        <v>441</v>
      </c>
      <c r="F252" s="226" t="s">
        <v>5</v>
      </c>
      <c r="G252" s="59" t="s">
        <v>39</v>
      </c>
      <c r="H252" s="155" t="s">
        <v>491</v>
      </c>
      <c r="I252" s="151" t="s">
        <v>511</v>
      </c>
      <c r="J252" s="72" t="s">
        <v>1768</v>
      </c>
      <c r="K252" s="53">
        <v>10</v>
      </c>
      <c r="L252" s="54">
        <v>24</v>
      </c>
      <c r="M252" s="55">
        <v>3</v>
      </c>
      <c r="N252" s="89" t="s">
        <v>1769</v>
      </c>
      <c r="O252" s="32" t="s">
        <v>115</v>
      </c>
      <c r="P252" s="50">
        <v>60</v>
      </c>
      <c r="Q252" s="50" t="s">
        <v>45</v>
      </c>
      <c r="R252" s="239">
        <v>4607958079711</v>
      </c>
      <c r="S252" s="239">
        <v>14607958079718</v>
      </c>
      <c r="T252" s="260">
        <v>220</v>
      </c>
      <c r="U252" s="69">
        <v>80</v>
      </c>
      <c r="V252" s="69">
        <v>58</v>
      </c>
      <c r="W252" s="78">
        <v>0.35</v>
      </c>
      <c r="X252" s="273">
        <v>5.0000000000000001E-3</v>
      </c>
      <c r="Y252" s="67">
        <f t="shared" si="229"/>
        <v>0.35499999999999998</v>
      </c>
      <c r="Z252" s="60">
        <v>318</v>
      </c>
      <c r="AA252" s="61">
        <v>143</v>
      </c>
      <c r="AB252" s="61">
        <v>138</v>
      </c>
      <c r="AC252" s="193">
        <v>8</v>
      </c>
      <c r="AD252" s="118">
        <v>600000407</v>
      </c>
      <c r="AE252" s="105">
        <f>справочники!$C$106</f>
        <v>9.4E-2</v>
      </c>
      <c r="AF252" s="62">
        <f t="shared" si="190"/>
        <v>2.8</v>
      </c>
      <c r="AG252" s="123">
        <f t="shared" si="191"/>
        <v>2.9339999999999997</v>
      </c>
      <c r="AH252" s="38">
        <v>19</v>
      </c>
      <c r="AI252" s="39">
        <v>11</v>
      </c>
      <c r="AJ252" s="41">
        <f t="shared" si="240"/>
        <v>209</v>
      </c>
      <c r="AK252" s="208">
        <f t="shared" si="236"/>
        <v>1672</v>
      </c>
      <c r="AL252" s="206">
        <f t="shared" si="225"/>
        <v>1663</v>
      </c>
      <c r="AM252" s="23"/>
    </row>
    <row r="253" spans="1:39" ht="102" x14ac:dyDescent="0.2">
      <c r="A253" s="117">
        <v>1001300456910</v>
      </c>
      <c r="B253" s="49" t="s">
        <v>1136</v>
      </c>
      <c r="C253" s="50" t="s">
        <v>3</v>
      </c>
      <c r="D253" s="147" t="s">
        <v>474</v>
      </c>
      <c r="E253" s="113" t="s">
        <v>441</v>
      </c>
      <c r="F253" s="226" t="s">
        <v>2</v>
      </c>
      <c r="G253" s="59" t="s">
        <v>39</v>
      </c>
      <c r="H253" s="155" t="s">
        <v>491</v>
      </c>
      <c r="I253" s="151" t="s">
        <v>553</v>
      </c>
      <c r="J253" s="72" t="s">
        <v>1192</v>
      </c>
      <c r="K253" s="53">
        <v>14</v>
      </c>
      <c r="L253" s="54">
        <v>24</v>
      </c>
      <c r="M253" s="55">
        <v>2</v>
      </c>
      <c r="N253" s="89" t="s">
        <v>846</v>
      </c>
      <c r="O253" s="32" t="s">
        <v>115</v>
      </c>
      <c r="P253" s="88">
        <v>45</v>
      </c>
      <c r="Q253" s="50" t="s">
        <v>45</v>
      </c>
      <c r="R253" s="241">
        <v>2800576000002</v>
      </c>
      <c r="S253" s="241">
        <v>12800576000009</v>
      </c>
      <c r="T253" s="94">
        <v>300</v>
      </c>
      <c r="U253" s="61">
        <v>79</v>
      </c>
      <c r="V253" s="69">
        <v>58</v>
      </c>
      <c r="W253" s="66">
        <f>кратность!$F$112</f>
        <v>0.66</v>
      </c>
      <c r="X253" s="273">
        <v>8.0000000000000002E-3</v>
      </c>
      <c r="Y253" s="67">
        <f t="shared" si="229"/>
        <v>0.66800000000000004</v>
      </c>
      <c r="Z253" s="60">
        <v>292</v>
      </c>
      <c r="AA253" s="61">
        <v>178</v>
      </c>
      <c r="AB253" s="61">
        <v>178</v>
      </c>
      <c r="AC253" s="193">
        <v>8</v>
      </c>
      <c r="AD253" s="118">
        <v>600000029</v>
      </c>
      <c r="AE253" s="105">
        <f>справочники!$C$21</f>
        <v>0.125</v>
      </c>
      <c r="AF253" s="62">
        <f t="shared" si="190"/>
        <v>5.28</v>
      </c>
      <c r="AG253" s="123">
        <f t="shared" si="191"/>
        <v>5.4690000000000003</v>
      </c>
      <c r="AH253" s="38">
        <v>16</v>
      </c>
      <c r="AI253" s="39">
        <v>8</v>
      </c>
      <c r="AJ253" s="41">
        <f t="shared" si="240"/>
        <v>128</v>
      </c>
      <c r="AK253" s="216">
        <f t="shared" si="236"/>
        <v>675.8</v>
      </c>
      <c r="AL253" s="206">
        <f t="shared" si="225"/>
        <v>1569</v>
      </c>
      <c r="AM253" s="23"/>
    </row>
    <row r="254" spans="1:39" ht="102" x14ac:dyDescent="0.2">
      <c r="A254" s="117">
        <v>1001300456946</v>
      </c>
      <c r="B254" s="49" t="s">
        <v>1223</v>
      </c>
      <c r="C254" s="50" t="s">
        <v>3</v>
      </c>
      <c r="D254" s="147" t="s">
        <v>474</v>
      </c>
      <c r="E254" s="113" t="s">
        <v>441</v>
      </c>
      <c r="F254" s="226" t="s">
        <v>2</v>
      </c>
      <c r="G254" s="59" t="s">
        <v>39</v>
      </c>
      <c r="H254" s="155" t="s">
        <v>491</v>
      </c>
      <c r="I254" s="151" t="s">
        <v>553</v>
      </c>
      <c r="J254" s="72" t="s">
        <v>1192</v>
      </c>
      <c r="K254" s="53">
        <v>14</v>
      </c>
      <c r="L254" s="54">
        <v>24</v>
      </c>
      <c r="M254" s="55">
        <v>2</v>
      </c>
      <c r="N254" s="89" t="s">
        <v>846</v>
      </c>
      <c r="O254" s="32" t="s">
        <v>115</v>
      </c>
      <c r="P254" s="88">
        <v>45</v>
      </c>
      <c r="Q254" s="50" t="s">
        <v>45</v>
      </c>
      <c r="R254" s="241">
        <v>2373327000007</v>
      </c>
      <c r="S254" s="241">
        <v>12373327000004</v>
      </c>
      <c r="T254" s="94">
        <v>300</v>
      </c>
      <c r="U254" s="61">
        <v>79</v>
      </c>
      <c r="V254" s="69">
        <v>66</v>
      </c>
      <c r="W254" s="66">
        <f>кратность!$F$113</f>
        <v>0.84</v>
      </c>
      <c r="X254" s="273">
        <v>8.0000000000000002E-3</v>
      </c>
      <c r="Y254" s="67">
        <f t="shared" si="229"/>
        <v>0.84799999999999998</v>
      </c>
      <c r="Z254" s="60">
        <v>292</v>
      </c>
      <c r="AA254" s="61">
        <v>178</v>
      </c>
      <c r="AB254" s="61">
        <v>178</v>
      </c>
      <c r="AC254" s="193">
        <v>6</v>
      </c>
      <c r="AD254" s="118">
        <v>600000029</v>
      </c>
      <c r="AE254" s="105">
        <f>справочники!$C$21</f>
        <v>0.125</v>
      </c>
      <c r="AF254" s="62">
        <f t="shared" si="190"/>
        <v>5.04</v>
      </c>
      <c r="AG254" s="123">
        <f t="shared" si="191"/>
        <v>5.2130000000000001</v>
      </c>
      <c r="AH254" s="38">
        <v>16</v>
      </c>
      <c r="AI254" s="39">
        <v>8</v>
      </c>
      <c r="AJ254" s="41">
        <f t="shared" si="240"/>
        <v>128</v>
      </c>
      <c r="AK254" s="216">
        <f t="shared" si="236"/>
        <v>645.1</v>
      </c>
      <c r="AL254" s="206">
        <f t="shared" si="225"/>
        <v>1569</v>
      </c>
      <c r="AM254" s="23"/>
    </row>
    <row r="255" spans="1:39" ht="102" x14ac:dyDescent="0.2">
      <c r="A255" s="117">
        <v>1001300456804</v>
      </c>
      <c r="B255" s="49" t="s">
        <v>1002</v>
      </c>
      <c r="C255" s="51" t="s">
        <v>4</v>
      </c>
      <c r="D255" s="147" t="s">
        <v>474</v>
      </c>
      <c r="E255" s="113" t="s">
        <v>441</v>
      </c>
      <c r="F255" s="226" t="s">
        <v>2</v>
      </c>
      <c r="G255" s="59" t="s">
        <v>39</v>
      </c>
      <c r="H255" s="155" t="s">
        <v>491</v>
      </c>
      <c r="I255" s="151" t="s">
        <v>553</v>
      </c>
      <c r="J255" s="72" t="s">
        <v>1192</v>
      </c>
      <c r="K255" s="53">
        <v>14</v>
      </c>
      <c r="L255" s="54">
        <v>24</v>
      </c>
      <c r="M255" s="55">
        <v>2</v>
      </c>
      <c r="N255" s="89" t="s">
        <v>846</v>
      </c>
      <c r="O255" s="32" t="s">
        <v>115</v>
      </c>
      <c r="P255" s="88">
        <v>45</v>
      </c>
      <c r="Q255" s="50" t="s">
        <v>45</v>
      </c>
      <c r="R255" s="241">
        <v>4607958077526</v>
      </c>
      <c r="S255" s="241">
        <v>14607958077523</v>
      </c>
      <c r="T255" s="94">
        <v>300</v>
      </c>
      <c r="U255" s="61">
        <v>79</v>
      </c>
      <c r="V255" s="69">
        <v>58</v>
      </c>
      <c r="W255" s="66">
        <v>0.66</v>
      </c>
      <c r="X255" s="273">
        <v>8.0000000000000002E-3</v>
      </c>
      <c r="Y255" s="67">
        <f t="shared" si="229"/>
        <v>0.66800000000000004</v>
      </c>
      <c r="Z255" s="60">
        <v>292</v>
      </c>
      <c r="AA255" s="61">
        <v>178</v>
      </c>
      <c r="AB255" s="61">
        <v>178</v>
      </c>
      <c r="AC255" s="193">
        <v>8</v>
      </c>
      <c r="AD255" s="118">
        <v>600000029</v>
      </c>
      <c r="AE255" s="105">
        <f>справочники!$C$21</f>
        <v>0.125</v>
      </c>
      <c r="AF255" s="62">
        <f t="shared" si="190"/>
        <v>5.28</v>
      </c>
      <c r="AG255" s="123">
        <f t="shared" si="191"/>
        <v>5.4690000000000003</v>
      </c>
      <c r="AH255" s="38">
        <v>16</v>
      </c>
      <c r="AI255" s="39">
        <v>8</v>
      </c>
      <c r="AJ255" s="41">
        <f t="shared" si="240"/>
        <v>128</v>
      </c>
      <c r="AK255" s="208">
        <f t="shared" si="236"/>
        <v>1024</v>
      </c>
      <c r="AL255" s="206">
        <f t="shared" si="225"/>
        <v>1569</v>
      </c>
      <c r="AM255" s="23"/>
    </row>
    <row r="256" spans="1:39" ht="114.75" x14ac:dyDescent="0.2">
      <c r="A256" s="117">
        <v>1001300456787</v>
      </c>
      <c r="B256" s="71" t="s">
        <v>1001</v>
      </c>
      <c r="C256" s="51" t="s">
        <v>4</v>
      </c>
      <c r="D256" s="147" t="s">
        <v>474</v>
      </c>
      <c r="E256" s="113" t="s">
        <v>441</v>
      </c>
      <c r="F256" s="226" t="s">
        <v>2</v>
      </c>
      <c r="G256" s="59" t="s">
        <v>39</v>
      </c>
      <c r="H256" s="155" t="s">
        <v>491</v>
      </c>
      <c r="I256" s="151" t="s">
        <v>553</v>
      </c>
      <c r="J256" s="72" t="s">
        <v>1540</v>
      </c>
      <c r="K256" s="53">
        <v>14</v>
      </c>
      <c r="L256" s="54">
        <v>24</v>
      </c>
      <c r="M256" s="55">
        <v>2</v>
      </c>
      <c r="N256" s="89" t="s">
        <v>846</v>
      </c>
      <c r="O256" s="32" t="s">
        <v>115</v>
      </c>
      <c r="P256" s="88">
        <v>45</v>
      </c>
      <c r="Q256" s="50" t="s">
        <v>45</v>
      </c>
      <c r="R256" s="239">
        <v>4607958077205</v>
      </c>
      <c r="S256" s="239">
        <v>14607958077202</v>
      </c>
      <c r="T256" s="260">
        <v>220</v>
      </c>
      <c r="U256" s="69">
        <v>80</v>
      </c>
      <c r="V256" s="69">
        <v>58</v>
      </c>
      <c r="W256" s="78">
        <v>0.33</v>
      </c>
      <c r="X256" s="273">
        <v>5.0000000000000001E-3</v>
      </c>
      <c r="Y256" s="67">
        <f t="shared" si="229"/>
        <v>0.33500000000000002</v>
      </c>
      <c r="Z256" s="60">
        <v>318</v>
      </c>
      <c r="AA256" s="61">
        <v>143</v>
      </c>
      <c r="AB256" s="61">
        <v>138</v>
      </c>
      <c r="AC256" s="193">
        <v>8</v>
      </c>
      <c r="AD256" s="118">
        <v>600000407</v>
      </c>
      <c r="AE256" s="105">
        <f>справочники!$C$106</f>
        <v>9.4E-2</v>
      </c>
      <c r="AF256" s="62">
        <f t="shared" si="190"/>
        <v>2.64</v>
      </c>
      <c r="AG256" s="123">
        <f t="shared" si="191"/>
        <v>2.774</v>
      </c>
      <c r="AH256" s="38">
        <v>19</v>
      </c>
      <c r="AI256" s="39">
        <v>11</v>
      </c>
      <c r="AJ256" s="41">
        <f t="shared" si="240"/>
        <v>209</v>
      </c>
      <c r="AK256" s="208">
        <f t="shared" si="236"/>
        <v>1672</v>
      </c>
      <c r="AL256" s="206">
        <f t="shared" si="225"/>
        <v>1663</v>
      </c>
      <c r="AM256" s="23"/>
    </row>
    <row r="257" spans="1:39" ht="102" x14ac:dyDescent="0.2">
      <c r="A257" s="117">
        <v>1001050452522</v>
      </c>
      <c r="B257" s="49" t="s">
        <v>46</v>
      </c>
      <c r="C257" s="50" t="s">
        <v>3</v>
      </c>
      <c r="D257" s="147" t="s">
        <v>474</v>
      </c>
      <c r="E257" s="113" t="s">
        <v>441</v>
      </c>
      <c r="F257" s="226" t="s">
        <v>2</v>
      </c>
      <c r="G257" s="59" t="s">
        <v>39</v>
      </c>
      <c r="H257" s="155" t="s">
        <v>491</v>
      </c>
      <c r="I257" s="151" t="s">
        <v>553</v>
      </c>
      <c r="J257" s="72" t="s">
        <v>1192</v>
      </c>
      <c r="K257" s="53">
        <v>14</v>
      </c>
      <c r="L257" s="54">
        <v>24</v>
      </c>
      <c r="M257" s="55">
        <v>2</v>
      </c>
      <c r="N257" s="89" t="s">
        <v>846</v>
      </c>
      <c r="O257" s="32" t="s">
        <v>115</v>
      </c>
      <c r="P257" s="50">
        <v>45</v>
      </c>
      <c r="Q257" s="50" t="s">
        <v>45</v>
      </c>
      <c r="R257" s="239">
        <v>2543947000002</v>
      </c>
      <c r="S257" s="239">
        <v>12543947000009</v>
      </c>
      <c r="T257" s="94">
        <v>300</v>
      </c>
      <c r="U257" s="61">
        <v>79</v>
      </c>
      <c r="V257" s="69">
        <v>58</v>
      </c>
      <c r="W257" s="66">
        <f>кратность!$F$114</f>
        <v>0.66</v>
      </c>
      <c r="X257" s="273">
        <v>8.0000000000000002E-3</v>
      </c>
      <c r="Y257" s="67">
        <f t="shared" si="229"/>
        <v>0.66800000000000004</v>
      </c>
      <c r="Z257" s="60">
        <v>292</v>
      </c>
      <c r="AA257" s="61">
        <v>178</v>
      </c>
      <c r="AB257" s="61">
        <v>178</v>
      </c>
      <c r="AC257" s="193">
        <v>8</v>
      </c>
      <c r="AD257" s="118">
        <v>600000029</v>
      </c>
      <c r="AE257" s="105">
        <f>справочники!$C$21</f>
        <v>0.125</v>
      </c>
      <c r="AF257" s="62">
        <f t="shared" ref="AF257:AF298" si="244">ROUNDDOWN(номин.вес_нетто__кг*кол_во_инд.__упак_к,2)</f>
        <v>5.28</v>
      </c>
      <c r="AG257" s="123">
        <f t="shared" ref="AG257:AG298" si="245">(номин.вес_брутто__кг*кол_во_инд.__упак_к)+вес_короба__кг</f>
        <v>5.4690000000000003</v>
      </c>
      <c r="AH257" s="38">
        <v>16</v>
      </c>
      <c r="AI257" s="39">
        <v>8</v>
      </c>
      <c r="AJ257" s="41">
        <f t="shared" si="240"/>
        <v>128</v>
      </c>
      <c r="AK257" s="216">
        <f t="shared" si="236"/>
        <v>675.8</v>
      </c>
      <c r="AL257" s="206">
        <f t="shared" si="225"/>
        <v>1569</v>
      </c>
      <c r="AM257" s="23"/>
    </row>
    <row r="258" spans="1:39" ht="114.75" x14ac:dyDescent="0.2">
      <c r="A258" s="117">
        <v>1001304626688</v>
      </c>
      <c r="B258" s="71" t="s">
        <v>799</v>
      </c>
      <c r="C258" s="51" t="s">
        <v>4</v>
      </c>
      <c r="D258" s="147" t="s">
        <v>474</v>
      </c>
      <c r="E258" s="113" t="s">
        <v>441</v>
      </c>
      <c r="F258" s="226" t="s">
        <v>6</v>
      </c>
      <c r="G258" s="59" t="s">
        <v>39</v>
      </c>
      <c r="H258" s="155" t="s">
        <v>491</v>
      </c>
      <c r="I258" s="151" t="s">
        <v>553</v>
      </c>
      <c r="J258" s="72" t="s">
        <v>1323</v>
      </c>
      <c r="K258" s="53">
        <v>12</v>
      </c>
      <c r="L258" s="54">
        <v>20</v>
      </c>
      <c r="M258" s="55">
        <v>4</v>
      </c>
      <c r="N258" s="89" t="s">
        <v>675</v>
      </c>
      <c r="O258" s="32" t="s">
        <v>115</v>
      </c>
      <c r="P258" s="88">
        <v>50</v>
      </c>
      <c r="Q258" s="50" t="s">
        <v>45</v>
      </c>
      <c r="R258" s="239">
        <v>4607958073580</v>
      </c>
      <c r="S258" s="239">
        <v>24607958073584</v>
      </c>
      <c r="T258" s="260">
        <v>220</v>
      </c>
      <c r="U258" s="69">
        <v>80</v>
      </c>
      <c r="V258" s="69">
        <v>58</v>
      </c>
      <c r="W258" s="78">
        <v>0.35</v>
      </c>
      <c r="X258" s="273">
        <v>5.0000000000000001E-3</v>
      </c>
      <c r="Y258" s="67">
        <f t="shared" si="229"/>
        <v>0.35499999999999998</v>
      </c>
      <c r="Z258" s="60">
        <v>318</v>
      </c>
      <c r="AA258" s="61">
        <v>143</v>
      </c>
      <c r="AB258" s="61">
        <v>138</v>
      </c>
      <c r="AC258" s="193">
        <v>6</v>
      </c>
      <c r="AD258" s="118">
        <v>600000407</v>
      </c>
      <c r="AE258" s="105">
        <f>справочники!$C$106</f>
        <v>9.4E-2</v>
      </c>
      <c r="AF258" s="62">
        <f t="shared" si="244"/>
        <v>2.1</v>
      </c>
      <c r="AG258" s="123">
        <f t="shared" si="245"/>
        <v>2.2239999999999998</v>
      </c>
      <c r="AH258" s="38">
        <v>19</v>
      </c>
      <c r="AI258" s="39">
        <v>11</v>
      </c>
      <c r="AJ258" s="41">
        <f t="shared" si="240"/>
        <v>209</v>
      </c>
      <c r="AK258" s="208">
        <f t="shared" si="236"/>
        <v>1254</v>
      </c>
      <c r="AL258" s="206">
        <f t="shared" si="225"/>
        <v>1663</v>
      </c>
      <c r="AM258" s="23"/>
    </row>
    <row r="259" spans="1:39" ht="140.25" customHeight="1" x14ac:dyDescent="0.2">
      <c r="A259" s="117">
        <v>1001306647249</v>
      </c>
      <c r="B259" s="71" t="s">
        <v>1650</v>
      </c>
      <c r="C259" s="82" t="s">
        <v>4</v>
      </c>
      <c r="D259" s="147" t="s">
        <v>474</v>
      </c>
      <c r="E259" s="113" t="s">
        <v>441</v>
      </c>
      <c r="F259" s="226" t="s">
        <v>6</v>
      </c>
      <c r="G259" s="59" t="s">
        <v>39</v>
      </c>
      <c r="H259" s="155" t="s">
        <v>491</v>
      </c>
      <c r="I259" s="151" t="s">
        <v>553</v>
      </c>
      <c r="J259" s="72" t="s">
        <v>1651</v>
      </c>
      <c r="K259" s="53">
        <v>12</v>
      </c>
      <c r="L259" s="54">
        <v>20</v>
      </c>
      <c r="M259" s="55">
        <v>3</v>
      </c>
      <c r="N259" s="89" t="s">
        <v>251</v>
      </c>
      <c r="O259" s="32" t="s">
        <v>115</v>
      </c>
      <c r="P259" s="50">
        <v>45</v>
      </c>
      <c r="Q259" s="50" t="s">
        <v>45</v>
      </c>
      <c r="R259" s="239">
        <v>4607958079193</v>
      </c>
      <c r="S259" s="239">
        <v>14607958079190</v>
      </c>
      <c r="T259" s="260">
        <v>220</v>
      </c>
      <c r="U259" s="69">
        <v>80</v>
      </c>
      <c r="V259" s="69">
        <v>54</v>
      </c>
      <c r="W259" s="78">
        <v>0.28000000000000003</v>
      </c>
      <c r="X259" s="273">
        <v>5.0000000000000001E-3</v>
      </c>
      <c r="Y259" s="67">
        <f t="shared" si="229"/>
        <v>0.28500000000000003</v>
      </c>
      <c r="Z259" s="60">
        <v>258</v>
      </c>
      <c r="AA259" s="61">
        <v>193</v>
      </c>
      <c r="AB259" s="61">
        <v>123</v>
      </c>
      <c r="AC259" s="193">
        <v>8</v>
      </c>
      <c r="AD259" s="118">
        <v>600000403</v>
      </c>
      <c r="AE259" s="105">
        <f>справочники!$C$100</f>
        <v>0.104</v>
      </c>
      <c r="AF259" s="62">
        <f t="shared" si="244"/>
        <v>2.2400000000000002</v>
      </c>
      <c r="AG259" s="125">
        <f t="shared" si="245"/>
        <v>2.3840000000000003</v>
      </c>
      <c r="AH259" s="38">
        <v>18</v>
      </c>
      <c r="AI259" s="39">
        <v>12</v>
      </c>
      <c r="AJ259" s="41">
        <f t="shared" si="240"/>
        <v>216</v>
      </c>
      <c r="AK259" s="208">
        <f t="shared" si="236"/>
        <v>1728</v>
      </c>
      <c r="AL259" s="206">
        <f t="shared" si="225"/>
        <v>1621</v>
      </c>
      <c r="AM259" s="23"/>
    </row>
    <row r="260" spans="1:39" ht="102" x14ac:dyDescent="0.2">
      <c r="A260" s="117">
        <v>1001305197238</v>
      </c>
      <c r="B260" s="71" t="s">
        <v>1616</v>
      </c>
      <c r="C260" s="51" t="s">
        <v>4</v>
      </c>
      <c r="D260" s="147" t="s">
        <v>474</v>
      </c>
      <c r="E260" s="113" t="s">
        <v>441</v>
      </c>
      <c r="F260" s="226" t="s">
        <v>6</v>
      </c>
      <c r="G260" s="59" t="s">
        <v>39</v>
      </c>
      <c r="H260" s="155" t="s">
        <v>491</v>
      </c>
      <c r="I260" s="152" t="s">
        <v>553</v>
      </c>
      <c r="J260" s="72" t="s">
        <v>760</v>
      </c>
      <c r="K260" s="53">
        <v>11</v>
      </c>
      <c r="L260" s="54">
        <v>16</v>
      </c>
      <c r="M260" s="55">
        <v>2</v>
      </c>
      <c r="N260" s="89" t="s">
        <v>660</v>
      </c>
      <c r="O260" s="32" t="s">
        <v>115</v>
      </c>
      <c r="P260" s="88">
        <v>45</v>
      </c>
      <c r="Q260" s="50" t="s">
        <v>45</v>
      </c>
      <c r="R260" s="239">
        <v>4607958075744</v>
      </c>
      <c r="S260" s="239">
        <v>14607958075741</v>
      </c>
      <c r="T260" s="260">
        <v>220</v>
      </c>
      <c r="U260" s="69">
        <v>80</v>
      </c>
      <c r="V260" s="69">
        <v>58</v>
      </c>
      <c r="W260" s="66">
        <v>0.31</v>
      </c>
      <c r="X260" s="273">
        <v>5.0000000000000001E-3</v>
      </c>
      <c r="Y260" s="67">
        <f t="shared" ref="Y260" si="246">W260+X260</f>
        <v>0.315</v>
      </c>
      <c r="Z260" s="60">
        <v>318</v>
      </c>
      <c r="AA260" s="61">
        <v>143</v>
      </c>
      <c r="AB260" s="61">
        <v>138</v>
      </c>
      <c r="AC260" s="193">
        <v>8</v>
      </c>
      <c r="AD260" s="118">
        <v>600000407</v>
      </c>
      <c r="AE260" s="105">
        <f>справочники!$C$106</f>
        <v>9.4E-2</v>
      </c>
      <c r="AF260" s="62">
        <f t="shared" si="244"/>
        <v>2.48</v>
      </c>
      <c r="AG260" s="123">
        <f t="shared" si="245"/>
        <v>2.6139999999999999</v>
      </c>
      <c r="AH260" s="38">
        <v>19</v>
      </c>
      <c r="AI260" s="39">
        <v>11</v>
      </c>
      <c r="AJ260" s="41">
        <f t="shared" ref="AJ260" si="247">AH260*AI260</f>
        <v>209</v>
      </c>
      <c r="AK260" s="208">
        <f t="shared" ref="AK260" si="248">IF(C260="ШТ",кол_во_инд.__упак_к*итого_г_у,ROUNDDOWN(номин.вес_нетто_г_у__кг*итого_г_у,1))</f>
        <v>1672</v>
      </c>
      <c r="AL260" s="206">
        <f t="shared" si="225"/>
        <v>1663</v>
      </c>
      <c r="AM260" s="23"/>
    </row>
    <row r="261" spans="1:39" ht="102" x14ac:dyDescent="0.2">
      <c r="A261" s="117">
        <v>1001305196659</v>
      </c>
      <c r="B261" s="71" t="s">
        <v>794</v>
      </c>
      <c r="C261" s="51" t="s">
        <v>3</v>
      </c>
      <c r="D261" s="147" t="s">
        <v>474</v>
      </c>
      <c r="E261" s="113" t="s">
        <v>441</v>
      </c>
      <c r="F261" s="226" t="s">
        <v>6</v>
      </c>
      <c r="G261" s="59" t="s">
        <v>39</v>
      </c>
      <c r="H261" s="155" t="s">
        <v>491</v>
      </c>
      <c r="I261" s="152" t="s">
        <v>553</v>
      </c>
      <c r="J261" s="72" t="s">
        <v>891</v>
      </c>
      <c r="K261" s="53">
        <v>11</v>
      </c>
      <c r="L261" s="54">
        <v>18</v>
      </c>
      <c r="M261" s="55">
        <v>2</v>
      </c>
      <c r="N261" s="89" t="s">
        <v>821</v>
      </c>
      <c r="O261" s="32" t="s">
        <v>115</v>
      </c>
      <c r="P261" s="88">
        <v>45</v>
      </c>
      <c r="Q261" s="50" t="s">
        <v>45</v>
      </c>
      <c r="R261" s="239">
        <v>2322712000009</v>
      </c>
      <c r="S261" s="239">
        <v>12322712000006</v>
      </c>
      <c r="T261" s="260">
        <v>300</v>
      </c>
      <c r="U261" s="69">
        <v>79</v>
      </c>
      <c r="V261" s="69">
        <v>58</v>
      </c>
      <c r="W261" s="66">
        <f>кратность!$F$115</f>
        <v>0.625</v>
      </c>
      <c r="X261" s="273">
        <v>8.0000000000000002E-3</v>
      </c>
      <c r="Y261" s="67">
        <f t="shared" si="229"/>
        <v>0.63300000000000001</v>
      </c>
      <c r="Z261" s="60">
        <v>292</v>
      </c>
      <c r="AA261" s="61">
        <v>178</v>
      </c>
      <c r="AB261" s="61">
        <v>178</v>
      </c>
      <c r="AC261" s="193">
        <v>8</v>
      </c>
      <c r="AD261" s="118">
        <v>600000029</v>
      </c>
      <c r="AE261" s="105">
        <f>справочники!$C$21</f>
        <v>0.125</v>
      </c>
      <c r="AF261" s="62">
        <f t="shared" si="244"/>
        <v>5</v>
      </c>
      <c r="AG261" s="123">
        <f t="shared" si="245"/>
        <v>5.1890000000000001</v>
      </c>
      <c r="AH261" s="38">
        <v>16</v>
      </c>
      <c r="AI261" s="39">
        <v>8</v>
      </c>
      <c r="AJ261" s="41">
        <f t="shared" si="240"/>
        <v>128</v>
      </c>
      <c r="AK261" s="274">
        <f t="shared" si="236"/>
        <v>640</v>
      </c>
      <c r="AL261" s="206">
        <f t="shared" si="225"/>
        <v>1569</v>
      </c>
      <c r="AM261" s="23"/>
    </row>
    <row r="262" spans="1:39" ht="102" x14ac:dyDescent="0.2">
      <c r="A262" s="117">
        <v>1001305827164</v>
      </c>
      <c r="B262" s="71" t="s">
        <v>1515</v>
      </c>
      <c r="C262" s="51" t="s">
        <v>4</v>
      </c>
      <c r="D262" s="147" t="s">
        <v>474</v>
      </c>
      <c r="E262" s="113" t="s">
        <v>441</v>
      </c>
      <c r="F262" s="226" t="s">
        <v>6</v>
      </c>
      <c r="G262" s="59" t="s">
        <v>39</v>
      </c>
      <c r="H262" s="155" t="s">
        <v>491</v>
      </c>
      <c r="I262" s="151" t="s">
        <v>553</v>
      </c>
      <c r="J262" s="72" t="s">
        <v>1246</v>
      </c>
      <c r="K262" s="53">
        <v>13</v>
      </c>
      <c r="L262" s="54">
        <v>20</v>
      </c>
      <c r="M262" s="54"/>
      <c r="N262" s="89" t="s">
        <v>41</v>
      </c>
      <c r="O262" s="32" t="s">
        <v>115</v>
      </c>
      <c r="P262" s="50">
        <v>50</v>
      </c>
      <c r="Q262" s="83" t="s">
        <v>45</v>
      </c>
      <c r="R262" s="245">
        <v>4607958078288</v>
      </c>
      <c r="S262" s="245">
        <v>14607958078285</v>
      </c>
      <c r="T262" s="94">
        <v>220</v>
      </c>
      <c r="U262" s="61">
        <v>80</v>
      </c>
      <c r="V262" s="61">
        <v>66</v>
      </c>
      <c r="W262" s="66">
        <v>0.42</v>
      </c>
      <c r="X262" s="273">
        <v>5.0000000000000001E-3</v>
      </c>
      <c r="Y262" s="67">
        <f t="shared" ref="Y262" si="249">W262+X262</f>
        <v>0.42499999999999999</v>
      </c>
      <c r="Z262" s="60">
        <v>278</v>
      </c>
      <c r="AA262" s="61">
        <v>193</v>
      </c>
      <c r="AB262" s="61">
        <v>138</v>
      </c>
      <c r="AC262" s="193">
        <v>8</v>
      </c>
      <c r="AD262" s="118">
        <v>600000404</v>
      </c>
      <c r="AE262" s="105">
        <f>справочники!$C$101</f>
        <v>0.105</v>
      </c>
      <c r="AF262" s="62">
        <f t="shared" si="244"/>
        <v>3.36</v>
      </c>
      <c r="AG262" s="123">
        <f t="shared" si="245"/>
        <v>3.5049999999999999</v>
      </c>
      <c r="AH262" s="38">
        <v>16</v>
      </c>
      <c r="AI262" s="39">
        <v>10</v>
      </c>
      <c r="AJ262" s="41">
        <f t="shared" ref="AJ262" si="250">AH262*AI262</f>
        <v>160</v>
      </c>
      <c r="AK262" s="208">
        <f t="shared" ref="AK262" si="251">IF(C262="ШТ",кол_во_инд.__упак_к*итого_г_у,ROUNDDOWN(номин.вес_нетто_г_у__кг*итого_г_у,1))</f>
        <v>1280</v>
      </c>
      <c r="AL262" s="206">
        <f t="shared" si="225"/>
        <v>1525</v>
      </c>
      <c r="AM262" s="23"/>
    </row>
    <row r="263" spans="1:39" ht="127.5" x14ac:dyDescent="0.2">
      <c r="A263" s="117">
        <v>1001303987166</v>
      </c>
      <c r="B263" s="71" t="s">
        <v>1517</v>
      </c>
      <c r="C263" s="82" t="s">
        <v>3</v>
      </c>
      <c r="D263" s="147" t="s">
        <v>474</v>
      </c>
      <c r="E263" s="113" t="s">
        <v>441</v>
      </c>
      <c r="F263" s="226" t="s">
        <v>6</v>
      </c>
      <c r="G263" s="59" t="s">
        <v>39</v>
      </c>
      <c r="H263" s="155" t="s">
        <v>491</v>
      </c>
      <c r="I263" s="151" t="s">
        <v>553</v>
      </c>
      <c r="J263" s="72" t="s">
        <v>1896</v>
      </c>
      <c r="K263" s="53">
        <v>13</v>
      </c>
      <c r="L263" s="54">
        <v>23</v>
      </c>
      <c r="M263" s="55">
        <v>3</v>
      </c>
      <c r="N263" s="89" t="s">
        <v>1865</v>
      </c>
      <c r="O263" s="32" t="s">
        <v>115</v>
      </c>
      <c r="P263" s="88">
        <v>50</v>
      </c>
      <c r="Q263" s="50" t="s">
        <v>45</v>
      </c>
      <c r="R263" s="239">
        <v>2305328000007</v>
      </c>
      <c r="S263" s="239">
        <v>12305328000004</v>
      </c>
      <c r="T263" s="260">
        <v>300</v>
      </c>
      <c r="U263" s="69">
        <v>79</v>
      </c>
      <c r="V263" s="69">
        <v>58</v>
      </c>
      <c r="W263" s="78">
        <f>кратность!$F$116</f>
        <v>0.7</v>
      </c>
      <c r="X263" s="273">
        <v>8.0000000000000002E-3</v>
      </c>
      <c r="Y263" s="67">
        <f t="shared" ref="Y263" si="252">W263+X263</f>
        <v>0.70799999999999996</v>
      </c>
      <c r="Z263" s="60">
        <v>292</v>
      </c>
      <c r="AA263" s="61">
        <v>178</v>
      </c>
      <c r="AB263" s="61">
        <v>178</v>
      </c>
      <c r="AC263" s="193">
        <v>8</v>
      </c>
      <c r="AD263" s="118">
        <v>600000029</v>
      </c>
      <c r="AE263" s="105">
        <f>справочники!$C$21</f>
        <v>0.125</v>
      </c>
      <c r="AF263" s="62">
        <f t="shared" si="244"/>
        <v>5.6</v>
      </c>
      <c r="AG263" s="123">
        <f t="shared" si="245"/>
        <v>5.7889999999999997</v>
      </c>
      <c r="AH263" s="38">
        <v>16</v>
      </c>
      <c r="AI263" s="39">
        <v>8</v>
      </c>
      <c r="AJ263" s="41">
        <f t="shared" ref="AJ263" si="253">AH263*AI263</f>
        <v>128</v>
      </c>
      <c r="AK263" s="216">
        <f t="shared" ref="AK263" si="254">IF(C263="ШТ",кол_во_инд.__упак_к*итого_г_у,ROUNDDOWN(номин.вес_нетто_г_у__кг*итого_г_у,1))</f>
        <v>716.8</v>
      </c>
      <c r="AL263" s="206">
        <f t="shared" si="225"/>
        <v>1569</v>
      </c>
      <c r="AM263" s="23"/>
    </row>
    <row r="264" spans="1:39" ht="127.5" x14ac:dyDescent="0.2">
      <c r="A264" s="117">
        <v>1001303987333</v>
      </c>
      <c r="B264" s="71" t="s">
        <v>1863</v>
      </c>
      <c r="C264" s="51" t="s">
        <v>4</v>
      </c>
      <c r="D264" s="147" t="s">
        <v>474</v>
      </c>
      <c r="E264" s="113" t="s">
        <v>441</v>
      </c>
      <c r="F264" s="226" t="s">
        <v>6</v>
      </c>
      <c r="G264" s="59" t="s">
        <v>39</v>
      </c>
      <c r="H264" s="155" t="s">
        <v>491</v>
      </c>
      <c r="I264" s="151" t="s">
        <v>553</v>
      </c>
      <c r="J264" s="72" t="s">
        <v>1864</v>
      </c>
      <c r="K264" s="53">
        <v>13</v>
      </c>
      <c r="L264" s="54">
        <v>23</v>
      </c>
      <c r="M264" s="55">
        <v>3</v>
      </c>
      <c r="N264" s="89" t="s">
        <v>1865</v>
      </c>
      <c r="O264" s="32" t="s">
        <v>115</v>
      </c>
      <c r="P264" s="88">
        <v>50</v>
      </c>
      <c r="Q264" s="50" t="s">
        <v>45</v>
      </c>
      <c r="R264" s="239">
        <v>4607958079919</v>
      </c>
      <c r="S264" s="239">
        <v>14607958079916</v>
      </c>
      <c r="T264" s="260">
        <v>220</v>
      </c>
      <c r="U264" s="69">
        <v>80</v>
      </c>
      <c r="V264" s="69">
        <v>54</v>
      </c>
      <c r="W264" s="78">
        <v>0.28000000000000003</v>
      </c>
      <c r="X264" s="273">
        <v>5.0000000000000001E-3</v>
      </c>
      <c r="Y264" s="67">
        <f t="shared" ref="Y264" si="255">W264+X264</f>
        <v>0.28500000000000003</v>
      </c>
      <c r="Z264" s="60">
        <v>318</v>
      </c>
      <c r="AA264" s="61">
        <v>143</v>
      </c>
      <c r="AB264" s="61">
        <v>138</v>
      </c>
      <c r="AC264" s="193">
        <v>8</v>
      </c>
      <c r="AD264" s="118">
        <v>600000407</v>
      </c>
      <c r="AE264" s="105">
        <f>справочники!$C$106</f>
        <v>9.4E-2</v>
      </c>
      <c r="AF264" s="62">
        <f t="shared" si="244"/>
        <v>2.2400000000000002</v>
      </c>
      <c r="AG264" s="123">
        <f t="shared" si="245"/>
        <v>2.3740000000000001</v>
      </c>
      <c r="AH264" s="38">
        <v>19</v>
      </c>
      <c r="AI264" s="39">
        <v>11</v>
      </c>
      <c r="AJ264" s="41">
        <f t="shared" ref="AJ264" si="256">AH264*AI264</f>
        <v>209</v>
      </c>
      <c r="AK264" s="208">
        <f t="shared" ref="AK264" si="257">IF(C264="ШТ",кол_во_инд.__упак_к*итого_г_у,ROUNDDOWN(номин.вес_нетто_г_у__кг*итого_г_у,1))</f>
        <v>1672</v>
      </c>
      <c r="AL264" s="206">
        <f t="shared" si="225"/>
        <v>1663</v>
      </c>
      <c r="AM264" s="23"/>
    </row>
    <row r="265" spans="1:39" ht="103.5" customHeight="1" x14ac:dyDescent="0.2">
      <c r="A265" s="117">
        <v>1001303987162</v>
      </c>
      <c r="B265" s="71" t="s">
        <v>1513</v>
      </c>
      <c r="C265" s="51" t="s">
        <v>4</v>
      </c>
      <c r="D265" s="147" t="s">
        <v>474</v>
      </c>
      <c r="E265" s="113" t="s">
        <v>441</v>
      </c>
      <c r="F265" s="226" t="s">
        <v>6</v>
      </c>
      <c r="G265" s="59" t="s">
        <v>39</v>
      </c>
      <c r="H265" s="155" t="s">
        <v>491</v>
      </c>
      <c r="I265" s="151" t="s">
        <v>553</v>
      </c>
      <c r="J265" s="72" t="s">
        <v>736</v>
      </c>
      <c r="K265" s="53">
        <v>13</v>
      </c>
      <c r="L265" s="54">
        <v>21</v>
      </c>
      <c r="M265" s="55"/>
      <c r="N265" s="89" t="s">
        <v>280</v>
      </c>
      <c r="O265" s="32" t="s">
        <v>115</v>
      </c>
      <c r="P265" s="88">
        <v>50</v>
      </c>
      <c r="Q265" s="50" t="s">
        <v>45</v>
      </c>
      <c r="R265" s="239">
        <v>4607958071715</v>
      </c>
      <c r="S265" s="239">
        <v>14607958071712</v>
      </c>
      <c r="T265" s="260">
        <v>220</v>
      </c>
      <c r="U265" s="69">
        <v>80</v>
      </c>
      <c r="V265" s="69">
        <v>58</v>
      </c>
      <c r="W265" s="78">
        <v>0.35</v>
      </c>
      <c r="X265" s="273">
        <v>5.0000000000000001E-3</v>
      </c>
      <c r="Y265" s="67">
        <f t="shared" ref="Y265" si="258">W265+X265</f>
        <v>0.35499999999999998</v>
      </c>
      <c r="Z265" s="60">
        <v>318</v>
      </c>
      <c r="AA265" s="61">
        <v>143</v>
      </c>
      <c r="AB265" s="61">
        <v>138</v>
      </c>
      <c r="AC265" s="193">
        <v>8</v>
      </c>
      <c r="AD265" s="118">
        <v>600000407</v>
      </c>
      <c r="AE265" s="105">
        <f>справочники!$C$106</f>
        <v>9.4E-2</v>
      </c>
      <c r="AF265" s="62">
        <f t="shared" si="244"/>
        <v>2.8</v>
      </c>
      <c r="AG265" s="123">
        <f t="shared" si="245"/>
        <v>2.9339999999999997</v>
      </c>
      <c r="AH265" s="38">
        <v>19</v>
      </c>
      <c r="AI265" s="39">
        <v>11</v>
      </c>
      <c r="AJ265" s="41">
        <f t="shared" ref="AJ265" si="259">AH265*AI265</f>
        <v>209</v>
      </c>
      <c r="AK265" s="208">
        <f t="shared" ref="AK265" si="260">IF(C265="ШТ",кол_во_инд.__упак_к*итого_г_у,ROUNDDOWN(номин.вес_нетто_г_у__кг*итого_г_у,1))</f>
        <v>1672</v>
      </c>
      <c r="AL265" s="206">
        <f t="shared" si="225"/>
        <v>1663</v>
      </c>
      <c r="AM265" s="23"/>
    </row>
    <row r="266" spans="1:39" ht="102.75" customHeight="1" x14ac:dyDescent="0.2">
      <c r="A266" s="117">
        <v>1001303987165</v>
      </c>
      <c r="B266" s="71" t="s">
        <v>1516</v>
      </c>
      <c r="C266" s="82" t="s">
        <v>3</v>
      </c>
      <c r="D266" s="147" t="s">
        <v>474</v>
      </c>
      <c r="E266" s="113" t="s">
        <v>441</v>
      </c>
      <c r="F266" s="226" t="s">
        <v>6</v>
      </c>
      <c r="G266" s="59" t="s">
        <v>39</v>
      </c>
      <c r="H266" s="155" t="s">
        <v>491</v>
      </c>
      <c r="I266" s="151" t="s">
        <v>553</v>
      </c>
      <c r="J266" s="72" t="s">
        <v>736</v>
      </c>
      <c r="K266" s="53">
        <v>13</v>
      </c>
      <c r="L266" s="54">
        <v>21</v>
      </c>
      <c r="M266" s="55"/>
      <c r="N266" s="89" t="s">
        <v>280</v>
      </c>
      <c r="O266" s="32" t="s">
        <v>115</v>
      </c>
      <c r="P266" s="88">
        <v>50</v>
      </c>
      <c r="Q266" s="50" t="s">
        <v>45</v>
      </c>
      <c r="R266" s="239">
        <v>2800272000009</v>
      </c>
      <c r="S266" s="239">
        <v>12800272000006</v>
      </c>
      <c r="T266" s="260">
        <v>300</v>
      </c>
      <c r="U266" s="69">
        <v>79</v>
      </c>
      <c r="V266" s="69">
        <v>58</v>
      </c>
      <c r="W266" s="78">
        <f>кратность!$F$117</f>
        <v>0.7</v>
      </c>
      <c r="X266" s="273">
        <v>8.0000000000000002E-3</v>
      </c>
      <c r="Y266" s="67">
        <f t="shared" ref="Y266" si="261">W266+X266</f>
        <v>0.70799999999999996</v>
      </c>
      <c r="Z266" s="60">
        <v>292</v>
      </c>
      <c r="AA266" s="61">
        <v>178</v>
      </c>
      <c r="AB266" s="61">
        <v>178</v>
      </c>
      <c r="AC266" s="193">
        <v>8</v>
      </c>
      <c r="AD266" s="118">
        <v>600000029</v>
      </c>
      <c r="AE266" s="105">
        <f>справочники!$C$21</f>
        <v>0.125</v>
      </c>
      <c r="AF266" s="62">
        <f t="shared" si="244"/>
        <v>5.6</v>
      </c>
      <c r="AG266" s="123">
        <f t="shared" si="245"/>
        <v>5.7889999999999997</v>
      </c>
      <c r="AH266" s="38">
        <v>16</v>
      </c>
      <c r="AI266" s="39">
        <v>8</v>
      </c>
      <c r="AJ266" s="41">
        <f t="shared" ref="AJ266" si="262">AH266*AI266</f>
        <v>128</v>
      </c>
      <c r="AK266" s="216">
        <f t="shared" ref="AK266" si="263">IF(C266="ШТ",кол_во_инд.__упак_к*итого_г_у,ROUNDDOWN(номин.вес_нетто_г_у__кг*итого_г_у,1))</f>
        <v>716.8</v>
      </c>
      <c r="AL266" s="206">
        <f t="shared" si="225"/>
        <v>1569</v>
      </c>
      <c r="AM266" s="23"/>
    </row>
    <row r="267" spans="1:39" ht="102.75" customHeight="1" x14ac:dyDescent="0.2">
      <c r="A267" s="117">
        <v>1001303987336</v>
      </c>
      <c r="B267" s="71" t="s">
        <v>1855</v>
      </c>
      <c r="C267" s="51" t="s">
        <v>4</v>
      </c>
      <c r="D267" s="147" t="s">
        <v>474</v>
      </c>
      <c r="E267" s="113" t="s">
        <v>441</v>
      </c>
      <c r="F267" s="226" t="s">
        <v>6</v>
      </c>
      <c r="G267" s="59" t="s">
        <v>39</v>
      </c>
      <c r="H267" s="155" t="s">
        <v>491</v>
      </c>
      <c r="I267" s="151" t="s">
        <v>553</v>
      </c>
      <c r="J267" s="72" t="s">
        <v>736</v>
      </c>
      <c r="K267" s="53">
        <v>13</v>
      </c>
      <c r="L267" s="54">
        <v>21</v>
      </c>
      <c r="M267" s="55"/>
      <c r="N267" s="89" t="s">
        <v>280</v>
      </c>
      <c r="O267" s="32" t="s">
        <v>115</v>
      </c>
      <c r="P267" s="88">
        <v>50</v>
      </c>
      <c r="Q267" s="50" t="s">
        <v>45</v>
      </c>
      <c r="R267" s="239">
        <v>4607958079933</v>
      </c>
      <c r="S267" s="239">
        <v>14607958079930</v>
      </c>
      <c r="T267" s="260">
        <v>300</v>
      </c>
      <c r="U267" s="69">
        <v>79</v>
      </c>
      <c r="V267" s="69">
        <v>58</v>
      </c>
      <c r="W267" s="78">
        <v>0.7</v>
      </c>
      <c r="X267" s="273">
        <v>8.0000000000000002E-3</v>
      </c>
      <c r="Y267" s="67">
        <f t="shared" ref="Y267" si="264">W267+X267</f>
        <v>0.70799999999999996</v>
      </c>
      <c r="Z267" s="60">
        <v>292</v>
      </c>
      <c r="AA267" s="61">
        <v>178</v>
      </c>
      <c r="AB267" s="61">
        <v>178</v>
      </c>
      <c r="AC267" s="193">
        <v>8</v>
      </c>
      <c r="AD267" s="118">
        <v>600000029</v>
      </c>
      <c r="AE267" s="105">
        <f>справочники!$C$21</f>
        <v>0.125</v>
      </c>
      <c r="AF267" s="62">
        <f t="shared" si="244"/>
        <v>5.6</v>
      </c>
      <c r="AG267" s="123">
        <f t="shared" si="245"/>
        <v>5.7889999999999997</v>
      </c>
      <c r="AH267" s="38">
        <v>16</v>
      </c>
      <c r="AI267" s="39">
        <v>8</v>
      </c>
      <c r="AJ267" s="41">
        <f t="shared" ref="AJ267" si="265">AH267*AI267</f>
        <v>128</v>
      </c>
      <c r="AK267" s="208">
        <f t="shared" ref="AK267" si="266">IF(C267="ШТ",кол_во_инд.__упак_к*итого_г_у,ROUNDDOWN(номин.вес_нетто_г_у__кг*итого_г_у,1))</f>
        <v>1024</v>
      </c>
      <c r="AL267" s="206">
        <f t="shared" si="225"/>
        <v>1569</v>
      </c>
      <c r="AM267" s="23"/>
    </row>
    <row r="268" spans="1:39" ht="102.75" customHeight="1" x14ac:dyDescent="0.2">
      <c r="A268" s="117">
        <v>1001303987169</v>
      </c>
      <c r="B268" s="71" t="s">
        <v>1518</v>
      </c>
      <c r="C268" s="51" t="s">
        <v>4</v>
      </c>
      <c r="D268" s="147" t="s">
        <v>474</v>
      </c>
      <c r="E268" s="113" t="s">
        <v>441</v>
      </c>
      <c r="F268" s="226" t="s">
        <v>6</v>
      </c>
      <c r="G268" s="59" t="s">
        <v>39</v>
      </c>
      <c r="H268" s="155" t="s">
        <v>491</v>
      </c>
      <c r="I268" s="151" t="s">
        <v>553</v>
      </c>
      <c r="J268" s="72" t="s">
        <v>736</v>
      </c>
      <c r="K268" s="53">
        <v>13</v>
      </c>
      <c r="L268" s="54">
        <v>21</v>
      </c>
      <c r="M268" s="55"/>
      <c r="N268" s="89" t="s">
        <v>280</v>
      </c>
      <c r="O268" s="32" t="s">
        <v>115</v>
      </c>
      <c r="P268" s="88">
        <v>50</v>
      </c>
      <c r="Q268" s="50" t="s">
        <v>45</v>
      </c>
      <c r="R268" s="239">
        <v>4607958071715</v>
      </c>
      <c r="S268" s="239">
        <v>14607958071712</v>
      </c>
      <c r="T268" s="260">
        <v>220</v>
      </c>
      <c r="U268" s="69">
        <v>80</v>
      </c>
      <c r="V268" s="69">
        <v>58</v>
      </c>
      <c r="W268" s="78">
        <v>0.35</v>
      </c>
      <c r="X268" s="273">
        <v>5.0000000000000001E-3</v>
      </c>
      <c r="Y268" s="67">
        <f t="shared" ref="Y268" si="267">W268+X268</f>
        <v>0.35499999999999998</v>
      </c>
      <c r="Z268" s="60">
        <v>318</v>
      </c>
      <c r="AA268" s="61">
        <v>143</v>
      </c>
      <c r="AB268" s="61">
        <v>138</v>
      </c>
      <c r="AC268" s="193">
        <v>8</v>
      </c>
      <c r="AD268" s="118">
        <v>600000407</v>
      </c>
      <c r="AE268" s="105">
        <f>справочники!$C$106</f>
        <v>9.4E-2</v>
      </c>
      <c r="AF268" s="62">
        <f t="shared" si="244"/>
        <v>2.8</v>
      </c>
      <c r="AG268" s="123">
        <f t="shared" si="245"/>
        <v>2.9339999999999997</v>
      </c>
      <c r="AH268" s="38">
        <v>19</v>
      </c>
      <c r="AI268" s="39">
        <v>11</v>
      </c>
      <c r="AJ268" s="41">
        <f t="shared" ref="AJ268" si="268">AH268*AI268</f>
        <v>209</v>
      </c>
      <c r="AK268" s="208">
        <f t="shared" ref="AK268" si="269">IF(C268="ШТ",кол_во_инд.__упак_к*итого_г_у,ROUNDDOWN(номин.вес_нетто_г_у__кг*итого_г_у,1))</f>
        <v>1672</v>
      </c>
      <c r="AL268" s="206">
        <f t="shared" si="225"/>
        <v>1663</v>
      </c>
      <c r="AM268" s="23"/>
    </row>
    <row r="269" spans="1:39" ht="127.5" customHeight="1" x14ac:dyDescent="0.2">
      <c r="A269" s="117">
        <v>1001304077293</v>
      </c>
      <c r="B269" s="71" t="s">
        <v>1755</v>
      </c>
      <c r="C269" s="82" t="s">
        <v>4</v>
      </c>
      <c r="D269" s="147" t="s">
        <v>474</v>
      </c>
      <c r="E269" s="113" t="s">
        <v>441</v>
      </c>
      <c r="F269" s="226" t="s">
        <v>6</v>
      </c>
      <c r="G269" s="59" t="s">
        <v>39</v>
      </c>
      <c r="H269" s="155" t="s">
        <v>491</v>
      </c>
      <c r="I269" s="151" t="s">
        <v>553</v>
      </c>
      <c r="J269" s="72" t="s">
        <v>1715</v>
      </c>
      <c r="K269" s="53">
        <v>12</v>
      </c>
      <c r="L269" s="54">
        <v>20</v>
      </c>
      <c r="M269" s="55">
        <v>3</v>
      </c>
      <c r="N269" s="89" t="s">
        <v>251</v>
      </c>
      <c r="O269" s="32" t="s">
        <v>115</v>
      </c>
      <c r="P269" s="88">
        <v>55</v>
      </c>
      <c r="Q269" s="50" t="s">
        <v>45</v>
      </c>
      <c r="R269" s="239">
        <v>4607958077540</v>
      </c>
      <c r="S269" s="239">
        <v>14607958077547</v>
      </c>
      <c r="T269" s="260">
        <v>300</v>
      </c>
      <c r="U269" s="69">
        <v>79</v>
      </c>
      <c r="V269" s="69">
        <v>58</v>
      </c>
      <c r="W269" s="78">
        <v>0.7</v>
      </c>
      <c r="X269" s="273">
        <v>8.0000000000000002E-3</v>
      </c>
      <c r="Y269" s="67">
        <f t="shared" ref="Y269" si="270">W269+X269</f>
        <v>0.70799999999999996</v>
      </c>
      <c r="Z269" s="60">
        <v>292</v>
      </c>
      <c r="AA269" s="61">
        <v>178</v>
      </c>
      <c r="AB269" s="61">
        <v>178</v>
      </c>
      <c r="AC269" s="193">
        <v>8</v>
      </c>
      <c r="AD269" s="118">
        <v>600000029</v>
      </c>
      <c r="AE269" s="105">
        <f>справочники!$C$21</f>
        <v>0.125</v>
      </c>
      <c r="AF269" s="62">
        <f t="shared" si="244"/>
        <v>5.6</v>
      </c>
      <c r="AG269" s="123">
        <f t="shared" si="245"/>
        <v>5.7889999999999997</v>
      </c>
      <c r="AH269" s="38">
        <v>16</v>
      </c>
      <c r="AI269" s="39">
        <v>8</v>
      </c>
      <c r="AJ269" s="41">
        <f t="shared" ref="AJ269" si="271">AH269*AI269</f>
        <v>128</v>
      </c>
      <c r="AK269" s="208">
        <f t="shared" ref="AK269" si="272">IF(C269="ШТ",кол_во_инд.__упак_к*итого_г_у,ROUNDDOWN(номин.вес_нетто_г_у__кг*итого_г_у,1))</f>
        <v>1024</v>
      </c>
      <c r="AL269" s="206">
        <f t="shared" si="225"/>
        <v>1569</v>
      </c>
      <c r="AM269" s="23"/>
    </row>
    <row r="270" spans="1:39" ht="126.75" customHeight="1" x14ac:dyDescent="0.2">
      <c r="A270" s="117">
        <v>1001304076691</v>
      </c>
      <c r="B270" s="71" t="s">
        <v>336</v>
      </c>
      <c r="C270" s="82" t="s">
        <v>4</v>
      </c>
      <c r="D270" s="147" t="s">
        <v>474</v>
      </c>
      <c r="E270" s="113" t="s">
        <v>441</v>
      </c>
      <c r="F270" s="226" t="s">
        <v>6</v>
      </c>
      <c r="G270" s="59" t="s">
        <v>39</v>
      </c>
      <c r="H270" s="155" t="s">
        <v>491</v>
      </c>
      <c r="I270" s="151" t="s">
        <v>553</v>
      </c>
      <c r="J270" s="72" t="s">
        <v>1715</v>
      </c>
      <c r="K270" s="53">
        <v>12</v>
      </c>
      <c r="L270" s="54">
        <v>20</v>
      </c>
      <c r="M270" s="55">
        <v>3</v>
      </c>
      <c r="N270" s="89" t="s">
        <v>251</v>
      </c>
      <c r="O270" s="32" t="s">
        <v>115</v>
      </c>
      <c r="P270" s="88">
        <v>45</v>
      </c>
      <c r="Q270" s="50" t="s">
        <v>45</v>
      </c>
      <c r="R270" s="239">
        <v>4607958073764</v>
      </c>
      <c r="S270" s="239">
        <v>14607958073761</v>
      </c>
      <c r="T270" s="260">
        <v>210</v>
      </c>
      <c r="U270" s="69">
        <v>80</v>
      </c>
      <c r="V270" s="69">
        <v>65</v>
      </c>
      <c r="W270" s="78">
        <v>0.35</v>
      </c>
      <c r="X270" s="273">
        <v>5.0000000000000001E-3</v>
      </c>
      <c r="Y270" s="67">
        <f t="shared" ref="Y270:Y298" si="273">W270+X270</f>
        <v>0.35499999999999998</v>
      </c>
      <c r="Z270" s="60">
        <v>318</v>
      </c>
      <c r="AA270" s="61">
        <v>143</v>
      </c>
      <c r="AB270" s="61">
        <v>138</v>
      </c>
      <c r="AC270" s="193">
        <v>8</v>
      </c>
      <c r="AD270" s="118">
        <v>600000407</v>
      </c>
      <c r="AE270" s="105">
        <f>справочники!$C$106</f>
        <v>9.4E-2</v>
      </c>
      <c r="AF270" s="62">
        <f t="shared" si="244"/>
        <v>2.8</v>
      </c>
      <c r="AG270" s="123">
        <f t="shared" si="245"/>
        <v>2.9339999999999997</v>
      </c>
      <c r="AH270" s="38">
        <v>19</v>
      </c>
      <c r="AI270" s="39">
        <v>11</v>
      </c>
      <c r="AJ270" s="41">
        <f t="shared" si="240"/>
        <v>209</v>
      </c>
      <c r="AK270" s="208">
        <f t="shared" si="236"/>
        <v>1672</v>
      </c>
      <c r="AL270" s="206">
        <f t="shared" si="225"/>
        <v>1663</v>
      </c>
      <c r="AM270" s="23"/>
    </row>
    <row r="271" spans="1:39" ht="90" customHeight="1" x14ac:dyDescent="0.2">
      <c r="A271" s="117">
        <v>1001304096599</v>
      </c>
      <c r="B271" s="71" t="s">
        <v>830</v>
      </c>
      <c r="C271" s="82" t="s">
        <v>4</v>
      </c>
      <c r="D271" s="147" t="s">
        <v>474</v>
      </c>
      <c r="E271" s="113" t="s">
        <v>441</v>
      </c>
      <c r="F271" s="226" t="s">
        <v>5</v>
      </c>
      <c r="G271" s="59" t="s">
        <v>39</v>
      </c>
      <c r="H271" s="155" t="s">
        <v>491</v>
      </c>
      <c r="I271" s="152" t="s">
        <v>511</v>
      </c>
      <c r="J271" s="72" t="s">
        <v>1357</v>
      </c>
      <c r="K271" s="53">
        <v>12</v>
      </c>
      <c r="L271" s="54">
        <v>20</v>
      </c>
      <c r="M271" s="55">
        <v>3</v>
      </c>
      <c r="N271" s="89" t="s">
        <v>251</v>
      </c>
      <c r="O271" s="32" t="s">
        <v>115</v>
      </c>
      <c r="P271" s="88">
        <v>45</v>
      </c>
      <c r="Q271" s="50" t="s">
        <v>45</v>
      </c>
      <c r="R271" s="239">
        <v>4607958076642</v>
      </c>
      <c r="S271" s="239">
        <v>14607958076649</v>
      </c>
      <c r="T271" s="260">
        <v>324</v>
      </c>
      <c r="U271" s="69">
        <v>85</v>
      </c>
      <c r="V271" s="69">
        <v>56</v>
      </c>
      <c r="W271" s="78">
        <v>0.65</v>
      </c>
      <c r="X271" s="273">
        <v>8.0000000000000002E-3</v>
      </c>
      <c r="Y271" s="67">
        <f t="shared" si="273"/>
        <v>0.65800000000000003</v>
      </c>
      <c r="Z271" s="60">
        <v>315</v>
      </c>
      <c r="AA271" s="61">
        <v>168</v>
      </c>
      <c r="AB271" s="61">
        <v>248</v>
      </c>
      <c r="AC271" s="193">
        <v>10</v>
      </c>
      <c r="AD271" s="118">
        <v>600000429</v>
      </c>
      <c r="AE271" s="105">
        <f>справочники!$C$115</f>
        <v>0.14299999999999999</v>
      </c>
      <c r="AF271" s="62">
        <f t="shared" si="244"/>
        <v>6.5</v>
      </c>
      <c r="AG271" s="125">
        <f t="shared" si="245"/>
        <v>6.7229999999999999</v>
      </c>
      <c r="AH271" s="38">
        <v>17</v>
      </c>
      <c r="AI271" s="39">
        <v>6</v>
      </c>
      <c r="AJ271" s="41">
        <f t="shared" si="240"/>
        <v>102</v>
      </c>
      <c r="AK271" s="208">
        <f t="shared" si="236"/>
        <v>1020</v>
      </c>
      <c r="AL271" s="206">
        <f t="shared" si="225"/>
        <v>1633</v>
      </c>
      <c r="AM271" s="23"/>
    </row>
    <row r="272" spans="1:39" ht="102" x14ac:dyDescent="0.2">
      <c r="A272" s="117">
        <v>1001304096792</v>
      </c>
      <c r="B272" s="71" t="s">
        <v>1005</v>
      </c>
      <c r="C272" s="82" t="s">
        <v>3</v>
      </c>
      <c r="D272" s="147" t="s">
        <v>474</v>
      </c>
      <c r="E272" s="113" t="s">
        <v>441</v>
      </c>
      <c r="F272" s="226" t="s">
        <v>2</v>
      </c>
      <c r="G272" s="59" t="s">
        <v>39</v>
      </c>
      <c r="H272" s="155" t="s">
        <v>491</v>
      </c>
      <c r="I272" s="152" t="s">
        <v>553</v>
      </c>
      <c r="J272" s="52" t="s">
        <v>1358</v>
      </c>
      <c r="K272" s="53">
        <v>13</v>
      </c>
      <c r="L272" s="54">
        <v>26</v>
      </c>
      <c r="M272" s="55">
        <v>2</v>
      </c>
      <c r="N272" s="89" t="s">
        <v>850</v>
      </c>
      <c r="O272" s="32" t="s">
        <v>115</v>
      </c>
      <c r="P272" s="88">
        <v>45</v>
      </c>
      <c r="Q272" s="50" t="s">
        <v>45</v>
      </c>
      <c r="R272" s="239">
        <v>2800924000005</v>
      </c>
      <c r="S272" s="239">
        <v>12800924000002</v>
      </c>
      <c r="T272" s="260">
        <v>324</v>
      </c>
      <c r="U272" s="69">
        <v>85</v>
      </c>
      <c r="V272" s="69">
        <v>56</v>
      </c>
      <c r="W272" s="78">
        <f>кратность!$F$118</f>
        <v>0.66</v>
      </c>
      <c r="X272" s="273">
        <v>8.0000000000000002E-3</v>
      </c>
      <c r="Y272" s="67">
        <f t="shared" si="273"/>
        <v>0.66800000000000004</v>
      </c>
      <c r="Z272" s="60">
        <v>292</v>
      </c>
      <c r="AA272" s="61">
        <v>178</v>
      </c>
      <c r="AB272" s="61">
        <v>178</v>
      </c>
      <c r="AC272" s="193">
        <v>8</v>
      </c>
      <c r="AD272" s="118">
        <v>600000029</v>
      </c>
      <c r="AE272" s="105">
        <f>справочники!$C$21</f>
        <v>0.125</v>
      </c>
      <c r="AF272" s="62">
        <f t="shared" si="244"/>
        <v>5.28</v>
      </c>
      <c r="AG272" s="125">
        <f t="shared" si="245"/>
        <v>5.4690000000000003</v>
      </c>
      <c r="AH272" s="38">
        <v>16</v>
      </c>
      <c r="AI272" s="39">
        <v>8</v>
      </c>
      <c r="AJ272" s="41">
        <f t="shared" si="240"/>
        <v>128</v>
      </c>
      <c r="AK272" s="274">
        <f t="shared" si="236"/>
        <v>675.8</v>
      </c>
      <c r="AL272" s="206">
        <f t="shared" si="225"/>
        <v>1569</v>
      </c>
      <c r="AM272" s="23"/>
    </row>
    <row r="273" spans="1:39" ht="102" x14ac:dyDescent="0.2">
      <c r="A273" s="117">
        <v>1001304096972</v>
      </c>
      <c r="B273" s="71" t="s">
        <v>1236</v>
      </c>
      <c r="C273" s="82" t="s">
        <v>3</v>
      </c>
      <c r="D273" s="147" t="s">
        <v>474</v>
      </c>
      <c r="E273" s="113" t="s">
        <v>441</v>
      </c>
      <c r="F273" s="226" t="s">
        <v>2</v>
      </c>
      <c r="G273" s="59" t="s">
        <v>39</v>
      </c>
      <c r="H273" s="155" t="s">
        <v>491</v>
      </c>
      <c r="I273" s="152" t="s">
        <v>553</v>
      </c>
      <c r="J273" s="52" t="s">
        <v>1358</v>
      </c>
      <c r="K273" s="53">
        <v>13</v>
      </c>
      <c r="L273" s="54">
        <v>26</v>
      </c>
      <c r="M273" s="55">
        <v>2</v>
      </c>
      <c r="N273" s="89" t="s">
        <v>850</v>
      </c>
      <c r="O273" s="32" t="s">
        <v>115</v>
      </c>
      <c r="P273" s="88">
        <v>45</v>
      </c>
      <c r="Q273" s="50" t="s">
        <v>45</v>
      </c>
      <c r="R273" s="239">
        <v>2318781000002</v>
      </c>
      <c r="S273" s="239">
        <v>12318781000009</v>
      </c>
      <c r="T273" s="260">
        <v>324</v>
      </c>
      <c r="U273" s="69">
        <v>85</v>
      </c>
      <c r="V273" s="69">
        <v>56</v>
      </c>
      <c r="W273" s="78">
        <f>кратность!$F$119</f>
        <v>0.66</v>
      </c>
      <c r="X273" s="273">
        <v>8.0000000000000002E-3</v>
      </c>
      <c r="Y273" s="67">
        <f t="shared" si="273"/>
        <v>0.66800000000000004</v>
      </c>
      <c r="Z273" s="60">
        <v>292</v>
      </c>
      <c r="AA273" s="61">
        <v>178</v>
      </c>
      <c r="AB273" s="61">
        <v>178</v>
      </c>
      <c r="AC273" s="193">
        <v>8</v>
      </c>
      <c r="AD273" s="118">
        <v>600000029</v>
      </c>
      <c r="AE273" s="105">
        <f>справочники!$C$21</f>
        <v>0.125</v>
      </c>
      <c r="AF273" s="62">
        <f t="shared" si="244"/>
        <v>5.28</v>
      </c>
      <c r="AG273" s="125">
        <f t="shared" si="245"/>
        <v>5.4690000000000003</v>
      </c>
      <c r="AH273" s="38">
        <v>16</v>
      </c>
      <c r="AI273" s="39">
        <v>8</v>
      </c>
      <c r="AJ273" s="41">
        <f t="shared" si="240"/>
        <v>128</v>
      </c>
      <c r="AK273" s="274">
        <f t="shared" si="236"/>
        <v>675.8</v>
      </c>
      <c r="AL273" s="206">
        <f t="shared" si="225"/>
        <v>1569</v>
      </c>
      <c r="AM273" s="23"/>
    </row>
    <row r="274" spans="1:39" ht="102" x14ac:dyDescent="0.2">
      <c r="A274" s="117">
        <v>1001304096705</v>
      </c>
      <c r="B274" s="71" t="s">
        <v>1319</v>
      </c>
      <c r="C274" s="82" t="s">
        <v>3</v>
      </c>
      <c r="D274" s="147" t="s">
        <v>474</v>
      </c>
      <c r="E274" s="113" t="s">
        <v>441</v>
      </c>
      <c r="F274" s="226" t="s">
        <v>2</v>
      </c>
      <c r="G274" s="59" t="s">
        <v>39</v>
      </c>
      <c r="H274" s="155" t="s">
        <v>491</v>
      </c>
      <c r="I274" s="152" t="s">
        <v>553</v>
      </c>
      <c r="J274" s="52" t="s">
        <v>1358</v>
      </c>
      <c r="K274" s="53">
        <v>13</v>
      </c>
      <c r="L274" s="54">
        <v>26</v>
      </c>
      <c r="M274" s="55">
        <v>2</v>
      </c>
      <c r="N274" s="89" t="s">
        <v>850</v>
      </c>
      <c r="O274" s="32" t="s">
        <v>115</v>
      </c>
      <c r="P274" s="88">
        <v>45</v>
      </c>
      <c r="Q274" s="50" t="s">
        <v>45</v>
      </c>
      <c r="R274" s="239">
        <v>2800924000005</v>
      </c>
      <c r="S274" s="239">
        <v>12800924000002</v>
      </c>
      <c r="T274" s="260">
        <v>324</v>
      </c>
      <c r="U274" s="69">
        <v>85</v>
      </c>
      <c r="V274" s="69">
        <v>56</v>
      </c>
      <c r="W274" s="78">
        <f>кратность!$F$120</f>
        <v>0.66</v>
      </c>
      <c r="X274" s="273">
        <v>8.0000000000000002E-3</v>
      </c>
      <c r="Y274" s="67">
        <f t="shared" si="273"/>
        <v>0.66800000000000004</v>
      </c>
      <c r="Z274" s="60">
        <v>292</v>
      </c>
      <c r="AA274" s="61">
        <v>178</v>
      </c>
      <c r="AB274" s="61">
        <v>178</v>
      </c>
      <c r="AC274" s="193">
        <v>8</v>
      </c>
      <c r="AD274" s="118">
        <v>600000029</v>
      </c>
      <c r="AE274" s="105">
        <f>справочники!$C$21</f>
        <v>0.125</v>
      </c>
      <c r="AF274" s="62">
        <f t="shared" si="244"/>
        <v>5.28</v>
      </c>
      <c r="AG274" s="125">
        <f t="shared" si="245"/>
        <v>5.4690000000000003</v>
      </c>
      <c r="AH274" s="38">
        <v>16</v>
      </c>
      <c r="AI274" s="39">
        <v>8</v>
      </c>
      <c r="AJ274" s="41">
        <f t="shared" si="240"/>
        <v>128</v>
      </c>
      <c r="AK274" s="274">
        <f t="shared" ref="AK274:AK300" si="274">IF(C274="ШТ",кол_во_инд.__упак_к*итого_г_у,ROUNDDOWN(номин.вес_нетто_г_у__кг*итого_г_у,1))</f>
        <v>675.8</v>
      </c>
      <c r="AL274" s="206">
        <f t="shared" si="225"/>
        <v>1569</v>
      </c>
      <c r="AM274" s="23"/>
    </row>
    <row r="275" spans="1:39" ht="102" x14ac:dyDescent="0.2">
      <c r="A275" s="117">
        <v>1001304096791</v>
      </c>
      <c r="B275" s="49" t="s">
        <v>1003</v>
      </c>
      <c r="C275" s="50" t="s">
        <v>4</v>
      </c>
      <c r="D275" s="147" t="s">
        <v>474</v>
      </c>
      <c r="E275" s="113" t="s">
        <v>441</v>
      </c>
      <c r="F275" s="226" t="s">
        <v>2</v>
      </c>
      <c r="G275" s="59" t="s">
        <v>39</v>
      </c>
      <c r="H275" s="155" t="s">
        <v>491</v>
      </c>
      <c r="I275" s="152" t="s">
        <v>553</v>
      </c>
      <c r="J275" s="52" t="s">
        <v>1232</v>
      </c>
      <c r="K275" s="53">
        <v>13</v>
      </c>
      <c r="L275" s="54">
        <v>26</v>
      </c>
      <c r="M275" s="55">
        <v>2</v>
      </c>
      <c r="N275" s="89" t="s">
        <v>850</v>
      </c>
      <c r="O275" s="32" t="s">
        <v>115</v>
      </c>
      <c r="P275" s="88">
        <v>45</v>
      </c>
      <c r="Q275" s="50" t="s">
        <v>45</v>
      </c>
      <c r="R275" s="239">
        <v>4607958077335</v>
      </c>
      <c r="S275" s="239">
        <v>14607958077332</v>
      </c>
      <c r="T275" s="260">
        <v>220</v>
      </c>
      <c r="U275" s="69">
        <v>80</v>
      </c>
      <c r="V275" s="69">
        <v>58</v>
      </c>
      <c r="W275" s="66">
        <v>0.33</v>
      </c>
      <c r="X275" s="273">
        <v>5.0000000000000001E-3</v>
      </c>
      <c r="Y275" s="67">
        <f t="shared" si="273"/>
        <v>0.33500000000000002</v>
      </c>
      <c r="Z275" s="60">
        <v>318</v>
      </c>
      <c r="AA275" s="61">
        <v>143</v>
      </c>
      <c r="AB275" s="61">
        <v>138</v>
      </c>
      <c r="AC275" s="193">
        <v>8</v>
      </c>
      <c r="AD275" s="118">
        <v>600000407</v>
      </c>
      <c r="AE275" s="105">
        <f>справочники!$C$106</f>
        <v>9.4E-2</v>
      </c>
      <c r="AF275" s="62">
        <f>ROUNDDOWN(номин.вес_нетто__кг*кол_во_инд.__упак_к,2)</f>
        <v>2.64</v>
      </c>
      <c r="AG275" s="123">
        <f t="shared" si="245"/>
        <v>2.774</v>
      </c>
      <c r="AH275" s="38">
        <v>19</v>
      </c>
      <c r="AI275" s="39">
        <v>11</v>
      </c>
      <c r="AJ275" s="41">
        <f t="shared" si="240"/>
        <v>209</v>
      </c>
      <c r="AK275" s="208">
        <f t="shared" si="274"/>
        <v>1672</v>
      </c>
      <c r="AL275" s="206">
        <f t="shared" si="225"/>
        <v>1663</v>
      </c>
      <c r="AM275" s="23"/>
    </row>
    <row r="276" spans="1:39" ht="114.75" x14ac:dyDescent="0.2">
      <c r="A276" s="117">
        <v>1001053085098</v>
      </c>
      <c r="B276" s="81" t="s">
        <v>1645</v>
      </c>
      <c r="C276" s="51" t="s">
        <v>3</v>
      </c>
      <c r="D276" s="147" t="s">
        <v>474</v>
      </c>
      <c r="E276" s="113" t="s">
        <v>441</v>
      </c>
      <c r="F276" s="226" t="s">
        <v>6</v>
      </c>
      <c r="G276" s="59" t="s">
        <v>39</v>
      </c>
      <c r="H276" s="155" t="s">
        <v>491</v>
      </c>
      <c r="I276" s="152" t="s">
        <v>553</v>
      </c>
      <c r="J276" s="72" t="s">
        <v>1640</v>
      </c>
      <c r="K276" s="53">
        <v>15</v>
      </c>
      <c r="L276" s="54">
        <v>22</v>
      </c>
      <c r="M276" s="55"/>
      <c r="N276" s="89" t="s">
        <v>1641</v>
      </c>
      <c r="O276" s="32" t="s">
        <v>115</v>
      </c>
      <c r="P276" s="88">
        <v>45</v>
      </c>
      <c r="Q276" s="50" t="s">
        <v>45</v>
      </c>
      <c r="R276" s="241">
        <v>2304034000004</v>
      </c>
      <c r="S276" s="241">
        <v>12304034000001</v>
      </c>
      <c r="T276" s="260">
        <v>300</v>
      </c>
      <c r="U276" s="69">
        <v>79</v>
      </c>
      <c r="V276" s="69">
        <v>58</v>
      </c>
      <c r="W276" s="66">
        <f>кратность!$F$121</f>
        <v>0.62</v>
      </c>
      <c r="X276" s="273">
        <v>8.0000000000000002E-3</v>
      </c>
      <c r="Y276" s="67">
        <f t="shared" si="273"/>
        <v>0.628</v>
      </c>
      <c r="Z276" s="60">
        <v>292</v>
      </c>
      <c r="AA276" s="61">
        <v>178</v>
      </c>
      <c r="AB276" s="61">
        <v>178</v>
      </c>
      <c r="AC276" s="193">
        <v>8</v>
      </c>
      <c r="AD276" s="118">
        <v>600000029</v>
      </c>
      <c r="AE276" s="105">
        <f>справочники!$C$21</f>
        <v>0.125</v>
      </c>
      <c r="AF276" s="62">
        <f t="shared" si="244"/>
        <v>4.96</v>
      </c>
      <c r="AG276" s="123">
        <f t="shared" si="245"/>
        <v>5.149</v>
      </c>
      <c r="AH276" s="38">
        <v>16</v>
      </c>
      <c r="AI276" s="39">
        <v>8</v>
      </c>
      <c r="AJ276" s="41">
        <f t="shared" si="240"/>
        <v>128</v>
      </c>
      <c r="AK276" s="274">
        <f t="shared" si="274"/>
        <v>634.79999999999995</v>
      </c>
      <c r="AL276" s="206">
        <f t="shared" si="225"/>
        <v>1569</v>
      </c>
      <c r="AM276" s="23"/>
    </row>
    <row r="277" spans="1:39" ht="114.75" x14ac:dyDescent="0.2">
      <c r="A277" s="117">
        <v>1001303086695</v>
      </c>
      <c r="B277" s="71" t="s">
        <v>1639</v>
      </c>
      <c r="C277" s="51" t="s">
        <v>4</v>
      </c>
      <c r="D277" s="147" t="s">
        <v>474</v>
      </c>
      <c r="E277" s="113" t="s">
        <v>441</v>
      </c>
      <c r="F277" s="226" t="s">
        <v>6</v>
      </c>
      <c r="G277" s="59" t="s">
        <v>39</v>
      </c>
      <c r="H277" s="155" t="s">
        <v>491</v>
      </c>
      <c r="I277" s="152" t="s">
        <v>553</v>
      </c>
      <c r="J277" s="72" t="s">
        <v>1640</v>
      </c>
      <c r="K277" s="53">
        <v>15</v>
      </c>
      <c r="L277" s="54">
        <v>22</v>
      </c>
      <c r="M277" s="55"/>
      <c r="N277" s="89" t="s">
        <v>1641</v>
      </c>
      <c r="O277" s="32" t="s">
        <v>115</v>
      </c>
      <c r="P277" s="88">
        <v>45</v>
      </c>
      <c r="Q277" s="50" t="s">
        <v>45</v>
      </c>
      <c r="R277" s="239">
        <v>4607958075065</v>
      </c>
      <c r="S277" s="239">
        <v>14607958075062</v>
      </c>
      <c r="T277" s="260">
        <v>220</v>
      </c>
      <c r="U277" s="69">
        <v>80</v>
      </c>
      <c r="V277" s="69">
        <v>58</v>
      </c>
      <c r="W277" s="66">
        <v>0.31</v>
      </c>
      <c r="X277" s="273">
        <v>5.0000000000000001E-3</v>
      </c>
      <c r="Y277" s="67">
        <f t="shared" si="273"/>
        <v>0.315</v>
      </c>
      <c r="Z277" s="60">
        <v>318</v>
      </c>
      <c r="AA277" s="61">
        <v>143</v>
      </c>
      <c r="AB277" s="61">
        <v>138</v>
      </c>
      <c r="AC277" s="193">
        <v>8</v>
      </c>
      <c r="AD277" s="118">
        <v>600000407</v>
      </c>
      <c r="AE277" s="105">
        <f>справочники!$C$106</f>
        <v>9.4E-2</v>
      </c>
      <c r="AF277" s="62">
        <f t="shared" si="244"/>
        <v>2.48</v>
      </c>
      <c r="AG277" s="123">
        <f t="shared" si="245"/>
        <v>2.6139999999999999</v>
      </c>
      <c r="AH277" s="38">
        <v>19</v>
      </c>
      <c r="AI277" s="39">
        <v>11</v>
      </c>
      <c r="AJ277" s="41">
        <f t="shared" si="240"/>
        <v>209</v>
      </c>
      <c r="AK277" s="208">
        <f t="shared" si="274"/>
        <v>1672</v>
      </c>
      <c r="AL277" s="206">
        <f t="shared" si="225"/>
        <v>1663</v>
      </c>
      <c r="AM277" s="23"/>
    </row>
    <row r="278" spans="1:39" ht="102" x14ac:dyDescent="0.2">
      <c r="A278" s="117">
        <v>1001305307239</v>
      </c>
      <c r="B278" s="81" t="s">
        <v>1613</v>
      </c>
      <c r="C278" s="82" t="s">
        <v>4</v>
      </c>
      <c r="D278" s="147" t="s">
        <v>474</v>
      </c>
      <c r="E278" s="113" t="s">
        <v>441</v>
      </c>
      <c r="F278" s="226" t="s">
        <v>6</v>
      </c>
      <c r="G278" s="59" t="s">
        <v>39</v>
      </c>
      <c r="H278" s="155" t="s">
        <v>491</v>
      </c>
      <c r="I278" s="152" t="s">
        <v>553</v>
      </c>
      <c r="J278" s="52" t="s">
        <v>804</v>
      </c>
      <c r="K278" s="53">
        <v>12</v>
      </c>
      <c r="L278" s="54">
        <v>17</v>
      </c>
      <c r="M278" s="55"/>
      <c r="N278" s="89" t="s">
        <v>803</v>
      </c>
      <c r="O278" s="32" t="s">
        <v>115</v>
      </c>
      <c r="P278" s="88">
        <v>45</v>
      </c>
      <c r="Q278" s="50" t="s">
        <v>45</v>
      </c>
      <c r="R278" s="239">
        <v>4607958075874</v>
      </c>
      <c r="S278" s="239">
        <v>14607958075871</v>
      </c>
      <c r="T278" s="260">
        <v>220</v>
      </c>
      <c r="U278" s="69">
        <v>80</v>
      </c>
      <c r="V278" s="69">
        <v>58</v>
      </c>
      <c r="W278" s="78">
        <v>0.31</v>
      </c>
      <c r="X278" s="273">
        <v>5.0000000000000001E-3</v>
      </c>
      <c r="Y278" s="67">
        <f t="shared" ref="Y278" si="275">W278+X278</f>
        <v>0.315</v>
      </c>
      <c r="Z278" s="60">
        <v>318</v>
      </c>
      <c r="AA278" s="61">
        <v>143</v>
      </c>
      <c r="AB278" s="61">
        <v>138</v>
      </c>
      <c r="AC278" s="193">
        <v>8</v>
      </c>
      <c r="AD278" s="118">
        <v>600000407</v>
      </c>
      <c r="AE278" s="105">
        <f>справочники!$C$106</f>
        <v>9.4E-2</v>
      </c>
      <c r="AF278" s="62">
        <f t="shared" si="244"/>
        <v>2.48</v>
      </c>
      <c r="AG278" s="123">
        <f t="shared" si="245"/>
        <v>2.6139999999999999</v>
      </c>
      <c r="AH278" s="38">
        <v>19</v>
      </c>
      <c r="AI278" s="39">
        <v>11</v>
      </c>
      <c r="AJ278" s="41">
        <f t="shared" ref="AJ278" si="276">AH278*AI278</f>
        <v>209</v>
      </c>
      <c r="AK278" s="208">
        <f t="shared" ref="AK278" si="277">IF(C278="ШТ",кол_во_инд.__упак_к*итого_г_у,ROUNDDOWN(номин.вес_нетто_г_у__кг*итого_г_у,1))</f>
        <v>1672</v>
      </c>
      <c r="AL278" s="206">
        <f t="shared" si="225"/>
        <v>1663</v>
      </c>
      <c r="AM278" s="23"/>
    </row>
    <row r="279" spans="1:39" ht="114.75" customHeight="1" x14ac:dyDescent="0.2">
      <c r="A279" s="117">
        <v>1001304087163</v>
      </c>
      <c r="B279" s="81" t="s">
        <v>1514</v>
      </c>
      <c r="C279" s="51" t="s">
        <v>4</v>
      </c>
      <c r="D279" s="147" t="s">
        <v>474</v>
      </c>
      <c r="E279" s="113" t="s">
        <v>441</v>
      </c>
      <c r="F279" s="226" t="s">
        <v>6</v>
      </c>
      <c r="G279" s="59" t="s">
        <v>39</v>
      </c>
      <c r="H279" s="155" t="s">
        <v>491</v>
      </c>
      <c r="I279" s="152" t="s">
        <v>553</v>
      </c>
      <c r="J279" s="52" t="s">
        <v>1871</v>
      </c>
      <c r="K279" s="53">
        <v>10</v>
      </c>
      <c r="L279" s="54">
        <v>24</v>
      </c>
      <c r="M279" s="55">
        <v>3</v>
      </c>
      <c r="N279" s="89" t="s">
        <v>1769</v>
      </c>
      <c r="O279" s="32" t="s">
        <v>115</v>
      </c>
      <c r="P279" s="88">
        <v>50</v>
      </c>
      <c r="Q279" s="50" t="s">
        <v>45</v>
      </c>
      <c r="R279" s="241">
        <v>4607958077632</v>
      </c>
      <c r="S279" s="241">
        <v>14607958077639</v>
      </c>
      <c r="T279" s="260">
        <v>300</v>
      </c>
      <c r="U279" s="69">
        <v>79</v>
      </c>
      <c r="V279" s="69">
        <v>58</v>
      </c>
      <c r="W279" s="66">
        <v>0.62</v>
      </c>
      <c r="X279" s="273">
        <v>8.0000000000000002E-3</v>
      </c>
      <c r="Y279" s="67">
        <f t="shared" ref="Y279" si="278">W279+X279</f>
        <v>0.628</v>
      </c>
      <c r="Z279" s="60">
        <v>292</v>
      </c>
      <c r="AA279" s="61">
        <v>178</v>
      </c>
      <c r="AB279" s="61">
        <v>178</v>
      </c>
      <c r="AC279" s="193">
        <v>8</v>
      </c>
      <c r="AD279" s="118">
        <v>600000029</v>
      </c>
      <c r="AE279" s="105">
        <f>справочники!$C$21</f>
        <v>0.125</v>
      </c>
      <c r="AF279" s="62">
        <f t="shared" si="244"/>
        <v>4.96</v>
      </c>
      <c r="AG279" s="123">
        <f t="shared" si="245"/>
        <v>5.149</v>
      </c>
      <c r="AH279" s="38">
        <v>16</v>
      </c>
      <c r="AI279" s="39">
        <v>8</v>
      </c>
      <c r="AJ279" s="41">
        <f t="shared" ref="AJ279" si="279">AH279*AI279</f>
        <v>128</v>
      </c>
      <c r="AK279" s="208">
        <f t="shared" ref="AK279" si="280">IF(C279="ШТ",кол_во_инд.__упак_к*итого_г_у,ROUNDDOWN(номин.вес_нетто_г_у__кг*итого_г_у,1))</f>
        <v>1024</v>
      </c>
      <c r="AL279" s="206">
        <f t="shared" si="225"/>
        <v>1569</v>
      </c>
      <c r="AM279" s="23"/>
    </row>
    <row r="280" spans="1:39" ht="103.5" customHeight="1" x14ac:dyDescent="0.2">
      <c r="A280" s="117">
        <v>1001301876698</v>
      </c>
      <c r="B280" s="71" t="s">
        <v>800</v>
      </c>
      <c r="C280" s="51" t="s">
        <v>4</v>
      </c>
      <c r="D280" s="147" t="s">
        <v>474</v>
      </c>
      <c r="E280" s="113" t="s">
        <v>441</v>
      </c>
      <c r="F280" s="226" t="s">
        <v>6</v>
      </c>
      <c r="G280" s="59" t="s">
        <v>39</v>
      </c>
      <c r="H280" s="155" t="s">
        <v>491</v>
      </c>
      <c r="I280" s="152" t="s">
        <v>553</v>
      </c>
      <c r="J280" s="72" t="s">
        <v>1345</v>
      </c>
      <c r="K280" s="53">
        <v>13</v>
      </c>
      <c r="L280" s="54">
        <v>20</v>
      </c>
      <c r="M280" s="55"/>
      <c r="N280" s="89" t="s">
        <v>41</v>
      </c>
      <c r="O280" s="32" t="s">
        <v>115</v>
      </c>
      <c r="P280" s="88">
        <v>45</v>
      </c>
      <c r="Q280" s="50" t="s">
        <v>45</v>
      </c>
      <c r="R280" s="239">
        <v>4607958072170</v>
      </c>
      <c r="S280" s="239">
        <v>14607958072177</v>
      </c>
      <c r="T280" s="260">
        <v>220</v>
      </c>
      <c r="U280" s="69">
        <v>80</v>
      </c>
      <c r="V280" s="69">
        <v>58</v>
      </c>
      <c r="W280" s="66">
        <v>0.35</v>
      </c>
      <c r="X280" s="273">
        <v>5.0000000000000001E-3</v>
      </c>
      <c r="Y280" s="67">
        <f t="shared" si="273"/>
        <v>0.35499999999999998</v>
      </c>
      <c r="Z280" s="60">
        <v>318</v>
      </c>
      <c r="AA280" s="61">
        <v>143</v>
      </c>
      <c r="AB280" s="61">
        <v>138</v>
      </c>
      <c r="AC280" s="193">
        <v>8</v>
      </c>
      <c r="AD280" s="118">
        <v>600000407</v>
      </c>
      <c r="AE280" s="105">
        <f>справочники!$C$106</f>
        <v>9.4E-2</v>
      </c>
      <c r="AF280" s="62">
        <f t="shared" si="244"/>
        <v>2.8</v>
      </c>
      <c r="AG280" s="123">
        <f t="shared" si="245"/>
        <v>2.9339999999999997</v>
      </c>
      <c r="AH280" s="38">
        <v>19</v>
      </c>
      <c r="AI280" s="39">
        <v>11</v>
      </c>
      <c r="AJ280" s="41">
        <f t="shared" ref="AJ280:AJ305" si="281">AH280*AI280</f>
        <v>209</v>
      </c>
      <c r="AK280" s="208">
        <f t="shared" si="274"/>
        <v>1672</v>
      </c>
      <c r="AL280" s="206">
        <f t="shared" si="225"/>
        <v>1663</v>
      </c>
      <c r="AM280" s="23"/>
    </row>
    <row r="281" spans="1:39" ht="102" x14ac:dyDescent="0.2">
      <c r="A281" s="117">
        <v>1001301876782</v>
      </c>
      <c r="B281" s="49" t="s">
        <v>961</v>
      </c>
      <c r="C281" s="50" t="s">
        <v>4</v>
      </c>
      <c r="D281" s="147" t="s">
        <v>474</v>
      </c>
      <c r="E281" s="113" t="s">
        <v>441</v>
      </c>
      <c r="F281" s="226" t="s">
        <v>6</v>
      </c>
      <c r="G281" s="59" t="s">
        <v>1263</v>
      </c>
      <c r="H281" s="155" t="s">
        <v>491</v>
      </c>
      <c r="I281" s="152" t="s">
        <v>553</v>
      </c>
      <c r="J281" s="72" t="s">
        <v>1345</v>
      </c>
      <c r="K281" s="53">
        <v>13</v>
      </c>
      <c r="L281" s="54">
        <v>20</v>
      </c>
      <c r="M281" s="55"/>
      <c r="N281" s="89" t="s">
        <v>41</v>
      </c>
      <c r="O281" s="32" t="s">
        <v>115</v>
      </c>
      <c r="P281" s="88">
        <v>45</v>
      </c>
      <c r="Q281" s="50" t="s">
        <v>45</v>
      </c>
      <c r="R281" s="239">
        <v>4607958077151</v>
      </c>
      <c r="S281" s="239">
        <v>14607958077158</v>
      </c>
      <c r="T281" s="260">
        <v>300</v>
      </c>
      <c r="U281" s="69">
        <v>79</v>
      </c>
      <c r="V281" s="69">
        <v>58</v>
      </c>
      <c r="W281" s="78">
        <v>0.6</v>
      </c>
      <c r="X281" s="273">
        <v>8.0000000000000002E-3</v>
      </c>
      <c r="Y281" s="67">
        <f t="shared" si="273"/>
        <v>0.60799999999999998</v>
      </c>
      <c r="Z281" s="60">
        <v>292</v>
      </c>
      <c r="AA281" s="61">
        <v>178</v>
      </c>
      <c r="AB281" s="61">
        <v>178</v>
      </c>
      <c r="AC281" s="193">
        <v>8</v>
      </c>
      <c r="AD281" s="118">
        <v>600000029</v>
      </c>
      <c r="AE281" s="105">
        <f>справочники!$C$21</f>
        <v>0.125</v>
      </c>
      <c r="AF281" s="62">
        <f t="shared" si="244"/>
        <v>4.8</v>
      </c>
      <c r="AG281" s="123">
        <f t="shared" si="245"/>
        <v>4.9889999999999999</v>
      </c>
      <c r="AH281" s="38">
        <v>16</v>
      </c>
      <c r="AI281" s="39">
        <v>8</v>
      </c>
      <c r="AJ281" s="41">
        <f t="shared" si="281"/>
        <v>128</v>
      </c>
      <c r="AK281" s="208">
        <f t="shared" si="274"/>
        <v>1024</v>
      </c>
      <c r="AL281" s="206">
        <f t="shared" si="225"/>
        <v>1569</v>
      </c>
      <c r="AM281" s="23"/>
    </row>
    <row r="282" spans="1:39" ht="101.25" customHeight="1" x14ac:dyDescent="0.2">
      <c r="A282" s="117">
        <v>1001051875595</v>
      </c>
      <c r="B282" s="49" t="s">
        <v>272</v>
      </c>
      <c r="C282" s="50" t="s">
        <v>4</v>
      </c>
      <c r="D282" s="147" t="s">
        <v>474</v>
      </c>
      <c r="E282" s="113" t="s">
        <v>441</v>
      </c>
      <c r="F282" s="226" t="s">
        <v>6</v>
      </c>
      <c r="G282" s="59" t="s">
        <v>39</v>
      </c>
      <c r="H282" s="155" t="s">
        <v>491</v>
      </c>
      <c r="I282" s="152" t="s">
        <v>553</v>
      </c>
      <c r="J282" s="72" t="s">
        <v>1345</v>
      </c>
      <c r="K282" s="53">
        <v>13</v>
      </c>
      <c r="L282" s="54">
        <v>20</v>
      </c>
      <c r="M282" s="55"/>
      <c r="N282" s="89" t="s">
        <v>41</v>
      </c>
      <c r="O282" s="32" t="s">
        <v>115</v>
      </c>
      <c r="P282" s="88">
        <v>45</v>
      </c>
      <c r="Q282" s="50" t="s">
        <v>45</v>
      </c>
      <c r="R282" s="239">
        <v>4607958071401</v>
      </c>
      <c r="S282" s="239">
        <v>14607958071408</v>
      </c>
      <c r="T282" s="260">
        <v>300</v>
      </c>
      <c r="U282" s="69">
        <v>79</v>
      </c>
      <c r="V282" s="69">
        <v>66</v>
      </c>
      <c r="W282" s="78">
        <v>0.84</v>
      </c>
      <c r="X282" s="273">
        <v>8.0000000000000002E-3</v>
      </c>
      <c r="Y282" s="67">
        <f t="shared" si="273"/>
        <v>0.84799999999999998</v>
      </c>
      <c r="Z282" s="60">
        <v>292</v>
      </c>
      <c r="AA282" s="61">
        <v>178</v>
      </c>
      <c r="AB282" s="61">
        <v>178</v>
      </c>
      <c r="AC282" s="193">
        <v>6</v>
      </c>
      <c r="AD282" s="118">
        <v>600000029</v>
      </c>
      <c r="AE282" s="105">
        <f>справочники!$C$21</f>
        <v>0.125</v>
      </c>
      <c r="AF282" s="62">
        <f t="shared" si="244"/>
        <v>5.04</v>
      </c>
      <c r="AG282" s="123">
        <f t="shared" si="245"/>
        <v>5.2130000000000001</v>
      </c>
      <c r="AH282" s="38">
        <v>16</v>
      </c>
      <c r="AI282" s="39">
        <v>8</v>
      </c>
      <c r="AJ282" s="41">
        <f t="shared" si="281"/>
        <v>128</v>
      </c>
      <c r="AK282" s="208">
        <f t="shared" si="274"/>
        <v>768</v>
      </c>
      <c r="AL282" s="206">
        <f t="shared" si="225"/>
        <v>1569</v>
      </c>
      <c r="AM282" s="23"/>
    </row>
    <row r="283" spans="1:39" ht="102" customHeight="1" x14ac:dyDescent="0.2">
      <c r="A283" s="117">
        <v>1001051875600</v>
      </c>
      <c r="B283" s="49" t="s">
        <v>274</v>
      </c>
      <c r="C283" s="50" t="s">
        <v>3</v>
      </c>
      <c r="D283" s="147" t="s">
        <v>474</v>
      </c>
      <c r="E283" s="113" t="s">
        <v>441</v>
      </c>
      <c r="F283" s="226" t="s">
        <v>6</v>
      </c>
      <c r="G283" s="59" t="s">
        <v>39</v>
      </c>
      <c r="H283" s="155" t="s">
        <v>491</v>
      </c>
      <c r="I283" s="152" t="s">
        <v>553</v>
      </c>
      <c r="J283" s="72" t="s">
        <v>1345</v>
      </c>
      <c r="K283" s="53">
        <v>13</v>
      </c>
      <c r="L283" s="54">
        <v>20</v>
      </c>
      <c r="M283" s="55"/>
      <c r="N283" s="89" t="s">
        <v>41</v>
      </c>
      <c r="O283" s="32" t="s">
        <v>115</v>
      </c>
      <c r="P283" s="88">
        <v>45</v>
      </c>
      <c r="Q283" s="50" t="s">
        <v>45</v>
      </c>
      <c r="R283" s="241">
        <v>2952097000006</v>
      </c>
      <c r="S283" s="241">
        <v>12952097000003</v>
      </c>
      <c r="T283" s="94">
        <v>300</v>
      </c>
      <c r="U283" s="61">
        <v>79</v>
      </c>
      <c r="V283" s="69">
        <v>66</v>
      </c>
      <c r="W283" s="78">
        <f>кратность!$F$122</f>
        <v>0.84</v>
      </c>
      <c r="X283" s="273">
        <v>8.0000000000000002E-3</v>
      </c>
      <c r="Y283" s="67">
        <f t="shared" si="273"/>
        <v>0.84799999999999998</v>
      </c>
      <c r="Z283" s="60">
        <v>292</v>
      </c>
      <c r="AA283" s="61">
        <v>178</v>
      </c>
      <c r="AB283" s="61">
        <v>178</v>
      </c>
      <c r="AC283" s="193">
        <v>6</v>
      </c>
      <c r="AD283" s="118">
        <v>600000029</v>
      </c>
      <c r="AE283" s="105">
        <f>справочники!$C$21</f>
        <v>0.125</v>
      </c>
      <c r="AF283" s="62">
        <f t="shared" si="244"/>
        <v>5.04</v>
      </c>
      <c r="AG283" s="123">
        <f t="shared" si="245"/>
        <v>5.2130000000000001</v>
      </c>
      <c r="AH283" s="38">
        <v>14</v>
      </c>
      <c r="AI283" s="39">
        <v>8</v>
      </c>
      <c r="AJ283" s="41">
        <f t="shared" si="281"/>
        <v>112</v>
      </c>
      <c r="AK283" s="216">
        <f t="shared" si="274"/>
        <v>564.4</v>
      </c>
      <c r="AL283" s="206">
        <f t="shared" si="225"/>
        <v>1569</v>
      </c>
      <c r="AM283" s="23"/>
    </row>
    <row r="284" spans="1:39" ht="102.75" customHeight="1" x14ac:dyDescent="0.2">
      <c r="A284" s="117">
        <v>1001051875607</v>
      </c>
      <c r="B284" s="49" t="s">
        <v>275</v>
      </c>
      <c r="C284" s="50" t="s">
        <v>3</v>
      </c>
      <c r="D284" s="147" t="s">
        <v>474</v>
      </c>
      <c r="E284" s="113" t="s">
        <v>441</v>
      </c>
      <c r="F284" s="226" t="s">
        <v>6</v>
      </c>
      <c r="G284" s="59" t="s">
        <v>39</v>
      </c>
      <c r="H284" s="155" t="s">
        <v>491</v>
      </c>
      <c r="I284" s="152" t="s">
        <v>553</v>
      </c>
      <c r="J284" s="72" t="s">
        <v>1345</v>
      </c>
      <c r="K284" s="53">
        <v>13</v>
      </c>
      <c r="L284" s="54">
        <v>20</v>
      </c>
      <c r="M284" s="55"/>
      <c r="N284" s="89" t="s">
        <v>41</v>
      </c>
      <c r="O284" s="32" t="s">
        <v>115</v>
      </c>
      <c r="P284" s="88">
        <v>45</v>
      </c>
      <c r="Q284" s="50" t="s">
        <v>45</v>
      </c>
      <c r="R284" s="241">
        <v>2906000000003</v>
      </c>
      <c r="S284" s="241">
        <v>12906000000000</v>
      </c>
      <c r="T284" s="260">
        <v>300</v>
      </c>
      <c r="U284" s="69">
        <v>79</v>
      </c>
      <c r="V284" s="69">
        <v>66</v>
      </c>
      <c r="W284" s="78">
        <f>кратность!$F$123</f>
        <v>0.84</v>
      </c>
      <c r="X284" s="273">
        <v>8.0000000000000002E-3</v>
      </c>
      <c r="Y284" s="67">
        <f t="shared" si="273"/>
        <v>0.84799999999999998</v>
      </c>
      <c r="Z284" s="60">
        <v>292</v>
      </c>
      <c r="AA284" s="61">
        <v>178</v>
      </c>
      <c r="AB284" s="61">
        <v>178</v>
      </c>
      <c r="AC284" s="193">
        <v>6</v>
      </c>
      <c r="AD284" s="118">
        <v>600000029</v>
      </c>
      <c r="AE284" s="105">
        <f>справочники!$C$21</f>
        <v>0.125</v>
      </c>
      <c r="AF284" s="62">
        <f t="shared" si="244"/>
        <v>5.04</v>
      </c>
      <c r="AG284" s="123">
        <f t="shared" si="245"/>
        <v>5.2130000000000001</v>
      </c>
      <c r="AH284" s="38">
        <v>16</v>
      </c>
      <c r="AI284" s="39">
        <v>8</v>
      </c>
      <c r="AJ284" s="41">
        <f t="shared" si="281"/>
        <v>128</v>
      </c>
      <c r="AK284" s="216">
        <f t="shared" si="274"/>
        <v>645.1</v>
      </c>
      <c r="AL284" s="206">
        <f t="shared" si="225"/>
        <v>1569</v>
      </c>
      <c r="AM284" s="23"/>
    </row>
    <row r="285" spans="1:39" ht="101.25" customHeight="1" x14ac:dyDescent="0.2">
      <c r="A285" s="117">
        <v>1001051875544</v>
      </c>
      <c r="B285" s="49" t="s">
        <v>270</v>
      </c>
      <c r="C285" s="50" t="s">
        <v>3</v>
      </c>
      <c r="D285" s="147" t="s">
        <v>474</v>
      </c>
      <c r="E285" s="113" t="s">
        <v>441</v>
      </c>
      <c r="F285" s="226" t="s">
        <v>6</v>
      </c>
      <c r="G285" s="59" t="s">
        <v>39</v>
      </c>
      <c r="H285" s="155" t="s">
        <v>491</v>
      </c>
      <c r="I285" s="152" t="s">
        <v>553</v>
      </c>
      <c r="J285" s="72" t="s">
        <v>1345</v>
      </c>
      <c r="K285" s="53">
        <v>13</v>
      </c>
      <c r="L285" s="54">
        <v>20</v>
      </c>
      <c r="M285" s="55"/>
      <c r="N285" s="89" t="s">
        <v>41</v>
      </c>
      <c r="O285" s="32" t="s">
        <v>115</v>
      </c>
      <c r="P285" s="88">
        <v>45</v>
      </c>
      <c r="Q285" s="50" t="s">
        <v>45</v>
      </c>
      <c r="R285" s="241">
        <v>2906000000003</v>
      </c>
      <c r="S285" s="241">
        <v>12906000000000</v>
      </c>
      <c r="T285" s="260">
        <v>300</v>
      </c>
      <c r="U285" s="69">
        <v>79</v>
      </c>
      <c r="V285" s="69">
        <v>66</v>
      </c>
      <c r="W285" s="78">
        <f>кратность!$F$124</f>
        <v>0.81</v>
      </c>
      <c r="X285" s="273">
        <v>8.0000000000000002E-3</v>
      </c>
      <c r="Y285" s="67">
        <f t="shared" si="273"/>
        <v>0.81800000000000006</v>
      </c>
      <c r="Z285" s="60">
        <v>292</v>
      </c>
      <c r="AA285" s="61">
        <v>178</v>
      </c>
      <c r="AB285" s="61">
        <v>178</v>
      </c>
      <c r="AC285" s="193">
        <v>6</v>
      </c>
      <c r="AD285" s="118">
        <v>600000029</v>
      </c>
      <c r="AE285" s="105">
        <f>справочники!$C$21</f>
        <v>0.125</v>
      </c>
      <c r="AF285" s="62">
        <f t="shared" si="244"/>
        <v>4.8600000000000003</v>
      </c>
      <c r="AG285" s="123">
        <f t="shared" si="245"/>
        <v>5.0330000000000004</v>
      </c>
      <c r="AH285" s="38">
        <v>16</v>
      </c>
      <c r="AI285" s="39">
        <v>8</v>
      </c>
      <c r="AJ285" s="41">
        <f t="shared" si="281"/>
        <v>128</v>
      </c>
      <c r="AK285" s="216">
        <f t="shared" si="274"/>
        <v>622</v>
      </c>
      <c r="AL285" s="206">
        <f t="shared" si="225"/>
        <v>1569</v>
      </c>
      <c r="AM285" s="23"/>
    </row>
    <row r="286" spans="1:39" ht="102.75" customHeight="1" x14ac:dyDescent="0.2">
      <c r="A286" s="117">
        <v>1001051873657</v>
      </c>
      <c r="B286" s="49" t="s">
        <v>49</v>
      </c>
      <c r="C286" s="50" t="s">
        <v>3</v>
      </c>
      <c r="D286" s="147" t="s">
        <v>474</v>
      </c>
      <c r="E286" s="113" t="s">
        <v>441</v>
      </c>
      <c r="F286" s="226" t="s">
        <v>6</v>
      </c>
      <c r="G286" s="59" t="s">
        <v>39</v>
      </c>
      <c r="H286" s="155" t="s">
        <v>491</v>
      </c>
      <c r="I286" s="152" t="s">
        <v>553</v>
      </c>
      <c r="J286" s="72" t="s">
        <v>1345</v>
      </c>
      <c r="K286" s="53">
        <v>13</v>
      </c>
      <c r="L286" s="54">
        <v>20</v>
      </c>
      <c r="M286" s="55"/>
      <c r="N286" s="89" t="s">
        <v>41</v>
      </c>
      <c r="O286" s="32" t="s">
        <v>115</v>
      </c>
      <c r="P286" s="88">
        <v>45</v>
      </c>
      <c r="Q286" s="50" t="s">
        <v>45</v>
      </c>
      <c r="R286" s="241">
        <v>2510713000009</v>
      </c>
      <c r="S286" s="241">
        <v>12510713000006</v>
      </c>
      <c r="T286" s="260">
        <v>300</v>
      </c>
      <c r="U286" s="69">
        <v>79</v>
      </c>
      <c r="V286" s="69">
        <v>66</v>
      </c>
      <c r="W286" s="78">
        <f>кратность!$F$125</f>
        <v>0.84</v>
      </c>
      <c r="X286" s="273">
        <v>8.0000000000000002E-3</v>
      </c>
      <c r="Y286" s="67">
        <f t="shared" si="273"/>
        <v>0.84799999999999998</v>
      </c>
      <c r="Z286" s="60">
        <v>292</v>
      </c>
      <c r="AA286" s="61">
        <v>178</v>
      </c>
      <c r="AB286" s="61">
        <v>178</v>
      </c>
      <c r="AC286" s="193">
        <v>6</v>
      </c>
      <c r="AD286" s="118">
        <v>600000029</v>
      </c>
      <c r="AE286" s="105">
        <f>справочники!$C$21</f>
        <v>0.125</v>
      </c>
      <c r="AF286" s="62">
        <f t="shared" si="244"/>
        <v>5.04</v>
      </c>
      <c r="AG286" s="123">
        <f t="shared" si="245"/>
        <v>5.2130000000000001</v>
      </c>
      <c r="AH286" s="38">
        <v>16</v>
      </c>
      <c r="AI286" s="39">
        <v>8</v>
      </c>
      <c r="AJ286" s="41">
        <f t="shared" si="281"/>
        <v>128</v>
      </c>
      <c r="AK286" s="216">
        <f t="shared" si="274"/>
        <v>645.1</v>
      </c>
      <c r="AL286" s="206">
        <f t="shared" si="225"/>
        <v>1569</v>
      </c>
      <c r="AM286" s="23"/>
    </row>
    <row r="287" spans="1:39" ht="102.75" customHeight="1" x14ac:dyDescent="0.2">
      <c r="A287" s="117">
        <v>1001051873892</v>
      </c>
      <c r="B287" s="49" t="s">
        <v>50</v>
      </c>
      <c r="C287" s="50" t="s">
        <v>3</v>
      </c>
      <c r="D287" s="147" t="s">
        <v>474</v>
      </c>
      <c r="E287" s="113" t="s">
        <v>441</v>
      </c>
      <c r="F287" s="226" t="s">
        <v>6</v>
      </c>
      <c r="G287" s="59" t="s">
        <v>39</v>
      </c>
      <c r="H287" s="155" t="s">
        <v>491</v>
      </c>
      <c r="I287" s="152" t="s">
        <v>553</v>
      </c>
      <c r="J287" s="72" t="s">
        <v>1345</v>
      </c>
      <c r="K287" s="53">
        <v>13</v>
      </c>
      <c r="L287" s="54">
        <v>20</v>
      </c>
      <c r="M287" s="55"/>
      <c r="N287" s="89" t="s">
        <v>41</v>
      </c>
      <c r="O287" s="32" t="s">
        <v>115</v>
      </c>
      <c r="P287" s="88">
        <v>45</v>
      </c>
      <c r="Q287" s="50" t="s">
        <v>45</v>
      </c>
      <c r="R287" s="241">
        <v>2816370000001</v>
      </c>
      <c r="S287" s="241">
        <v>12816370000008</v>
      </c>
      <c r="T287" s="260">
        <v>300</v>
      </c>
      <c r="U287" s="69">
        <v>79</v>
      </c>
      <c r="V287" s="69">
        <v>66</v>
      </c>
      <c r="W287" s="78">
        <f>кратность!$F$126</f>
        <v>0.84</v>
      </c>
      <c r="X287" s="273">
        <v>8.0000000000000002E-3</v>
      </c>
      <c r="Y287" s="67">
        <f t="shared" si="273"/>
        <v>0.84799999999999998</v>
      </c>
      <c r="Z287" s="60">
        <v>292</v>
      </c>
      <c r="AA287" s="61">
        <v>178</v>
      </c>
      <c r="AB287" s="61">
        <v>178</v>
      </c>
      <c r="AC287" s="193">
        <v>6</v>
      </c>
      <c r="AD287" s="118">
        <v>600000029</v>
      </c>
      <c r="AE287" s="105">
        <f>справочники!$C$21</f>
        <v>0.125</v>
      </c>
      <c r="AF287" s="62">
        <f t="shared" si="244"/>
        <v>5.04</v>
      </c>
      <c r="AG287" s="123">
        <f t="shared" si="245"/>
        <v>5.2130000000000001</v>
      </c>
      <c r="AH287" s="38">
        <v>16</v>
      </c>
      <c r="AI287" s="39">
        <v>8</v>
      </c>
      <c r="AJ287" s="41">
        <f t="shared" si="281"/>
        <v>128</v>
      </c>
      <c r="AK287" s="216">
        <f t="shared" si="274"/>
        <v>645.1</v>
      </c>
      <c r="AL287" s="206">
        <f t="shared" si="225"/>
        <v>1569</v>
      </c>
      <c r="AM287" s="23"/>
    </row>
    <row r="288" spans="1:39" ht="104.25" customHeight="1" x14ac:dyDescent="0.2">
      <c r="A288" s="117">
        <v>1001051873665</v>
      </c>
      <c r="B288" s="49" t="s">
        <v>48</v>
      </c>
      <c r="C288" s="50" t="s">
        <v>3</v>
      </c>
      <c r="D288" s="147" t="s">
        <v>474</v>
      </c>
      <c r="E288" s="113" t="s">
        <v>441</v>
      </c>
      <c r="F288" s="226" t="s">
        <v>6</v>
      </c>
      <c r="G288" s="59" t="s">
        <v>39</v>
      </c>
      <c r="H288" s="155" t="s">
        <v>491</v>
      </c>
      <c r="I288" s="152" t="s">
        <v>553</v>
      </c>
      <c r="J288" s="72" t="s">
        <v>1345</v>
      </c>
      <c r="K288" s="53">
        <v>13</v>
      </c>
      <c r="L288" s="54">
        <v>20</v>
      </c>
      <c r="M288" s="55"/>
      <c r="N288" s="89" t="s">
        <v>41</v>
      </c>
      <c r="O288" s="32" t="s">
        <v>115</v>
      </c>
      <c r="P288" s="88">
        <v>45</v>
      </c>
      <c r="Q288" s="50" t="s">
        <v>45</v>
      </c>
      <c r="R288" s="241">
        <v>2339920000004</v>
      </c>
      <c r="S288" s="241">
        <v>12339920000001</v>
      </c>
      <c r="T288" s="260">
        <v>300</v>
      </c>
      <c r="U288" s="69">
        <v>79</v>
      </c>
      <c r="V288" s="69">
        <v>66</v>
      </c>
      <c r="W288" s="78">
        <f>кратность!$F$127</f>
        <v>0.84</v>
      </c>
      <c r="X288" s="273">
        <v>8.0000000000000002E-3</v>
      </c>
      <c r="Y288" s="67">
        <f t="shared" si="273"/>
        <v>0.84799999999999998</v>
      </c>
      <c r="Z288" s="60">
        <v>292</v>
      </c>
      <c r="AA288" s="61">
        <v>178</v>
      </c>
      <c r="AB288" s="61">
        <v>178</v>
      </c>
      <c r="AC288" s="193">
        <v>6</v>
      </c>
      <c r="AD288" s="118">
        <v>600000029</v>
      </c>
      <c r="AE288" s="105">
        <f>справочники!$C$21</f>
        <v>0.125</v>
      </c>
      <c r="AF288" s="62">
        <f t="shared" si="244"/>
        <v>5.04</v>
      </c>
      <c r="AG288" s="123">
        <f t="shared" si="245"/>
        <v>5.2130000000000001</v>
      </c>
      <c r="AH288" s="38">
        <v>16</v>
      </c>
      <c r="AI288" s="39">
        <v>8</v>
      </c>
      <c r="AJ288" s="41">
        <f t="shared" si="281"/>
        <v>128</v>
      </c>
      <c r="AK288" s="216">
        <f t="shared" si="274"/>
        <v>645.1</v>
      </c>
      <c r="AL288" s="206">
        <f t="shared" si="225"/>
        <v>1569</v>
      </c>
      <c r="AM288" s="23"/>
    </row>
    <row r="289" spans="1:39" ht="104.25" customHeight="1" x14ac:dyDescent="0.2">
      <c r="A289" s="117">
        <v>1001051872477</v>
      </c>
      <c r="B289" s="49" t="s">
        <v>47</v>
      </c>
      <c r="C289" s="50" t="s">
        <v>3</v>
      </c>
      <c r="D289" s="147" t="s">
        <v>474</v>
      </c>
      <c r="E289" s="113" t="s">
        <v>441</v>
      </c>
      <c r="F289" s="226" t="s">
        <v>6</v>
      </c>
      <c r="G289" s="59" t="s">
        <v>39</v>
      </c>
      <c r="H289" s="155" t="s">
        <v>491</v>
      </c>
      <c r="I289" s="152" t="s">
        <v>553</v>
      </c>
      <c r="J289" s="72" t="s">
        <v>1345</v>
      </c>
      <c r="K289" s="53">
        <v>13</v>
      </c>
      <c r="L289" s="54">
        <v>20</v>
      </c>
      <c r="M289" s="55"/>
      <c r="N289" s="89" t="s">
        <v>41</v>
      </c>
      <c r="O289" s="32" t="s">
        <v>115</v>
      </c>
      <c r="P289" s="88">
        <v>45</v>
      </c>
      <c r="Q289" s="50" t="s">
        <v>45</v>
      </c>
      <c r="R289" s="239">
        <v>2524910000007</v>
      </c>
      <c r="S289" s="239">
        <v>12524910000004</v>
      </c>
      <c r="T289" s="94">
        <v>300</v>
      </c>
      <c r="U289" s="61">
        <v>79</v>
      </c>
      <c r="V289" s="69">
        <v>66</v>
      </c>
      <c r="W289" s="78">
        <f>кратность!$F$128</f>
        <v>0.84</v>
      </c>
      <c r="X289" s="273">
        <v>8.0000000000000002E-3</v>
      </c>
      <c r="Y289" s="67">
        <f t="shared" si="273"/>
        <v>0.84799999999999998</v>
      </c>
      <c r="Z289" s="60">
        <v>292</v>
      </c>
      <c r="AA289" s="61">
        <v>178</v>
      </c>
      <c r="AB289" s="61">
        <v>178</v>
      </c>
      <c r="AC289" s="193">
        <v>6</v>
      </c>
      <c r="AD289" s="118">
        <v>600000029</v>
      </c>
      <c r="AE289" s="105">
        <f>справочники!$C$21</f>
        <v>0.125</v>
      </c>
      <c r="AF289" s="62">
        <f t="shared" si="244"/>
        <v>5.04</v>
      </c>
      <c r="AG289" s="123">
        <f t="shared" si="245"/>
        <v>5.2130000000000001</v>
      </c>
      <c r="AH289" s="38">
        <v>16</v>
      </c>
      <c r="AI289" s="39">
        <v>8</v>
      </c>
      <c r="AJ289" s="41">
        <f t="shared" si="281"/>
        <v>128</v>
      </c>
      <c r="AK289" s="216">
        <f t="shared" si="274"/>
        <v>645.1</v>
      </c>
      <c r="AL289" s="206">
        <f t="shared" si="225"/>
        <v>1569</v>
      </c>
      <c r="AM289" s="23"/>
    </row>
    <row r="290" spans="1:39" ht="102" customHeight="1" x14ac:dyDescent="0.2">
      <c r="A290" s="117">
        <v>1001301876697</v>
      </c>
      <c r="B290" s="71" t="s">
        <v>405</v>
      </c>
      <c r="C290" s="51" t="s">
        <v>4</v>
      </c>
      <c r="D290" s="147" t="s">
        <v>474</v>
      </c>
      <c r="E290" s="113" t="s">
        <v>441</v>
      </c>
      <c r="F290" s="226" t="s">
        <v>6</v>
      </c>
      <c r="G290" s="59" t="s">
        <v>39</v>
      </c>
      <c r="H290" s="155" t="s">
        <v>491</v>
      </c>
      <c r="I290" s="152" t="s">
        <v>553</v>
      </c>
      <c r="J290" s="72" t="s">
        <v>1345</v>
      </c>
      <c r="K290" s="53">
        <v>13</v>
      </c>
      <c r="L290" s="54">
        <v>20</v>
      </c>
      <c r="M290" s="55"/>
      <c r="N290" s="89" t="s">
        <v>41</v>
      </c>
      <c r="O290" s="32" t="s">
        <v>115</v>
      </c>
      <c r="P290" s="88">
        <v>45</v>
      </c>
      <c r="Q290" s="50" t="s">
        <v>45</v>
      </c>
      <c r="R290" s="239">
        <v>4607958072170</v>
      </c>
      <c r="S290" s="239">
        <v>14607958072177</v>
      </c>
      <c r="T290" s="260">
        <v>220</v>
      </c>
      <c r="U290" s="69">
        <v>80</v>
      </c>
      <c r="V290" s="69">
        <v>58</v>
      </c>
      <c r="W290" s="66">
        <v>0.35</v>
      </c>
      <c r="X290" s="273">
        <v>5.0000000000000001E-3</v>
      </c>
      <c r="Y290" s="67">
        <f t="shared" si="273"/>
        <v>0.35499999999999998</v>
      </c>
      <c r="Z290" s="60">
        <v>318</v>
      </c>
      <c r="AA290" s="61">
        <v>143</v>
      </c>
      <c r="AB290" s="61">
        <v>138</v>
      </c>
      <c r="AC290" s="193">
        <v>8</v>
      </c>
      <c r="AD290" s="118">
        <v>600000407</v>
      </c>
      <c r="AE290" s="105">
        <f>справочники!$C$106</f>
        <v>9.4E-2</v>
      </c>
      <c r="AF290" s="62">
        <f t="shared" si="244"/>
        <v>2.8</v>
      </c>
      <c r="AG290" s="123">
        <f t="shared" si="245"/>
        <v>2.9339999999999997</v>
      </c>
      <c r="AH290" s="38">
        <v>19</v>
      </c>
      <c r="AI290" s="39">
        <v>11</v>
      </c>
      <c r="AJ290" s="41">
        <f t="shared" si="281"/>
        <v>209</v>
      </c>
      <c r="AK290" s="208">
        <f t="shared" si="274"/>
        <v>1672</v>
      </c>
      <c r="AL290" s="206">
        <f t="shared" si="225"/>
        <v>1663</v>
      </c>
      <c r="AM290" s="23"/>
    </row>
    <row r="291" spans="1:39" ht="103.5" customHeight="1" x14ac:dyDescent="0.2">
      <c r="A291" s="117">
        <v>1001301876699</v>
      </c>
      <c r="B291" s="71" t="s">
        <v>406</v>
      </c>
      <c r="C291" s="51" t="s">
        <v>4</v>
      </c>
      <c r="D291" s="147" t="s">
        <v>474</v>
      </c>
      <c r="E291" s="113" t="s">
        <v>441</v>
      </c>
      <c r="F291" s="226" t="s">
        <v>6</v>
      </c>
      <c r="G291" s="59" t="s">
        <v>39</v>
      </c>
      <c r="H291" s="155" t="s">
        <v>491</v>
      </c>
      <c r="I291" s="152" t="s">
        <v>553</v>
      </c>
      <c r="J291" s="72" t="s">
        <v>1345</v>
      </c>
      <c r="K291" s="53">
        <v>13</v>
      </c>
      <c r="L291" s="54">
        <v>20</v>
      </c>
      <c r="M291" s="55"/>
      <c r="N291" s="89" t="s">
        <v>41</v>
      </c>
      <c r="O291" s="32" t="s">
        <v>115</v>
      </c>
      <c r="P291" s="88">
        <v>45</v>
      </c>
      <c r="Q291" s="50" t="s">
        <v>45</v>
      </c>
      <c r="R291" s="239">
        <v>4607958075010</v>
      </c>
      <c r="S291" s="239">
        <v>14607958075017</v>
      </c>
      <c r="T291" s="260">
        <v>220</v>
      </c>
      <c r="U291" s="69">
        <v>80</v>
      </c>
      <c r="V291" s="69">
        <v>66</v>
      </c>
      <c r="W291" s="66">
        <v>0.42</v>
      </c>
      <c r="X291" s="273">
        <v>5.0000000000000001E-3</v>
      </c>
      <c r="Y291" s="67">
        <f t="shared" si="273"/>
        <v>0.42499999999999999</v>
      </c>
      <c r="Z291" s="60">
        <v>278</v>
      </c>
      <c r="AA291" s="61">
        <v>193</v>
      </c>
      <c r="AB291" s="61">
        <v>138</v>
      </c>
      <c r="AC291" s="193">
        <v>8</v>
      </c>
      <c r="AD291" s="118">
        <v>600000404</v>
      </c>
      <c r="AE291" s="105">
        <f>справочники!$C$101</f>
        <v>0.105</v>
      </c>
      <c r="AF291" s="62">
        <f t="shared" si="244"/>
        <v>3.36</v>
      </c>
      <c r="AG291" s="123">
        <f t="shared" si="245"/>
        <v>3.5049999999999999</v>
      </c>
      <c r="AH291" s="38">
        <v>16</v>
      </c>
      <c r="AI291" s="39">
        <v>11</v>
      </c>
      <c r="AJ291" s="41">
        <f t="shared" si="281"/>
        <v>176</v>
      </c>
      <c r="AK291" s="208">
        <f t="shared" si="274"/>
        <v>1408</v>
      </c>
      <c r="AL291" s="206">
        <f t="shared" si="225"/>
        <v>1663</v>
      </c>
      <c r="AM291" s="23"/>
    </row>
    <row r="292" spans="1:39" ht="90" customHeight="1" x14ac:dyDescent="0.2">
      <c r="A292" s="117">
        <v>1001306387148</v>
      </c>
      <c r="B292" s="71" t="s">
        <v>1496</v>
      </c>
      <c r="C292" s="50" t="s">
        <v>3</v>
      </c>
      <c r="D292" s="147" t="s">
        <v>474</v>
      </c>
      <c r="E292" s="113" t="s">
        <v>441</v>
      </c>
      <c r="F292" s="226" t="s">
        <v>2</v>
      </c>
      <c r="G292" s="59" t="s">
        <v>39</v>
      </c>
      <c r="H292" s="155" t="s">
        <v>491</v>
      </c>
      <c r="I292" s="151" t="s">
        <v>553</v>
      </c>
      <c r="J292" s="72" t="s">
        <v>1497</v>
      </c>
      <c r="K292" s="53">
        <v>13</v>
      </c>
      <c r="L292" s="54">
        <v>29</v>
      </c>
      <c r="M292" s="55"/>
      <c r="N292" s="55" t="s">
        <v>1004</v>
      </c>
      <c r="O292" s="32" t="s">
        <v>115</v>
      </c>
      <c r="P292" s="88">
        <v>45</v>
      </c>
      <c r="Q292" s="50" t="s">
        <v>45</v>
      </c>
      <c r="R292" s="239">
        <v>2321038000007</v>
      </c>
      <c r="S292" s="239">
        <v>12321038000004</v>
      </c>
      <c r="T292" s="260">
        <v>324</v>
      </c>
      <c r="U292" s="69">
        <v>85</v>
      </c>
      <c r="V292" s="69">
        <v>56</v>
      </c>
      <c r="W292" s="78">
        <f>кратность!$F$130</f>
        <v>0.65</v>
      </c>
      <c r="X292" s="273">
        <v>8.0000000000000002E-3</v>
      </c>
      <c r="Y292" s="67">
        <f t="shared" ref="Y292" si="282">W292+X292</f>
        <v>0.65800000000000003</v>
      </c>
      <c r="Z292" s="60">
        <v>315</v>
      </c>
      <c r="AA292" s="61">
        <v>168</v>
      </c>
      <c r="AB292" s="61">
        <v>248</v>
      </c>
      <c r="AC292" s="193">
        <v>10</v>
      </c>
      <c r="AD292" s="118">
        <v>600000429</v>
      </c>
      <c r="AE292" s="105">
        <f>справочники!$C$115</f>
        <v>0.14299999999999999</v>
      </c>
      <c r="AF292" s="62">
        <f t="shared" si="244"/>
        <v>6.5</v>
      </c>
      <c r="AG292" s="125">
        <f t="shared" si="245"/>
        <v>6.7229999999999999</v>
      </c>
      <c r="AH292" s="38">
        <v>17</v>
      </c>
      <c r="AI292" s="39">
        <v>6</v>
      </c>
      <c r="AJ292" s="41">
        <f t="shared" si="281"/>
        <v>102</v>
      </c>
      <c r="AK292" s="274">
        <f t="shared" si="274"/>
        <v>663</v>
      </c>
      <c r="AL292" s="206">
        <f t="shared" si="225"/>
        <v>1633</v>
      </c>
      <c r="AM292" s="23"/>
    </row>
    <row r="293" spans="1:39" ht="89.25" x14ac:dyDescent="0.2">
      <c r="A293" s="117">
        <v>1001054193265</v>
      </c>
      <c r="B293" s="49" t="s">
        <v>1160</v>
      </c>
      <c r="C293" s="50" t="s">
        <v>3</v>
      </c>
      <c r="D293" s="147" t="s">
        <v>474</v>
      </c>
      <c r="E293" s="113" t="s">
        <v>441</v>
      </c>
      <c r="F293" s="226" t="s">
        <v>2</v>
      </c>
      <c r="G293" s="59" t="s">
        <v>39</v>
      </c>
      <c r="H293" s="155" t="s">
        <v>491</v>
      </c>
      <c r="I293" s="151" t="s">
        <v>553</v>
      </c>
      <c r="J293" s="72" t="s">
        <v>1161</v>
      </c>
      <c r="K293" s="53">
        <v>13</v>
      </c>
      <c r="L293" s="54">
        <v>29</v>
      </c>
      <c r="M293" s="54"/>
      <c r="N293" s="55" t="s">
        <v>1004</v>
      </c>
      <c r="O293" s="32" t="s">
        <v>115</v>
      </c>
      <c r="P293" s="50">
        <v>50</v>
      </c>
      <c r="Q293" s="57" t="s">
        <v>45</v>
      </c>
      <c r="R293" s="121">
        <v>2800482000004</v>
      </c>
      <c r="S293" s="121">
        <v>12800482000001</v>
      </c>
      <c r="T293" s="94">
        <v>900</v>
      </c>
      <c r="U293" s="61">
        <v>85</v>
      </c>
      <c r="V293" s="61">
        <v>85</v>
      </c>
      <c r="W293" s="78">
        <f>кратность!$F$129</f>
        <v>4.5</v>
      </c>
      <c r="X293" s="273">
        <v>0</v>
      </c>
      <c r="Y293" s="67">
        <f t="shared" si="273"/>
        <v>4.5</v>
      </c>
      <c r="Z293" s="68">
        <v>938</v>
      </c>
      <c r="AA293" s="69">
        <v>178</v>
      </c>
      <c r="AB293" s="69">
        <v>178</v>
      </c>
      <c r="AC293" s="196">
        <v>4</v>
      </c>
      <c r="AD293" s="118">
        <v>600000313</v>
      </c>
      <c r="AE293" s="106">
        <f>справочники!$C$62</f>
        <v>0.53100000000000003</v>
      </c>
      <c r="AF293" s="62">
        <f t="shared" si="244"/>
        <v>18</v>
      </c>
      <c r="AG293" s="124">
        <f t="shared" si="245"/>
        <v>18.530999999999999</v>
      </c>
      <c r="AH293" s="34">
        <v>4</v>
      </c>
      <c r="AI293" s="35">
        <v>6</v>
      </c>
      <c r="AJ293" s="41">
        <f t="shared" si="281"/>
        <v>24</v>
      </c>
      <c r="AK293" s="216">
        <f t="shared" si="274"/>
        <v>432</v>
      </c>
      <c r="AL293" s="206">
        <f t="shared" si="225"/>
        <v>1213</v>
      </c>
      <c r="AM293" s="23"/>
    </row>
    <row r="294" spans="1:39" ht="102" customHeight="1" x14ac:dyDescent="0.2">
      <c r="A294" s="117">
        <v>1001051873828</v>
      </c>
      <c r="B294" s="49" t="s">
        <v>430</v>
      </c>
      <c r="C294" s="50" t="s">
        <v>3</v>
      </c>
      <c r="D294" s="147" t="s">
        <v>474</v>
      </c>
      <c r="E294" s="113" t="s">
        <v>441</v>
      </c>
      <c r="F294" s="226" t="s">
        <v>6</v>
      </c>
      <c r="G294" s="59" t="s">
        <v>39</v>
      </c>
      <c r="H294" s="155" t="s">
        <v>491</v>
      </c>
      <c r="I294" s="151" t="s">
        <v>553</v>
      </c>
      <c r="J294" s="72" t="s">
        <v>1345</v>
      </c>
      <c r="K294" s="53">
        <v>13</v>
      </c>
      <c r="L294" s="54">
        <v>20</v>
      </c>
      <c r="M294" s="55"/>
      <c r="N294" s="89" t="s">
        <v>41</v>
      </c>
      <c r="O294" s="32" t="s">
        <v>115</v>
      </c>
      <c r="P294" s="50">
        <v>45</v>
      </c>
      <c r="Q294" s="57" t="s">
        <v>45</v>
      </c>
      <c r="R294" s="121">
        <v>2906000000003</v>
      </c>
      <c r="S294" s="121">
        <v>12906000000000</v>
      </c>
      <c r="T294" s="94">
        <v>300</v>
      </c>
      <c r="U294" s="61">
        <v>79</v>
      </c>
      <c r="V294" s="61">
        <v>66</v>
      </c>
      <c r="W294" s="78">
        <f>кратность!$F$131</f>
        <v>0.84</v>
      </c>
      <c r="X294" s="273">
        <v>8.0000000000000002E-3</v>
      </c>
      <c r="Y294" s="67">
        <f t="shared" si="273"/>
        <v>0.84799999999999998</v>
      </c>
      <c r="Z294" s="60">
        <v>292</v>
      </c>
      <c r="AA294" s="61">
        <v>178</v>
      </c>
      <c r="AB294" s="61">
        <v>178</v>
      </c>
      <c r="AC294" s="193">
        <v>6</v>
      </c>
      <c r="AD294" s="118">
        <v>600000029</v>
      </c>
      <c r="AE294" s="105">
        <f>справочники!$C$21</f>
        <v>0.125</v>
      </c>
      <c r="AF294" s="63">
        <f t="shared" si="244"/>
        <v>5.04</v>
      </c>
      <c r="AG294" s="123">
        <f t="shared" si="245"/>
        <v>5.2130000000000001</v>
      </c>
      <c r="AH294" s="38">
        <v>16</v>
      </c>
      <c r="AI294" s="39">
        <v>5</v>
      </c>
      <c r="AJ294" s="41">
        <f t="shared" si="281"/>
        <v>80</v>
      </c>
      <c r="AK294" s="216">
        <f t="shared" si="274"/>
        <v>403.2</v>
      </c>
      <c r="AL294" s="206">
        <f t="shared" si="225"/>
        <v>1035</v>
      </c>
      <c r="AM294" s="23"/>
    </row>
    <row r="295" spans="1:39" ht="102.75" customHeight="1" x14ac:dyDescent="0.2">
      <c r="A295" s="117">
        <v>1001051875901</v>
      </c>
      <c r="B295" s="49" t="s">
        <v>431</v>
      </c>
      <c r="C295" s="50" t="s">
        <v>4</v>
      </c>
      <c r="D295" s="147" t="s">
        <v>474</v>
      </c>
      <c r="E295" s="113" t="s">
        <v>441</v>
      </c>
      <c r="F295" s="226" t="s">
        <v>6</v>
      </c>
      <c r="G295" s="59" t="s">
        <v>39</v>
      </c>
      <c r="H295" s="155" t="s">
        <v>491</v>
      </c>
      <c r="I295" s="152" t="s">
        <v>553</v>
      </c>
      <c r="J295" s="72" t="s">
        <v>1345</v>
      </c>
      <c r="K295" s="53">
        <v>13</v>
      </c>
      <c r="L295" s="54">
        <v>20</v>
      </c>
      <c r="M295" s="55"/>
      <c r="N295" s="89" t="s">
        <v>41</v>
      </c>
      <c r="O295" s="32" t="s">
        <v>115</v>
      </c>
      <c r="P295" s="50">
        <v>45</v>
      </c>
      <c r="Q295" s="57" t="s">
        <v>45</v>
      </c>
      <c r="R295" s="245">
        <v>4607088544080</v>
      </c>
      <c r="S295" s="245">
        <v>14607088544087</v>
      </c>
      <c r="T295" s="94">
        <v>300</v>
      </c>
      <c r="U295" s="61">
        <v>79</v>
      </c>
      <c r="V295" s="61">
        <v>66</v>
      </c>
      <c r="W295" s="78">
        <v>0.84</v>
      </c>
      <c r="X295" s="273">
        <v>8.0000000000000002E-3</v>
      </c>
      <c r="Y295" s="67">
        <f t="shared" si="273"/>
        <v>0.84799999999999998</v>
      </c>
      <c r="Z295" s="60">
        <v>292</v>
      </c>
      <c r="AA295" s="61">
        <v>178</v>
      </c>
      <c r="AB295" s="61">
        <v>178</v>
      </c>
      <c r="AC295" s="193">
        <v>6</v>
      </c>
      <c r="AD295" s="118">
        <v>600000029</v>
      </c>
      <c r="AE295" s="105">
        <f>справочники!$C$21</f>
        <v>0.125</v>
      </c>
      <c r="AF295" s="63">
        <f t="shared" si="244"/>
        <v>5.04</v>
      </c>
      <c r="AG295" s="123">
        <f t="shared" si="245"/>
        <v>5.2130000000000001</v>
      </c>
      <c r="AH295" s="38">
        <v>16</v>
      </c>
      <c r="AI295" s="39">
        <v>5</v>
      </c>
      <c r="AJ295" s="41">
        <f t="shared" si="281"/>
        <v>80</v>
      </c>
      <c r="AK295" s="208">
        <f t="shared" si="274"/>
        <v>480</v>
      </c>
      <c r="AL295" s="206">
        <f t="shared" si="225"/>
        <v>1035</v>
      </c>
      <c r="AM295" s="23"/>
    </row>
    <row r="296" spans="1:39" ht="114.75" x14ac:dyDescent="0.2">
      <c r="A296" s="117">
        <v>1001051873261</v>
      </c>
      <c r="B296" s="49" t="s">
        <v>1646</v>
      </c>
      <c r="C296" s="50" t="s">
        <v>3</v>
      </c>
      <c r="D296" s="147" t="s">
        <v>474</v>
      </c>
      <c r="E296" s="113" t="s">
        <v>441</v>
      </c>
      <c r="F296" s="226" t="s">
        <v>6</v>
      </c>
      <c r="G296" s="59" t="s">
        <v>39</v>
      </c>
      <c r="H296" s="155" t="s">
        <v>491</v>
      </c>
      <c r="I296" s="151" t="s">
        <v>553</v>
      </c>
      <c r="J296" s="72" t="s">
        <v>1647</v>
      </c>
      <c r="K296" s="53">
        <v>13</v>
      </c>
      <c r="L296" s="54">
        <v>20</v>
      </c>
      <c r="M296" s="54"/>
      <c r="N296" s="89" t="s">
        <v>41</v>
      </c>
      <c r="O296" s="32" t="s">
        <v>115</v>
      </c>
      <c r="P296" s="50">
        <v>45</v>
      </c>
      <c r="Q296" s="57" t="s">
        <v>45</v>
      </c>
      <c r="R296" s="121">
        <v>2800194000002</v>
      </c>
      <c r="S296" s="121">
        <v>12800194000009</v>
      </c>
      <c r="T296" s="94">
        <v>900</v>
      </c>
      <c r="U296" s="61">
        <v>85</v>
      </c>
      <c r="V296" s="61">
        <v>85</v>
      </c>
      <c r="W296" s="78">
        <f>кратность!$F$132</f>
        <v>3.4</v>
      </c>
      <c r="X296" s="273">
        <v>0</v>
      </c>
      <c r="Y296" s="67">
        <f t="shared" ref="Y296" si="283">W296+X296</f>
        <v>3.4</v>
      </c>
      <c r="Z296" s="68">
        <v>938</v>
      </c>
      <c r="AA296" s="69">
        <v>178</v>
      </c>
      <c r="AB296" s="69">
        <v>178</v>
      </c>
      <c r="AC296" s="196">
        <v>5</v>
      </c>
      <c r="AD296" s="118">
        <v>600000313</v>
      </c>
      <c r="AE296" s="106">
        <f>справочники!$C$62</f>
        <v>0.53100000000000003</v>
      </c>
      <c r="AF296" s="62">
        <f t="shared" si="244"/>
        <v>17</v>
      </c>
      <c r="AG296" s="124">
        <f t="shared" si="245"/>
        <v>17.530999999999999</v>
      </c>
      <c r="AH296" s="34">
        <v>4</v>
      </c>
      <c r="AI296" s="35">
        <v>6</v>
      </c>
      <c r="AJ296" s="41">
        <f t="shared" ref="AJ296" si="284">AH296*AI296</f>
        <v>24</v>
      </c>
      <c r="AK296" s="216">
        <f t="shared" ref="AK296" si="285">IF(C296="ШТ",кол_во_инд.__упак_к*итого_г_у,ROUNDDOWN(номин.вес_нетто_г_у__кг*итого_г_у,1))</f>
        <v>408</v>
      </c>
      <c r="AL296" s="206">
        <f t="shared" si="225"/>
        <v>1213</v>
      </c>
      <c r="AM296" s="23"/>
    </row>
    <row r="297" spans="1:39" ht="114.75" x14ac:dyDescent="0.2">
      <c r="A297" s="117">
        <v>1001304497237</v>
      </c>
      <c r="B297" s="71" t="s">
        <v>1615</v>
      </c>
      <c r="C297" s="82" t="s">
        <v>4</v>
      </c>
      <c r="D297" s="147" t="s">
        <v>474</v>
      </c>
      <c r="E297" s="113" t="s">
        <v>441</v>
      </c>
      <c r="F297" s="226" t="s">
        <v>6</v>
      </c>
      <c r="G297" s="59" t="s">
        <v>39</v>
      </c>
      <c r="H297" s="155" t="s">
        <v>491</v>
      </c>
      <c r="I297" s="152" t="s">
        <v>553</v>
      </c>
      <c r="J297" s="72" t="s">
        <v>1323</v>
      </c>
      <c r="K297" s="53">
        <v>12</v>
      </c>
      <c r="L297" s="54">
        <v>20</v>
      </c>
      <c r="M297" s="55">
        <v>4</v>
      </c>
      <c r="N297" s="89" t="s">
        <v>675</v>
      </c>
      <c r="O297" s="32" t="s">
        <v>115</v>
      </c>
      <c r="P297" s="50">
        <v>45</v>
      </c>
      <c r="Q297" s="50" t="s">
        <v>45</v>
      </c>
      <c r="R297" s="239">
        <v>4607958074488</v>
      </c>
      <c r="S297" s="239">
        <v>14607958074485</v>
      </c>
      <c r="T297" s="260">
        <v>220</v>
      </c>
      <c r="U297" s="69">
        <v>80</v>
      </c>
      <c r="V297" s="69">
        <v>54</v>
      </c>
      <c r="W297" s="78">
        <v>0.28000000000000003</v>
      </c>
      <c r="X297" s="273">
        <v>5.0000000000000001E-3</v>
      </c>
      <c r="Y297" s="67">
        <f t="shared" ref="Y297" si="286">W297+X297</f>
        <v>0.28500000000000003</v>
      </c>
      <c r="Z297" s="60">
        <v>318</v>
      </c>
      <c r="AA297" s="61">
        <v>143</v>
      </c>
      <c r="AB297" s="61">
        <v>138</v>
      </c>
      <c r="AC297" s="193">
        <v>8</v>
      </c>
      <c r="AD297" s="118">
        <v>600000407</v>
      </c>
      <c r="AE297" s="105">
        <f>справочники!$C$106</f>
        <v>9.4E-2</v>
      </c>
      <c r="AF297" s="62">
        <f t="shared" si="244"/>
        <v>2.2400000000000002</v>
      </c>
      <c r="AG297" s="125">
        <f t="shared" si="245"/>
        <v>2.3740000000000001</v>
      </c>
      <c r="AH297" s="38">
        <v>19</v>
      </c>
      <c r="AI297" s="39">
        <v>10</v>
      </c>
      <c r="AJ297" s="41">
        <f t="shared" ref="AJ297" si="287">AH297*AI297</f>
        <v>190</v>
      </c>
      <c r="AK297" s="208">
        <f t="shared" ref="AK297" si="288">IF(C297="ШТ",кол_во_инд.__упак_к*итого_г_у,ROUNDDOWN(номин.вес_нетто_г_у__кг*итого_г_у,1))</f>
        <v>1520</v>
      </c>
      <c r="AL297" s="206">
        <f t="shared" si="225"/>
        <v>1525</v>
      </c>
      <c r="AM297" s="23"/>
    </row>
    <row r="298" spans="1:39" ht="102.75" customHeight="1" x14ac:dyDescent="0.2">
      <c r="A298" s="117">
        <v>1001303686561</v>
      </c>
      <c r="B298" s="71" t="s">
        <v>1012</v>
      </c>
      <c r="C298" s="50" t="s">
        <v>4</v>
      </c>
      <c r="D298" s="147" t="s">
        <v>474</v>
      </c>
      <c r="E298" s="113" t="s">
        <v>441</v>
      </c>
      <c r="F298" s="226" t="s">
        <v>6</v>
      </c>
      <c r="G298" s="50" t="s">
        <v>39</v>
      </c>
      <c r="H298" s="155" t="s">
        <v>495</v>
      </c>
      <c r="I298" s="152" t="s">
        <v>504</v>
      </c>
      <c r="J298" s="52" t="s">
        <v>889</v>
      </c>
      <c r="K298" s="53">
        <v>14</v>
      </c>
      <c r="L298" s="54">
        <v>17</v>
      </c>
      <c r="M298" s="55">
        <v>3</v>
      </c>
      <c r="N298" s="89" t="s">
        <v>333</v>
      </c>
      <c r="O298" s="32" t="s">
        <v>115</v>
      </c>
      <c r="P298" s="50">
        <v>45</v>
      </c>
      <c r="Q298" s="50" t="s">
        <v>54</v>
      </c>
      <c r="R298" s="239">
        <v>4607958077458</v>
      </c>
      <c r="S298" s="239">
        <v>14607958077455</v>
      </c>
      <c r="T298" s="260">
        <v>300</v>
      </c>
      <c r="U298" s="69">
        <v>79</v>
      </c>
      <c r="V298" s="69">
        <v>58</v>
      </c>
      <c r="W298" s="66">
        <v>0.62</v>
      </c>
      <c r="X298" s="273">
        <v>8.0000000000000002E-3</v>
      </c>
      <c r="Y298" s="67">
        <f t="shared" si="273"/>
        <v>0.628</v>
      </c>
      <c r="Z298" s="60">
        <v>292</v>
      </c>
      <c r="AA298" s="61">
        <v>178</v>
      </c>
      <c r="AB298" s="61">
        <v>178</v>
      </c>
      <c r="AC298" s="193">
        <v>8</v>
      </c>
      <c r="AD298" s="118">
        <v>600000029</v>
      </c>
      <c r="AE298" s="105">
        <f>справочники!$C$21</f>
        <v>0.125</v>
      </c>
      <c r="AF298" s="62">
        <f t="shared" si="244"/>
        <v>4.96</v>
      </c>
      <c r="AG298" s="123">
        <f t="shared" si="245"/>
        <v>5.149</v>
      </c>
      <c r="AH298" s="38">
        <v>16</v>
      </c>
      <c r="AI298" s="39">
        <v>8</v>
      </c>
      <c r="AJ298" s="41">
        <f t="shared" si="281"/>
        <v>128</v>
      </c>
      <c r="AK298" s="208">
        <f t="shared" si="274"/>
        <v>1024</v>
      </c>
      <c r="AL298" s="206">
        <f t="shared" si="225"/>
        <v>1569</v>
      </c>
      <c r="AM298" s="23"/>
    </row>
    <row r="299" spans="1:39" ht="132.6" customHeight="1" x14ac:dyDescent="0.2">
      <c r="A299" s="117">
        <v>1001302347292</v>
      </c>
      <c r="B299" s="71" t="s">
        <v>1754</v>
      </c>
      <c r="C299" s="50" t="s">
        <v>3</v>
      </c>
      <c r="D299" s="147" t="s">
        <v>474</v>
      </c>
      <c r="E299" s="113" t="s">
        <v>441</v>
      </c>
      <c r="F299" s="226" t="s">
        <v>6</v>
      </c>
      <c r="G299" s="50" t="s">
        <v>39</v>
      </c>
      <c r="H299" s="155" t="s">
        <v>495</v>
      </c>
      <c r="I299" s="152" t="s">
        <v>505</v>
      </c>
      <c r="J299" s="52" t="s">
        <v>1886</v>
      </c>
      <c r="K299" s="53">
        <v>10</v>
      </c>
      <c r="L299" s="54">
        <v>19</v>
      </c>
      <c r="M299" s="55"/>
      <c r="N299" s="89" t="s">
        <v>339</v>
      </c>
      <c r="O299" s="32" t="s">
        <v>115</v>
      </c>
      <c r="P299" s="50">
        <v>55</v>
      </c>
      <c r="Q299" s="57" t="s">
        <v>54</v>
      </c>
      <c r="R299" s="241">
        <v>2306694000004</v>
      </c>
      <c r="S299" s="241">
        <v>12306694000001</v>
      </c>
      <c r="T299" s="260">
        <v>300</v>
      </c>
      <c r="U299" s="69">
        <v>79</v>
      </c>
      <c r="V299" s="69">
        <v>66</v>
      </c>
      <c r="W299" s="66">
        <f>кратность!$F$133</f>
        <v>0.84</v>
      </c>
      <c r="X299" s="273">
        <v>8.0000000000000002E-3</v>
      </c>
      <c r="Y299" s="67">
        <f t="shared" ref="Y299" si="289">W299+X299</f>
        <v>0.84799999999999998</v>
      </c>
      <c r="Z299" s="60">
        <v>292</v>
      </c>
      <c r="AA299" s="61">
        <v>178</v>
      </c>
      <c r="AB299" s="61">
        <v>178</v>
      </c>
      <c r="AC299" s="193">
        <v>6</v>
      </c>
      <c r="AD299" s="118">
        <v>600000029</v>
      </c>
      <c r="AE299" s="105">
        <f>справочники!$C$21</f>
        <v>0.125</v>
      </c>
      <c r="AF299" s="62">
        <f t="shared" ref="AF299:AF337" si="290">ROUNDDOWN(номин.вес_нетто__кг*кол_во_инд.__упак_к,2)</f>
        <v>5.04</v>
      </c>
      <c r="AG299" s="123">
        <f t="shared" ref="AG299:AG337" si="291">(номин.вес_брутто__кг*кол_во_инд.__упак_к)+вес_короба__кг</f>
        <v>5.2130000000000001</v>
      </c>
      <c r="AH299" s="38">
        <v>16</v>
      </c>
      <c r="AI299" s="39">
        <v>8</v>
      </c>
      <c r="AJ299" s="41">
        <f t="shared" ref="AJ299" si="292">AH299*AI299</f>
        <v>128</v>
      </c>
      <c r="AK299" s="216">
        <f t="shared" ref="AK299" si="293">IF(C299="ШТ",кол_во_инд.__упак_к*итого_г_у,ROUNDDOWN(номин.вес_нетто_г_у__кг*итого_г_у,1))</f>
        <v>645.1</v>
      </c>
      <c r="AL299" s="206">
        <f t="shared" si="225"/>
        <v>1569</v>
      </c>
      <c r="AM299" s="23"/>
    </row>
    <row r="300" spans="1:39" ht="131.44999999999999" customHeight="1" x14ac:dyDescent="0.2">
      <c r="A300" s="117">
        <v>1001042343778</v>
      </c>
      <c r="B300" s="71" t="s">
        <v>435</v>
      </c>
      <c r="C300" s="50" t="s">
        <v>3</v>
      </c>
      <c r="D300" s="147" t="s">
        <v>474</v>
      </c>
      <c r="E300" s="113" t="s">
        <v>441</v>
      </c>
      <c r="F300" s="226" t="s">
        <v>6</v>
      </c>
      <c r="G300" s="50" t="s">
        <v>39</v>
      </c>
      <c r="H300" s="155" t="s">
        <v>495</v>
      </c>
      <c r="I300" s="152" t="s">
        <v>505</v>
      </c>
      <c r="J300" s="52" t="s">
        <v>1886</v>
      </c>
      <c r="K300" s="53">
        <v>10</v>
      </c>
      <c r="L300" s="54">
        <v>19</v>
      </c>
      <c r="M300" s="55"/>
      <c r="N300" s="89" t="s">
        <v>339</v>
      </c>
      <c r="O300" s="32" t="s">
        <v>115</v>
      </c>
      <c r="P300" s="50">
        <v>45</v>
      </c>
      <c r="Q300" s="57" t="s">
        <v>54</v>
      </c>
      <c r="R300" s="121">
        <v>2923860000004</v>
      </c>
      <c r="S300" s="121">
        <v>12923860000001</v>
      </c>
      <c r="T300" s="94">
        <v>300</v>
      </c>
      <c r="U300" s="61">
        <v>79</v>
      </c>
      <c r="V300" s="61">
        <v>66</v>
      </c>
      <c r="W300" s="66">
        <f>кратность!$F$134</f>
        <v>0.84</v>
      </c>
      <c r="X300" s="273">
        <v>8.0000000000000002E-3</v>
      </c>
      <c r="Y300" s="67">
        <f t="shared" ref="Y300:Y339" si="294">W300+X300</f>
        <v>0.84799999999999998</v>
      </c>
      <c r="Z300" s="68">
        <v>292</v>
      </c>
      <c r="AA300" s="69">
        <v>178</v>
      </c>
      <c r="AB300" s="69">
        <v>178</v>
      </c>
      <c r="AC300" s="193">
        <v>6</v>
      </c>
      <c r="AD300" s="118">
        <v>600000029</v>
      </c>
      <c r="AE300" s="106">
        <f>справочники!$C$21</f>
        <v>0.125</v>
      </c>
      <c r="AF300" s="63">
        <f t="shared" si="290"/>
        <v>5.04</v>
      </c>
      <c r="AG300" s="123">
        <f t="shared" si="291"/>
        <v>5.2130000000000001</v>
      </c>
      <c r="AH300" s="38">
        <v>16</v>
      </c>
      <c r="AI300" s="39">
        <v>5</v>
      </c>
      <c r="AJ300" s="41">
        <f t="shared" si="281"/>
        <v>80</v>
      </c>
      <c r="AK300" s="216">
        <f t="shared" si="274"/>
        <v>403.2</v>
      </c>
      <c r="AL300" s="206">
        <f t="shared" si="225"/>
        <v>1035</v>
      </c>
      <c r="AM300" s="23"/>
    </row>
    <row r="301" spans="1:39" ht="116.25" customHeight="1" x14ac:dyDescent="0.2">
      <c r="A301" s="117">
        <v>1001302347177</v>
      </c>
      <c r="B301" s="71" t="s">
        <v>1527</v>
      </c>
      <c r="C301" s="51" t="s">
        <v>4</v>
      </c>
      <c r="D301" s="147" t="s">
        <v>474</v>
      </c>
      <c r="E301" s="113" t="s">
        <v>441</v>
      </c>
      <c r="F301" s="226" t="s">
        <v>6</v>
      </c>
      <c r="G301" s="50" t="s">
        <v>39</v>
      </c>
      <c r="H301" s="155" t="s">
        <v>495</v>
      </c>
      <c r="I301" s="152" t="s">
        <v>505</v>
      </c>
      <c r="J301" s="52" t="s">
        <v>738</v>
      </c>
      <c r="K301" s="53">
        <v>12</v>
      </c>
      <c r="L301" s="54">
        <v>20</v>
      </c>
      <c r="M301" s="54"/>
      <c r="N301" s="89" t="s">
        <v>334</v>
      </c>
      <c r="O301" s="32" t="s">
        <v>115</v>
      </c>
      <c r="P301" s="50">
        <v>50</v>
      </c>
      <c r="Q301" s="50" t="s">
        <v>54</v>
      </c>
      <c r="R301" s="239">
        <v>4607958072552</v>
      </c>
      <c r="S301" s="239">
        <v>14607958072559</v>
      </c>
      <c r="T301" s="260">
        <v>220</v>
      </c>
      <c r="U301" s="69">
        <v>80</v>
      </c>
      <c r="V301" s="69">
        <v>58</v>
      </c>
      <c r="W301" s="78">
        <v>0.35</v>
      </c>
      <c r="X301" s="273">
        <v>5.0000000000000001E-3</v>
      </c>
      <c r="Y301" s="67">
        <f t="shared" ref="Y301" si="295">W301+X301</f>
        <v>0.35499999999999998</v>
      </c>
      <c r="Z301" s="60">
        <v>318</v>
      </c>
      <c r="AA301" s="61">
        <v>143</v>
      </c>
      <c r="AB301" s="61">
        <v>138</v>
      </c>
      <c r="AC301" s="193">
        <v>8</v>
      </c>
      <c r="AD301" s="118">
        <v>600000407</v>
      </c>
      <c r="AE301" s="105">
        <f>справочники!$C$106</f>
        <v>9.4E-2</v>
      </c>
      <c r="AF301" s="127">
        <f t="shared" si="290"/>
        <v>2.8</v>
      </c>
      <c r="AG301" s="125">
        <f t="shared" si="291"/>
        <v>2.9339999999999997</v>
      </c>
      <c r="AH301" s="38">
        <v>19</v>
      </c>
      <c r="AI301" s="39">
        <v>11</v>
      </c>
      <c r="AJ301" s="41">
        <f t="shared" ref="AJ301" si="296">AH301*AI301</f>
        <v>209</v>
      </c>
      <c r="AK301" s="208">
        <f t="shared" ref="AK301" si="297">IF(C301="ШТ",кол_во_инд.__упак_к*итого_г_у,ROUNDDOWN(номин.вес_нетто_г_у__кг*итого_г_у,1))</f>
        <v>1672</v>
      </c>
      <c r="AL301" s="206">
        <f t="shared" si="225"/>
        <v>1663</v>
      </c>
      <c r="AM301" s="23"/>
    </row>
    <row r="302" spans="1:39" ht="114" customHeight="1" x14ac:dyDescent="0.2">
      <c r="A302" s="117">
        <v>1001302347176</v>
      </c>
      <c r="B302" s="71" t="s">
        <v>1526</v>
      </c>
      <c r="C302" s="51" t="s">
        <v>4</v>
      </c>
      <c r="D302" s="147" t="s">
        <v>474</v>
      </c>
      <c r="E302" s="113" t="s">
        <v>441</v>
      </c>
      <c r="F302" s="226" t="s">
        <v>6</v>
      </c>
      <c r="G302" s="50" t="s">
        <v>39</v>
      </c>
      <c r="H302" s="155" t="s">
        <v>495</v>
      </c>
      <c r="I302" s="152" t="s">
        <v>505</v>
      </c>
      <c r="J302" s="52" t="s">
        <v>738</v>
      </c>
      <c r="K302" s="53">
        <v>12</v>
      </c>
      <c r="L302" s="54">
        <v>20</v>
      </c>
      <c r="M302" s="54"/>
      <c r="N302" s="89" t="s">
        <v>334</v>
      </c>
      <c r="O302" s="32" t="s">
        <v>115</v>
      </c>
      <c r="P302" s="50">
        <v>50</v>
      </c>
      <c r="Q302" s="50" t="s">
        <v>54</v>
      </c>
      <c r="R302" s="239">
        <v>4607958072552</v>
      </c>
      <c r="S302" s="239">
        <v>14607958072559</v>
      </c>
      <c r="T302" s="260">
        <v>220</v>
      </c>
      <c r="U302" s="69">
        <v>80</v>
      </c>
      <c r="V302" s="69">
        <v>58</v>
      </c>
      <c r="W302" s="78">
        <v>0.35</v>
      </c>
      <c r="X302" s="273">
        <v>5.0000000000000001E-3</v>
      </c>
      <c r="Y302" s="67">
        <f t="shared" ref="Y302" si="298">W302+X302</f>
        <v>0.35499999999999998</v>
      </c>
      <c r="Z302" s="60">
        <v>318</v>
      </c>
      <c r="AA302" s="61">
        <v>143</v>
      </c>
      <c r="AB302" s="61">
        <v>138</v>
      </c>
      <c r="AC302" s="193">
        <v>8</v>
      </c>
      <c r="AD302" s="118">
        <v>600000407</v>
      </c>
      <c r="AE302" s="105">
        <f>справочники!$C$106</f>
        <v>9.4E-2</v>
      </c>
      <c r="AF302" s="127">
        <f t="shared" si="290"/>
        <v>2.8</v>
      </c>
      <c r="AG302" s="125">
        <f t="shared" si="291"/>
        <v>2.9339999999999997</v>
      </c>
      <c r="AH302" s="38">
        <v>19</v>
      </c>
      <c r="AI302" s="39">
        <v>11</v>
      </c>
      <c r="AJ302" s="41">
        <f t="shared" ref="AJ302" si="299">AH302*AI302</f>
        <v>209</v>
      </c>
      <c r="AK302" s="208">
        <f t="shared" ref="AK302" si="300">IF(C302="ШТ",кол_во_инд.__упак_к*итого_г_у,ROUNDDOWN(номин.вес_нетто_г_у__кг*итого_г_у,1))</f>
        <v>1672</v>
      </c>
      <c r="AL302" s="206">
        <f t="shared" si="119"/>
        <v>1663</v>
      </c>
      <c r="AM302" s="23"/>
    </row>
    <row r="303" spans="1:39" ht="114.75" customHeight="1" x14ac:dyDescent="0.2">
      <c r="A303" s="117">
        <v>1001302347178</v>
      </c>
      <c r="B303" s="71" t="s">
        <v>1528</v>
      </c>
      <c r="C303" s="51" t="s">
        <v>4</v>
      </c>
      <c r="D303" s="147" t="s">
        <v>474</v>
      </c>
      <c r="E303" s="113" t="s">
        <v>441</v>
      </c>
      <c r="F303" s="226" t="s">
        <v>6</v>
      </c>
      <c r="G303" s="50" t="s">
        <v>39</v>
      </c>
      <c r="H303" s="155" t="s">
        <v>495</v>
      </c>
      <c r="I303" s="152" t="s">
        <v>505</v>
      </c>
      <c r="J303" s="52" t="s">
        <v>738</v>
      </c>
      <c r="K303" s="53">
        <v>12</v>
      </c>
      <c r="L303" s="54">
        <v>20</v>
      </c>
      <c r="M303" s="54"/>
      <c r="N303" s="89" t="s">
        <v>334</v>
      </c>
      <c r="O303" s="32" t="s">
        <v>115</v>
      </c>
      <c r="P303" s="50">
        <v>50</v>
      </c>
      <c r="Q303" s="50" t="s">
        <v>54</v>
      </c>
      <c r="R303" s="245">
        <v>4607958074983</v>
      </c>
      <c r="S303" s="245">
        <v>14607958074980</v>
      </c>
      <c r="T303" s="94">
        <v>220</v>
      </c>
      <c r="U303" s="61">
        <v>80</v>
      </c>
      <c r="V303" s="61">
        <v>66</v>
      </c>
      <c r="W303" s="78">
        <v>0.42</v>
      </c>
      <c r="X303" s="273">
        <v>5.0000000000000001E-3</v>
      </c>
      <c r="Y303" s="67">
        <f t="shared" ref="Y303" si="301">W303+X303</f>
        <v>0.42499999999999999</v>
      </c>
      <c r="Z303" s="76">
        <v>278</v>
      </c>
      <c r="AA303" s="77">
        <v>193</v>
      </c>
      <c r="AB303" s="77">
        <v>138</v>
      </c>
      <c r="AC303" s="194">
        <v>8</v>
      </c>
      <c r="AD303" s="118">
        <v>600000404</v>
      </c>
      <c r="AE303" s="105">
        <f>справочники!$C$101</f>
        <v>0.105</v>
      </c>
      <c r="AF303" s="127">
        <f t="shared" si="290"/>
        <v>3.36</v>
      </c>
      <c r="AG303" s="125">
        <f t="shared" si="291"/>
        <v>3.5049999999999999</v>
      </c>
      <c r="AH303" s="38">
        <v>16</v>
      </c>
      <c r="AI303" s="39">
        <v>11</v>
      </c>
      <c r="AJ303" s="41">
        <f t="shared" ref="AJ303" si="302">AH303*AI303</f>
        <v>176</v>
      </c>
      <c r="AK303" s="208">
        <f t="shared" ref="AK303" si="303">IF(C303="ШТ",кол_во_инд.__упак_к*итого_г_у,ROUNDDOWN(номин.вес_нетто_г_у__кг*итого_г_у,1))</f>
        <v>1408</v>
      </c>
      <c r="AL303" s="206">
        <f t="shared" si="119"/>
        <v>1663</v>
      </c>
      <c r="AM303" s="23"/>
    </row>
    <row r="304" spans="1:39" ht="89.25" x14ac:dyDescent="0.2">
      <c r="A304" s="117">
        <v>1001305436728</v>
      </c>
      <c r="B304" s="49" t="s">
        <v>839</v>
      </c>
      <c r="C304" s="50" t="s">
        <v>3</v>
      </c>
      <c r="D304" s="147" t="s">
        <v>474</v>
      </c>
      <c r="E304" s="113" t="s">
        <v>441</v>
      </c>
      <c r="F304" s="226" t="s">
        <v>6</v>
      </c>
      <c r="G304" s="59" t="s">
        <v>39</v>
      </c>
      <c r="H304" s="155" t="s">
        <v>491</v>
      </c>
      <c r="I304" s="151" t="s">
        <v>553</v>
      </c>
      <c r="J304" s="72" t="s">
        <v>840</v>
      </c>
      <c r="K304" s="53">
        <v>14</v>
      </c>
      <c r="L304" s="54">
        <v>26</v>
      </c>
      <c r="M304" s="54"/>
      <c r="N304" s="55" t="s">
        <v>841</v>
      </c>
      <c r="O304" s="32" t="s">
        <v>115</v>
      </c>
      <c r="P304" s="50">
        <v>50</v>
      </c>
      <c r="Q304" s="57" t="s">
        <v>45</v>
      </c>
      <c r="R304" s="121">
        <v>2800635000004</v>
      </c>
      <c r="S304" s="121">
        <v>12800635000001</v>
      </c>
      <c r="T304" s="94">
        <v>900</v>
      </c>
      <c r="U304" s="61">
        <v>68</v>
      </c>
      <c r="V304" s="61">
        <v>68</v>
      </c>
      <c r="W304" s="78">
        <f>кратность!$F$135</f>
        <v>3.6</v>
      </c>
      <c r="X304" s="273">
        <v>0</v>
      </c>
      <c r="Y304" s="67">
        <f t="shared" si="294"/>
        <v>3.6</v>
      </c>
      <c r="Z304" s="68">
        <v>938</v>
      </c>
      <c r="AA304" s="69">
        <v>178</v>
      </c>
      <c r="AB304" s="69">
        <v>178</v>
      </c>
      <c r="AC304" s="196">
        <v>5</v>
      </c>
      <c r="AD304" s="118">
        <v>600000313</v>
      </c>
      <c r="AE304" s="106">
        <f>справочники!$C$62</f>
        <v>0.53100000000000003</v>
      </c>
      <c r="AF304" s="62">
        <f t="shared" si="290"/>
        <v>18</v>
      </c>
      <c r="AG304" s="124">
        <f t="shared" si="291"/>
        <v>18.530999999999999</v>
      </c>
      <c r="AH304" s="34">
        <v>4</v>
      </c>
      <c r="AI304" s="35">
        <v>6</v>
      </c>
      <c r="AJ304" s="41">
        <f t="shared" si="281"/>
        <v>24</v>
      </c>
      <c r="AK304" s="216">
        <f t="shared" ref="AK304:AK348" si="304">IF(C304="ШТ",кол_во_инд.__упак_к*итого_г_у,ROUNDDOWN(номин.вес_нетто_г_у__кг*итого_г_у,1))</f>
        <v>432</v>
      </c>
      <c r="AL304" s="206">
        <f t="shared" si="119"/>
        <v>1213</v>
      </c>
      <c r="AM304" s="23"/>
    </row>
    <row r="305" spans="1:39" ht="92.25" customHeight="1" x14ac:dyDescent="0.2">
      <c r="A305" s="117">
        <v>1001303636729</v>
      </c>
      <c r="B305" s="49" t="s">
        <v>842</v>
      </c>
      <c r="C305" s="50" t="s">
        <v>3</v>
      </c>
      <c r="D305" s="147" t="s">
        <v>474</v>
      </c>
      <c r="E305" s="113" t="s">
        <v>441</v>
      </c>
      <c r="F305" s="226" t="s">
        <v>6</v>
      </c>
      <c r="G305" s="59" t="s">
        <v>39</v>
      </c>
      <c r="H305" s="155" t="s">
        <v>491</v>
      </c>
      <c r="I305" s="151" t="s">
        <v>553</v>
      </c>
      <c r="J305" s="72" t="s">
        <v>843</v>
      </c>
      <c r="K305" s="53">
        <v>14</v>
      </c>
      <c r="L305" s="54">
        <v>17</v>
      </c>
      <c r="M305" s="54"/>
      <c r="N305" s="55" t="s">
        <v>669</v>
      </c>
      <c r="O305" s="32" t="s">
        <v>115</v>
      </c>
      <c r="P305" s="50">
        <v>50</v>
      </c>
      <c r="Q305" s="57" t="s">
        <v>45</v>
      </c>
      <c r="R305" s="121">
        <v>2800636000003</v>
      </c>
      <c r="S305" s="121">
        <v>12800636000000</v>
      </c>
      <c r="T305" s="94">
        <v>900</v>
      </c>
      <c r="U305" s="61">
        <v>68</v>
      </c>
      <c r="V305" s="61">
        <v>68</v>
      </c>
      <c r="W305" s="78">
        <f>кратность!$F$136</f>
        <v>3.6</v>
      </c>
      <c r="X305" s="273">
        <v>0</v>
      </c>
      <c r="Y305" s="67">
        <f t="shared" si="294"/>
        <v>3.6</v>
      </c>
      <c r="Z305" s="68">
        <v>938</v>
      </c>
      <c r="AA305" s="69">
        <v>178</v>
      </c>
      <c r="AB305" s="69">
        <v>178</v>
      </c>
      <c r="AC305" s="196">
        <v>5</v>
      </c>
      <c r="AD305" s="118">
        <v>600000313</v>
      </c>
      <c r="AE305" s="106">
        <f>справочники!$C$62</f>
        <v>0.53100000000000003</v>
      </c>
      <c r="AF305" s="62">
        <f t="shared" si="290"/>
        <v>18</v>
      </c>
      <c r="AG305" s="124">
        <f t="shared" si="291"/>
        <v>18.530999999999999</v>
      </c>
      <c r="AH305" s="34">
        <v>4</v>
      </c>
      <c r="AI305" s="35">
        <v>6</v>
      </c>
      <c r="AJ305" s="41">
        <f t="shared" si="281"/>
        <v>24</v>
      </c>
      <c r="AK305" s="216">
        <f t="shared" si="304"/>
        <v>432</v>
      </c>
      <c r="AL305" s="206">
        <f t="shared" si="119"/>
        <v>1213</v>
      </c>
      <c r="AM305" s="23"/>
    </row>
    <row r="306" spans="1:39" ht="114.75" x14ac:dyDescent="0.2">
      <c r="A306" s="117">
        <v>1001211877252</v>
      </c>
      <c r="B306" s="49" t="s">
        <v>1659</v>
      </c>
      <c r="C306" s="50" t="s">
        <v>4</v>
      </c>
      <c r="D306" s="147" t="s">
        <v>474</v>
      </c>
      <c r="E306" s="113" t="s">
        <v>678</v>
      </c>
      <c r="F306" s="226" t="s">
        <v>6</v>
      </c>
      <c r="G306" s="50" t="s">
        <v>1</v>
      </c>
      <c r="H306" s="155" t="s">
        <v>491</v>
      </c>
      <c r="I306" s="152" t="s">
        <v>553</v>
      </c>
      <c r="J306" s="84" t="s">
        <v>1647</v>
      </c>
      <c r="K306" s="288">
        <v>13</v>
      </c>
      <c r="L306" s="289">
        <v>20</v>
      </c>
      <c r="M306" s="92"/>
      <c r="N306" s="163" t="s">
        <v>41</v>
      </c>
      <c r="O306" s="32" t="s">
        <v>115</v>
      </c>
      <c r="P306" s="88">
        <v>45</v>
      </c>
      <c r="Q306" s="83" t="s">
        <v>28</v>
      </c>
      <c r="R306" s="239">
        <v>4607958072415</v>
      </c>
      <c r="S306" s="239">
        <v>14607958072412</v>
      </c>
      <c r="T306" s="260">
        <v>230</v>
      </c>
      <c r="U306" s="69">
        <v>90</v>
      </c>
      <c r="V306" s="69">
        <v>15</v>
      </c>
      <c r="W306" s="66">
        <v>0.1</v>
      </c>
      <c r="X306" s="273">
        <v>8.9999999999999993E-3</v>
      </c>
      <c r="Y306" s="67">
        <f t="shared" ref="Y306" si="305">W306+X306</f>
        <v>0.109</v>
      </c>
      <c r="Z306" s="60">
        <v>239</v>
      </c>
      <c r="AA306" s="61">
        <v>195</v>
      </c>
      <c r="AB306" s="61">
        <v>123</v>
      </c>
      <c r="AC306" s="193">
        <v>12</v>
      </c>
      <c r="AD306" s="118">
        <v>600000506</v>
      </c>
      <c r="AE306" s="105">
        <f>справочники!$C$170</f>
        <v>7.6999999999999999E-2</v>
      </c>
      <c r="AF306" s="62">
        <f t="shared" si="115"/>
        <v>1.2</v>
      </c>
      <c r="AG306" s="123">
        <f t="shared" si="116"/>
        <v>1.385</v>
      </c>
      <c r="AH306" s="38">
        <v>20</v>
      </c>
      <c r="AI306" s="39">
        <v>13</v>
      </c>
      <c r="AJ306" s="41">
        <f t="shared" ref="AJ306" si="306">AH306*AI306</f>
        <v>260</v>
      </c>
      <c r="AK306" s="208">
        <f t="shared" ref="AK306" si="307">IF(C306="ШТ",кол_во_инд.__упак_к*итого_г_у,ROUNDDOWN(номин.вес_нетто_г_у__кг*итого_г_у,1))</f>
        <v>3120</v>
      </c>
      <c r="AL306" s="206">
        <f t="shared" si="119"/>
        <v>1744</v>
      </c>
      <c r="AM306" s="23"/>
    </row>
    <row r="307" spans="1:39" ht="140.25" x14ac:dyDescent="0.2">
      <c r="A307" s="117">
        <v>1001216657263</v>
      </c>
      <c r="B307" s="49" t="s">
        <v>1674</v>
      </c>
      <c r="C307" s="50" t="s">
        <v>4</v>
      </c>
      <c r="D307" s="147" t="s">
        <v>474</v>
      </c>
      <c r="E307" s="113" t="s">
        <v>678</v>
      </c>
      <c r="F307" s="226" t="s">
        <v>6</v>
      </c>
      <c r="G307" s="50" t="s">
        <v>1</v>
      </c>
      <c r="H307" s="155" t="s">
        <v>491</v>
      </c>
      <c r="I307" s="152" t="s">
        <v>553</v>
      </c>
      <c r="J307" s="84" t="s">
        <v>1673</v>
      </c>
      <c r="K307" s="288">
        <v>13</v>
      </c>
      <c r="L307" s="289">
        <v>19</v>
      </c>
      <c r="M307" s="92">
        <v>3</v>
      </c>
      <c r="N307" s="163" t="s">
        <v>1675</v>
      </c>
      <c r="O307" s="32" t="s">
        <v>115</v>
      </c>
      <c r="P307" s="88">
        <v>45</v>
      </c>
      <c r="Q307" s="83" t="s">
        <v>28</v>
      </c>
      <c r="R307" s="239">
        <v>4607958079506</v>
      </c>
      <c r="S307" s="239">
        <v>14607958079503</v>
      </c>
      <c r="T307" s="260">
        <v>230</v>
      </c>
      <c r="U307" s="69">
        <v>90</v>
      </c>
      <c r="V307" s="69">
        <v>20</v>
      </c>
      <c r="W307" s="66">
        <v>0.15</v>
      </c>
      <c r="X307" s="273">
        <v>8.9999999999999993E-3</v>
      </c>
      <c r="Y307" s="67">
        <f t="shared" ref="Y307" si="308">W307+X307</f>
        <v>0.159</v>
      </c>
      <c r="Z307" s="60">
        <v>239</v>
      </c>
      <c r="AA307" s="61">
        <v>195</v>
      </c>
      <c r="AB307" s="61">
        <v>123</v>
      </c>
      <c r="AC307" s="193">
        <v>8</v>
      </c>
      <c r="AD307" s="118">
        <v>600000506</v>
      </c>
      <c r="AE307" s="105">
        <f>справочники!$C$170</f>
        <v>7.6999999999999999E-2</v>
      </c>
      <c r="AF307" s="62">
        <f t="shared" si="115"/>
        <v>1.2</v>
      </c>
      <c r="AG307" s="123">
        <f t="shared" si="116"/>
        <v>1.349</v>
      </c>
      <c r="AH307" s="38">
        <v>20</v>
      </c>
      <c r="AI307" s="39">
        <v>13</v>
      </c>
      <c r="AJ307" s="41">
        <f t="shared" ref="AJ307" si="309">AH307*AI307</f>
        <v>260</v>
      </c>
      <c r="AK307" s="208">
        <f t="shared" ref="AK307" si="310">IF(C307="ШТ",кол_во_инд.__упак_к*итого_г_у,ROUNDDOWN(номин.вес_нетто_г_у__кг*итого_г_у,1))</f>
        <v>2080</v>
      </c>
      <c r="AL307" s="206">
        <f t="shared" si="119"/>
        <v>1744</v>
      </c>
      <c r="AM307" s="23"/>
    </row>
    <row r="308" spans="1:39" ht="140.25" x14ac:dyDescent="0.2">
      <c r="A308" s="117">
        <v>1001216657290</v>
      </c>
      <c r="B308" s="49" t="s">
        <v>1752</v>
      </c>
      <c r="C308" s="50" t="s">
        <v>4</v>
      </c>
      <c r="D308" s="147" t="s">
        <v>474</v>
      </c>
      <c r="E308" s="113" t="s">
        <v>678</v>
      </c>
      <c r="F308" s="226" t="s">
        <v>6</v>
      </c>
      <c r="G308" s="50" t="s">
        <v>1</v>
      </c>
      <c r="H308" s="155" t="s">
        <v>491</v>
      </c>
      <c r="I308" s="152" t="s">
        <v>553</v>
      </c>
      <c r="J308" s="84" t="s">
        <v>1673</v>
      </c>
      <c r="K308" s="288">
        <v>13</v>
      </c>
      <c r="L308" s="289">
        <v>19</v>
      </c>
      <c r="M308" s="92">
        <v>3</v>
      </c>
      <c r="N308" s="163" t="s">
        <v>1675</v>
      </c>
      <c r="O308" s="32" t="s">
        <v>115</v>
      </c>
      <c r="P308" s="88">
        <v>45</v>
      </c>
      <c r="Q308" s="83" t="s">
        <v>28</v>
      </c>
      <c r="R308" s="239">
        <v>4607958079506</v>
      </c>
      <c r="S308" s="239">
        <v>14607958079503</v>
      </c>
      <c r="T308" s="260">
        <v>230</v>
      </c>
      <c r="U308" s="69">
        <v>90</v>
      </c>
      <c r="V308" s="69">
        <v>20</v>
      </c>
      <c r="W308" s="66">
        <v>0.15</v>
      </c>
      <c r="X308" s="273">
        <v>8.9999999999999993E-3</v>
      </c>
      <c r="Y308" s="67">
        <f t="shared" ref="Y308" si="311">W308+X308</f>
        <v>0.159</v>
      </c>
      <c r="Z308" s="60">
        <v>239</v>
      </c>
      <c r="AA308" s="61">
        <v>195</v>
      </c>
      <c r="AB308" s="61">
        <v>123</v>
      </c>
      <c r="AC308" s="193">
        <v>8</v>
      </c>
      <c r="AD308" s="118">
        <v>600000506</v>
      </c>
      <c r="AE308" s="105">
        <f>справочники!$C$170</f>
        <v>7.6999999999999999E-2</v>
      </c>
      <c r="AF308" s="62">
        <f t="shared" si="115"/>
        <v>1.2</v>
      </c>
      <c r="AG308" s="123">
        <f t="shared" si="116"/>
        <v>1.349</v>
      </c>
      <c r="AH308" s="38">
        <v>20</v>
      </c>
      <c r="AI308" s="39">
        <v>13</v>
      </c>
      <c r="AJ308" s="41">
        <f t="shared" ref="AJ308" si="312">AH308*AI308</f>
        <v>260</v>
      </c>
      <c r="AK308" s="208">
        <f t="shared" ref="AK308" si="313">IF(C308="ШТ",кол_во_инд.__упак_к*итого_г_у,ROUNDDOWN(номин.вес_нетто_г_у__кг*итого_г_у,1))</f>
        <v>2080</v>
      </c>
      <c r="AL308" s="206">
        <f t="shared" si="119"/>
        <v>1744</v>
      </c>
      <c r="AM308" s="23"/>
    </row>
    <row r="309" spans="1:39" ht="89.25" x14ac:dyDescent="0.2">
      <c r="A309" s="117">
        <v>1001214196459</v>
      </c>
      <c r="B309" s="71" t="s">
        <v>651</v>
      </c>
      <c r="C309" s="51" t="s">
        <v>4</v>
      </c>
      <c r="D309" s="147" t="s">
        <v>474</v>
      </c>
      <c r="E309" s="113" t="s">
        <v>678</v>
      </c>
      <c r="F309" s="226" t="s">
        <v>2</v>
      </c>
      <c r="G309" s="59" t="s">
        <v>1</v>
      </c>
      <c r="H309" s="155" t="s">
        <v>491</v>
      </c>
      <c r="I309" s="152" t="s">
        <v>553</v>
      </c>
      <c r="J309" s="72" t="s">
        <v>1161</v>
      </c>
      <c r="K309" s="85">
        <v>13</v>
      </c>
      <c r="L309" s="54">
        <v>29</v>
      </c>
      <c r="M309" s="91"/>
      <c r="N309" s="87" t="s">
        <v>1004</v>
      </c>
      <c r="O309" s="32" t="s">
        <v>115</v>
      </c>
      <c r="P309" s="50">
        <v>45</v>
      </c>
      <c r="Q309" s="50" t="s">
        <v>45</v>
      </c>
      <c r="R309" s="239">
        <v>4607958072149</v>
      </c>
      <c r="S309" s="239">
        <v>24607958072143</v>
      </c>
      <c r="T309" s="260">
        <v>231</v>
      </c>
      <c r="U309" s="69">
        <v>137</v>
      </c>
      <c r="V309" s="69">
        <v>15</v>
      </c>
      <c r="W309" s="66">
        <v>0.1</v>
      </c>
      <c r="X309" s="273">
        <v>1.4999999999999999E-2</v>
      </c>
      <c r="Y309" s="67">
        <f t="shared" si="294"/>
        <v>0.115</v>
      </c>
      <c r="Z309" s="60">
        <v>240</v>
      </c>
      <c r="AA309" s="61">
        <v>148</v>
      </c>
      <c r="AB309" s="61">
        <v>143</v>
      </c>
      <c r="AC309" s="193">
        <v>10</v>
      </c>
      <c r="AD309" s="118">
        <v>600000531</v>
      </c>
      <c r="AE309" s="105">
        <f>справочники!$C$161</f>
        <v>6.8000000000000005E-2</v>
      </c>
      <c r="AF309" s="62">
        <f t="shared" si="290"/>
        <v>1</v>
      </c>
      <c r="AG309" s="123">
        <f t="shared" si="291"/>
        <v>1.2180000000000002</v>
      </c>
      <c r="AH309" s="38">
        <v>24</v>
      </c>
      <c r="AI309" s="39">
        <v>11</v>
      </c>
      <c r="AJ309" s="41">
        <f t="shared" ref="AJ309:AJ354" si="314">AH309*AI309</f>
        <v>264</v>
      </c>
      <c r="AK309" s="208">
        <f t="shared" si="304"/>
        <v>2640</v>
      </c>
      <c r="AL309" s="206">
        <f t="shared" si="119"/>
        <v>1718</v>
      </c>
      <c r="AM309" s="23"/>
    </row>
    <row r="310" spans="1:39" ht="114.75" x14ac:dyDescent="0.2">
      <c r="A310" s="117">
        <v>1001220226208</v>
      </c>
      <c r="B310" s="49" t="s">
        <v>1073</v>
      </c>
      <c r="C310" s="50" t="s">
        <v>4</v>
      </c>
      <c r="D310" s="147" t="s">
        <v>474</v>
      </c>
      <c r="E310" s="113" t="s">
        <v>677</v>
      </c>
      <c r="F310" s="226" t="s">
        <v>6</v>
      </c>
      <c r="G310" s="50" t="s">
        <v>1</v>
      </c>
      <c r="H310" s="155" t="s">
        <v>496</v>
      </c>
      <c r="I310" s="152" t="s">
        <v>557</v>
      </c>
      <c r="J310" s="52" t="s">
        <v>1074</v>
      </c>
      <c r="K310" s="85">
        <v>13</v>
      </c>
      <c r="L310" s="54">
        <v>4</v>
      </c>
      <c r="M310" s="91"/>
      <c r="N310" s="87" t="s">
        <v>181</v>
      </c>
      <c r="O310" s="114" t="s">
        <v>115</v>
      </c>
      <c r="P310" s="50">
        <v>45</v>
      </c>
      <c r="Q310" s="50" t="s">
        <v>29</v>
      </c>
      <c r="R310" s="239">
        <v>4607958077687</v>
      </c>
      <c r="S310" s="239">
        <v>14607958077684</v>
      </c>
      <c r="T310" s="260">
        <v>244</v>
      </c>
      <c r="U310" s="69">
        <v>130</v>
      </c>
      <c r="V310" s="69">
        <v>20</v>
      </c>
      <c r="W310" s="66">
        <v>0.15</v>
      </c>
      <c r="X310" s="273">
        <v>1.4E-2</v>
      </c>
      <c r="Y310" s="67">
        <f t="shared" si="294"/>
        <v>0.16400000000000001</v>
      </c>
      <c r="Z310" s="60">
        <v>262</v>
      </c>
      <c r="AA310" s="61">
        <v>142</v>
      </c>
      <c r="AB310" s="61">
        <v>178</v>
      </c>
      <c r="AC310" s="193">
        <v>10</v>
      </c>
      <c r="AD310" s="118">
        <v>600000505</v>
      </c>
      <c r="AE310" s="105">
        <f>справочники!$C$169</f>
        <v>0.08</v>
      </c>
      <c r="AF310" s="62">
        <f t="shared" si="290"/>
        <v>1.5</v>
      </c>
      <c r="AG310" s="123">
        <f t="shared" si="291"/>
        <v>1.7200000000000002</v>
      </c>
      <c r="AH310" s="38">
        <v>24</v>
      </c>
      <c r="AI310" s="39">
        <v>9</v>
      </c>
      <c r="AJ310" s="41">
        <f t="shared" si="314"/>
        <v>216</v>
      </c>
      <c r="AK310" s="208">
        <f t="shared" si="304"/>
        <v>2160</v>
      </c>
      <c r="AL310" s="206">
        <f t="shared" si="119"/>
        <v>1747</v>
      </c>
      <c r="AM310" s="23"/>
    </row>
    <row r="311" spans="1:39" ht="114.75" x14ac:dyDescent="0.2">
      <c r="A311" s="117">
        <v>1001220227223</v>
      </c>
      <c r="B311" s="49" t="s">
        <v>1593</v>
      </c>
      <c r="C311" s="50" t="s">
        <v>4</v>
      </c>
      <c r="D311" s="147" t="s">
        <v>474</v>
      </c>
      <c r="E311" s="113" t="s">
        <v>677</v>
      </c>
      <c r="F311" s="226" t="s">
        <v>6</v>
      </c>
      <c r="G311" s="50" t="s">
        <v>1</v>
      </c>
      <c r="H311" s="155" t="s">
        <v>496</v>
      </c>
      <c r="I311" s="152" t="s">
        <v>557</v>
      </c>
      <c r="J311" s="52" t="s">
        <v>1074</v>
      </c>
      <c r="K311" s="85">
        <v>13</v>
      </c>
      <c r="L311" s="54">
        <v>4</v>
      </c>
      <c r="M311" s="91"/>
      <c r="N311" s="87" t="s">
        <v>181</v>
      </c>
      <c r="O311" s="114" t="s">
        <v>115</v>
      </c>
      <c r="P311" s="50">
        <v>45</v>
      </c>
      <c r="Q311" s="50" t="s">
        <v>29</v>
      </c>
      <c r="R311" s="239">
        <v>4607958077687</v>
      </c>
      <c r="S311" s="239">
        <v>24607958077681</v>
      </c>
      <c r="T311" s="260">
        <v>244</v>
      </c>
      <c r="U311" s="69">
        <v>130</v>
      </c>
      <c r="V311" s="69">
        <v>20</v>
      </c>
      <c r="W311" s="66">
        <v>0.15</v>
      </c>
      <c r="X311" s="273">
        <v>1.4E-2</v>
      </c>
      <c r="Y311" s="67">
        <f t="shared" ref="Y311:Y312" si="315">W311+X311</f>
        <v>0.16400000000000001</v>
      </c>
      <c r="Z311" s="60">
        <v>388</v>
      </c>
      <c r="AA311" s="61">
        <v>292</v>
      </c>
      <c r="AB311" s="61">
        <v>240</v>
      </c>
      <c r="AC311" s="193">
        <v>50</v>
      </c>
      <c r="AD311" s="118">
        <v>600000017</v>
      </c>
      <c r="AE311" s="105">
        <f>справочники!$C$9</f>
        <v>0.34899999999999998</v>
      </c>
      <c r="AF311" s="62">
        <f t="shared" si="290"/>
        <v>7.5</v>
      </c>
      <c r="AG311" s="123">
        <f t="shared" si="291"/>
        <v>8.5490000000000013</v>
      </c>
      <c r="AH311" s="38">
        <v>8</v>
      </c>
      <c r="AI311" s="39">
        <v>6</v>
      </c>
      <c r="AJ311" s="41">
        <f t="shared" ref="AJ311:AJ312" si="316">AH311*AI311</f>
        <v>48</v>
      </c>
      <c r="AK311" s="208">
        <f t="shared" ref="AK311:AK312" si="317">IF(C311="ШТ",кол_во_инд.__упак_к*итого_г_у,ROUNDDOWN(номин.вес_нетто_г_у__кг*итого_г_у,1))</f>
        <v>2400</v>
      </c>
      <c r="AL311" s="206">
        <f t="shared" si="119"/>
        <v>1585</v>
      </c>
      <c r="AM311" s="23"/>
    </row>
    <row r="312" spans="1:39" ht="114.75" x14ac:dyDescent="0.2">
      <c r="A312" s="117">
        <v>1001220227254</v>
      </c>
      <c r="B312" s="49" t="s">
        <v>1663</v>
      </c>
      <c r="C312" s="50" t="s">
        <v>4</v>
      </c>
      <c r="D312" s="147" t="s">
        <v>474</v>
      </c>
      <c r="E312" s="113" t="s">
        <v>677</v>
      </c>
      <c r="F312" s="226" t="s">
        <v>6</v>
      </c>
      <c r="G312" s="50" t="s">
        <v>1</v>
      </c>
      <c r="H312" s="155" t="s">
        <v>496</v>
      </c>
      <c r="I312" s="152" t="s">
        <v>557</v>
      </c>
      <c r="J312" s="52" t="s">
        <v>1074</v>
      </c>
      <c r="K312" s="85">
        <v>13</v>
      </c>
      <c r="L312" s="54">
        <v>4</v>
      </c>
      <c r="M312" s="91"/>
      <c r="N312" s="87" t="s">
        <v>181</v>
      </c>
      <c r="O312" s="114" t="s">
        <v>115</v>
      </c>
      <c r="P312" s="50">
        <v>45</v>
      </c>
      <c r="Q312" s="50" t="s">
        <v>29</v>
      </c>
      <c r="R312" s="239">
        <v>4607958077687</v>
      </c>
      <c r="S312" s="239">
        <v>14607958077684</v>
      </c>
      <c r="T312" s="260">
        <v>244</v>
      </c>
      <c r="U312" s="69">
        <v>130</v>
      </c>
      <c r="V312" s="69">
        <v>20</v>
      </c>
      <c r="W312" s="66">
        <v>0.15</v>
      </c>
      <c r="X312" s="273">
        <v>1.4E-2</v>
      </c>
      <c r="Y312" s="67">
        <f t="shared" si="315"/>
        <v>0.16400000000000001</v>
      </c>
      <c r="Z312" s="60">
        <v>262</v>
      </c>
      <c r="AA312" s="61">
        <v>142</v>
      </c>
      <c r="AB312" s="61">
        <v>178</v>
      </c>
      <c r="AC312" s="193">
        <v>10</v>
      </c>
      <c r="AD312" s="118">
        <v>600000505</v>
      </c>
      <c r="AE312" s="105">
        <f>справочники!$C$169</f>
        <v>0.08</v>
      </c>
      <c r="AF312" s="62">
        <f t="shared" si="290"/>
        <v>1.5</v>
      </c>
      <c r="AG312" s="123">
        <f t="shared" si="291"/>
        <v>1.7200000000000002</v>
      </c>
      <c r="AH312" s="38">
        <v>24</v>
      </c>
      <c r="AI312" s="39">
        <v>9</v>
      </c>
      <c r="AJ312" s="41">
        <f t="shared" si="316"/>
        <v>216</v>
      </c>
      <c r="AK312" s="208">
        <f t="shared" si="317"/>
        <v>2160</v>
      </c>
      <c r="AL312" s="206">
        <f t="shared" si="119"/>
        <v>1747</v>
      </c>
      <c r="AM312" s="23"/>
    </row>
    <row r="313" spans="1:39" ht="102" x14ac:dyDescent="0.2">
      <c r="A313" s="117">
        <v>1001220226477</v>
      </c>
      <c r="B313" s="49" t="s">
        <v>686</v>
      </c>
      <c r="C313" s="50" t="s">
        <v>4</v>
      </c>
      <c r="D313" s="147" t="s">
        <v>474</v>
      </c>
      <c r="E313" s="113" t="s">
        <v>677</v>
      </c>
      <c r="F313" s="227" t="s">
        <v>624</v>
      </c>
      <c r="G313" s="50" t="s">
        <v>1</v>
      </c>
      <c r="H313" s="155" t="s">
        <v>496</v>
      </c>
      <c r="I313" s="152" t="s">
        <v>557</v>
      </c>
      <c r="J313" s="52" t="s">
        <v>726</v>
      </c>
      <c r="K313" s="85">
        <v>13</v>
      </c>
      <c r="L313" s="54">
        <v>5</v>
      </c>
      <c r="M313" s="91"/>
      <c r="N313" s="87" t="s">
        <v>74</v>
      </c>
      <c r="O313" s="114" t="s">
        <v>115</v>
      </c>
      <c r="P313" s="50">
        <v>30</v>
      </c>
      <c r="Q313" s="50" t="s">
        <v>29</v>
      </c>
      <c r="R313" s="239">
        <v>4607958075379</v>
      </c>
      <c r="S313" s="239">
        <v>14607958075376</v>
      </c>
      <c r="T313" s="260">
        <v>244</v>
      </c>
      <c r="U313" s="69">
        <v>130</v>
      </c>
      <c r="V313" s="69">
        <v>15</v>
      </c>
      <c r="W313" s="66">
        <v>0.1</v>
      </c>
      <c r="X313" s="273">
        <v>1.4E-2</v>
      </c>
      <c r="Y313" s="67">
        <f t="shared" si="294"/>
        <v>0.114</v>
      </c>
      <c r="Z313" s="60">
        <v>262</v>
      </c>
      <c r="AA313" s="61">
        <v>142</v>
      </c>
      <c r="AB313" s="61">
        <v>178</v>
      </c>
      <c r="AC313" s="193">
        <v>14</v>
      </c>
      <c r="AD313" s="118">
        <v>600000552</v>
      </c>
      <c r="AE313" s="105">
        <f>справочники!$C$174</f>
        <v>0.11</v>
      </c>
      <c r="AF313" s="62">
        <f t="shared" si="290"/>
        <v>1.4</v>
      </c>
      <c r="AG313" s="123">
        <f t="shared" si="291"/>
        <v>1.7060000000000002</v>
      </c>
      <c r="AH313" s="38">
        <v>24</v>
      </c>
      <c r="AI313" s="39">
        <v>9</v>
      </c>
      <c r="AJ313" s="41">
        <f t="shared" si="314"/>
        <v>216</v>
      </c>
      <c r="AK313" s="208">
        <f t="shared" si="304"/>
        <v>3024</v>
      </c>
      <c r="AL313" s="206">
        <f t="shared" si="119"/>
        <v>1747</v>
      </c>
      <c r="AM313" s="23"/>
    </row>
    <row r="314" spans="1:39" ht="153" x14ac:dyDescent="0.2">
      <c r="A314" s="117">
        <v>1001225407181</v>
      </c>
      <c r="B314" s="49" t="s">
        <v>1532</v>
      </c>
      <c r="C314" s="50" t="s">
        <v>4</v>
      </c>
      <c r="D314" s="147" t="s">
        <v>474</v>
      </c>
      <c r="E314" s="113" t="s">
        <v>677</v>
      </c>
      <c r="F314" s="226" t="s">
        <v>6</v>
      </c>
      <c r="G314" s="50" t="s">
        <v>1</v>
      </c>
      <c r="H314" s="155" t="s">
        <v>861</v>
      </c>
      <c r="I314" s="152" t="s">
        <v>1533</v>
      </c>
      <c r="J314" s="84" t="s">
        <v>862</v>
      </c>
      <c r="K314" s="288" t="s">
        <v>863</v>
      </c>
      <c r="L314" s="289" t="s">
        <v>864</v>
      </c>
      <c r="M314" s="92"/>
      <c r="N314" s="163" t="s">
        <v>866</v>
      </c>
      <c r="O314" s="32" t="s">
        <v>115</v>
      </c>
      <c r="P314" s="88">
        <v>50</v>
      </c>
      <c r="Q314" s="50" t="s">
        <v>29</v>
      </c>
      <c r="R314" s="239">
        <v>4607958079223</v>
      </c>
      <c r="S314" s="239">
        <v>14607958079220</v>
      </c>
      <c r="T314" s="260">
        <v>230</v>
      </c>
      <c r="U314" s="69">
        <v>183</v>
      </c>
      <c r="V314" s="69">
        <v>11</v>
      </c>
      <c r="W314" s="66">
        <v>0.09</v>
      </c>
      <c r="X314" s="273">
        <v>1.7999999999999999E-2</v>
      </c>
      <c r="Y314" s="67">
        <f t="shared" ref="Y314" si="318">W314+X314</f>
        <v>0.108</v>
      </c>
      <c r="Z314" s="60">
        <v>239</v>
      </c>
      <c r="AA314" s="61">
        <v>195</v>
      </c>
      <c r="AB314" s="61">
        <v>123</v>
      </c>
      <c r="AC314" s="193">
        <v>8</v>
      </c>
      <c r="AD314" s="118">
        <v>600000506</v>
      </c>
      <c r="AE314" s="105">
        <f>справочники!$C$170</f>
        <v>7.6999999999999999E-2</v>
      </c>
      <c r="AF314" s="62">
        <f t="shared" si="290"/>
        <v>0.72</v>
      </c>
      <c r="AG314" s="123">
        <f t="shared" si="291"/>
        <v>0.94099999999999995</v>
      </c>
      <c r="AH314" s="38">
        <v>20</v>
      </c>
      <c r="AI314" s="39">
        <v>13</v>
      </c>
      <c r="AJ314" s="41">
        <f t="shared" ref="AJ314" si="319">AH314*AI314</f>
        <v>260</v>
      </c>
      <c r="AK314" s="208">
        <f t="shared" ref="AK314" si="320">IF(C314="ШТ",кол_во_инд.__упак_к*итого_г_у,ROUNDDOWN(номин.вес_нетто_г_у__кг*итого_г_у,1))</f>
        <v>2080</v>
      </c>
      <c r="AL314" s="206">
        <f t="shared" si="119"/>
        <v>1744</v>
      </c>
      <c r="AM314" s="23"/>
    </row>
    <row r="315" spans="1:39" ht="153.75" customHeight="1" x14ac:dyDescent="0.2">
      <c r="A315" s="117">
        <v>1001225406754</v>
      </c>
      <c r="B315" s="49" t="s">
        <v>885</v>
      </c>
      <c r="C315" s="50" t="s">
        <v>4</v>
      </c>
      <c r="D315" s="147" t="s">
        <v>474</v>
      </c>
      <c r="E315" s="113" t="s">
        <v>677</v>
      </c>
      <c r="F315" s="226" t="s">
        <v>2</v>
      </c>
      <c r="G315" s="50" t="s">
        <v>1</v>
      </c>
      <c r="H315" s="155" t="s">
        <v>858</v>
      </c>
      <c r="I315" s="152" t="s">
        <v>859</v>
      </c>
      <c r="J315" s="84" t="s">
        <v>1900</v>
      </c>
      <c r="K315" s="288" t="s">
        <v>1901</v>
      </c>
      <c r="L315" s="289" t="s">
        <v>1902</v>
      </c>
      <c r="M315" s="331" t="s">
        <v>1903</v>
      </c>
      <c r="N315" s="163" t="s">
        <v>1904</v>
      </c>
      <c r="O315" s="32" t="s">
        <v>115</v>
      </c>
      <c r="P315" s="88">
        <v>60</v>
      </c>
      <c r="Q315" s="50" t="s">
        <v>54</v>
      </c>
      <c r="R315" s="239">
        <v>4607958076598</v>
      </c>
      <c r="S315" s="239">
        <v>24607958076592</v>
      </c>
      <c r="T315" s="260">
        <v>230</v>
      </c>
      <c r="U315" s="69">
        <v>183</v>
      </c>
      <c r="V315" s="69">
        <v>11</v>
      </c>
      <c r="W315" s="66">
        <v>0.09</v>
      </c>
      <c r="X315" s="273">
        <v>1.7999999999999999E-2</v>
      </c>
      <c r="Y315" s="67">
        <f t="shared" si="294"/>
        <v>0.108</v>
      </c>
      <c r="Z315" s="60">
        <v>239</v>
      </c>
      <c r="AA315" s="61">
        <v>195</v>
      </c>
      <c r="AB315" s="61">
        <v>123</v>
      </c>
      <c r="AC315" s="193">
        <v>8</v>
      </c>
      <c r="AD315" s="118">
        <v>600000507</v>
      </c>
      <c r="AE315" s="105">
        <f>справочники!$C$171</f>
        <v>7.2999999999999995E-2</v>
      </c>
      <c r="AF315" s="62">
        <f t="shared" si="290"/>
        <v>0.72</v>
      </c>
      <c r="AG315" s="123">
        <f t="shared" si="291"/>
        <v>0.93699999999999994</v>
      </c>
      <c r="AH315" s="38">
        <v>20</v>
      </c>
      <c r="AI315" s="39">
        <v>13</v>
      </c>
      <c r="AJ315" s="41">
        <f t="shared" si="314"/>
        <v>260</v>
      </c>
      <c r="AK315" s="208">
        <f t="shared" si="304"/>
        <v>2080</v>
      </c>
      <c r="AL315" s="206">
        <f t="shared" si="119"/>
        <v>1744</v>
      </c>
      <c r="AM315" s="23"/>
    </row>
    <row r="316" spans="1:39" ht="153" x14ac:dyDescent="0.2">
      <c r="A316" s="117">
        <v>1001225416228</v>
      </c>
      <c r="B316" s="49" t="s">
        <v>860</v>
      </c>
      <c r="C316" s="50" t="s">
        <v>4</v>
      </c>
      <c r="D316" s="147" t="s">
        <v>474</v>
      </c>
      <c r="E316" s="113" t="s">
        <v>677</v>
      </c>
      <c r="F316" s="226" t="s">
        <v>2</v>
      </c>
      <c r="G316" s="50" t="s">
        <v>1</v>
      </c>
      <c r="H316" s="155" t="s">
        <v>861</v>
      </c>
      <c r="I316" s="152" t="s">
        <v>865</v>
      </c>
      <c r="J316" s="84" t="s">
        <v>862</v>
      </c>
      <c r="K316" s="288" t="s">
        <v>863</v>
      </c>
      <c r="L316" s="289" t="s">
        <v>864</v>
      </c>
      <c r="M316" s="92"/>
      <c r="N316" s="163" t="s">
        <v>866</v>
      </c>
      <c r="O316" s="32" t="s">
        <v>115</v>
      </c>
      <c r="P316" s="88">
        <v>45</v>
      </c>
      <c r="Q316" s="50" t="s">
        <v>29</v>
      </c>
      <c r="R316" s="239">
        <v>4607958076604</v>
      </c>
      <c r="S316" s="239">
        <v>14607958076601</v>
      </c>
      <c r="T316" s="260">
        <v>230</v>
      </c>
      <c r="U316" s="69">
        <v>183</v>
      </c>
      <c r="V316" s="69">
        <v>11</v>
      </c>
      <c r="W316" s="66">
        <v>0.09</v>
      </c>
      <c r="X316" s="273">
        <v>1.7999999999999999E-2</v>
      </c>
      <c r="Y316" s="67">
        <f t="shared" si="294"/>
        <v>0.108</v>
      </c>
      <c r="Z316" s="60">
        <v>239</v>
      </c>
      <c r="AA316" s="61">
        <v>195</v>
      </c>
      <c r="AB316" s="61">
        <v>123</v>
      </c>
      <c r="AC316" s="193">
        <v>10</v>
      </c>
      <c r="AD316" s="118">
        <v>600000507</v>
      </c>
      <c r="AE316" s="105">
        <f>справочники!$C$171</f>
        <v>7.2999999999999995E-2</v>
      </c>
      <c r="AF316" s="62">
        <f t="shared" si="290"/>
        <v>0.9</v>
      </c>
      <c r="AG316" s="123">
        <f t="shared" si="291"/>
        <v>1.153</v>
      </c>
      <c r="AH316" s="38">
        <v>20</v>
      </c>
      <c r="AI316" s="39">
        <v>13</v>
      </c>
      <c r="AJ316" s="41">
        <f t="shared" si="314"/>
        <v>260</v>
      </c>
      <c r="AK316" s="208">
        <f t="shared" si="304"/>
        <v>2600</v>
      </c>
      <c r="AL316" s="206">
        <f t="shared" si="119"/>
        <v>1744</v>
      </c>
      <c r="AM316" s="23"/>
    </row>
    <row r="317" spans="1:39" ht="153" x14ac:dyDescent="0.2">
      <c r="A317" s="117">
        <v>1001225417268</v>
      </c>
      <c r="B317" s="49" t="s">
        <v>1686</v>
      </c>
      <c r="C317" s="50" t="s">
        <v>4</v>
      </c>
      <c r="D317" s="147" t="s">
        <v>474</v>
      </c>
      <c r="E317" s="113" t="s">
        <v>677</v>
      </c>
      <c r="F317" s="226" t="s">
        <v>2</v>
      </c>
      <c r="G317" s="50" t="s">
        <v>1</v>
      </c>
      <c r="H317" s="155" t="s">
        <v>861</v>
      </c>
      <c r="I317" s="152" t="s">
        <v>865</v>
      </c>
      <c r="J317" s="84" t="s">
        <v>862</v>
      </c>
      <c r="K317" s="288" t="s">
        <v>863</v>
      </c>
      <c r="L317" s="289" t="s">
        <v>864</v>
      </c>
      <c r="M317" s="92"/>
      <c r="N317" s="163" t="s">
        <v>866</v>
      </c>
      <c r="O317" s="32" t="s">
        <v>115</v>
      </c>
      <c r="P317" s="88">
        <v>45</v>
      </c>
      <c r="Q317" s="50" t="s">
        <v>29</v>
      </c>
      <c r="R317" s="239">
        <v>4607958076604</v>
      </c>
      <c r="S317" s="239">
        <v>14607958076601</v>
      </c>
      <c r="T317" s="260">
        <v>230</v>
      </c>
      <c r="U317" s="69">
        <v>183</v>
      </c>
      <c r="V317" s="69">
        <v>11</v>
      </c>
      <c r="W317" s="66">
        <v>0.09</v>
      </c>
      <c r="X317" s="273">
        <v>1.7999999999999999E-2</v>
      </c>
      <c r="Y317" s="67">
        <f t="shared" ref="Y317" si="321">W317+X317</f>
        <v>0.108</v>
      </c>
      <c r="Z317" s="60">
        <v>230</v>
      </c>
      <c r="AA317" s="61">
        <v>216</v>
      </c>
      <c r="AB317" s="61">
        <v>138</v>
      </c>
      <c r="AC317" s="193">
        <v>10</v>
      </c>
      <c r="AD317" s="118">
        <v>600000390</v>
      </c>
      <c r="AE317" s="105">
        <f>справочники!$C$90</f>
        <v>0.14699999999999999</v>
      </c>
      <c r="AF317" s="62">
        <f t="shared" si="290"/>
        <v>0.9</v>
      </c>
      <c r="AG317" s="123">
        <f t="shared" si="291"/>
        <v>1.2270000000000001</v>
      </c>
      <c r="AH317" s="38">
        <v>15</v>
      </c>
      <c r="AI317" s="39">
        <v>11</v>
      </c>
      <c r="AJ317" s="41">
        <f t="shared" ref="AJ317" si="322">AH317*AI317</f>
        <v>165</v>
      </c>
      <c r="AK317" s="208">
        <f t="shared" ref="AK317" si="323">IF(C317="ШТ",кол_во_инд.__упак_к*итого_г_у,ROUNDDOWN(номин.вес_нетто_г_у__кг*итого_г_у,1))</f>
        <v>1650</v>
      </c>
      <c r="AL317" s="206">
        <f t="shared" si="119"/>
        <v>1663</v>
      </c>
      <c r="AM317" s="23"/>
    </row>
    <row r="318" spans="1:39" ht="153" x14ac:dyDescent="0.2">
      <c r="A318" s="117">
        <v>1001225417269</v>
      </c>
      <c r="B318" s="49" t="s">
        <v>1687</v>
      </c>
      <c r="C318" s="50" t="s">
        <v>4</v>
      </c>
      <c r="D318" s="147" t="s">
        <v>474</v>
      </c>
      <c r="E318" s="113" t="s">
        <v>677</v>
      </c>
      <c r="F318" s="226" t="s">
        <v>2</v>
      </c>
      <c r="G318" s="50" t="s">
        <v>1</v>
      </c>
      <c r="H318" s="155" t="s">
        <v>861</v>
      </c>
      <c r="I318" s="152" t="s">
        <v>865</v>
      </c>
      <c r="J318" s="84" t="s">
        <v>862</v>
      </c>
      <c r="K318" s="288" t="s">
        <v>863</v>
      </c>
      <c r="L318" s="289" t="s">
        <v>864</v>
      </c>
      <c r="M318" s="92"/>
      <c r="N318" s="163" t="s">
        <v>866</v>
      </c>
      <c r="O318" s="32" t="s">
        <v>115</v>
      </c>
      <c r="P318" s="88">
        <v>45</v>
      </c>
      <c r="Q318" s="50" t="s">
        <v>29</v>
      </c>
      <c r="R318" s="239">
        <v>4607958076604</v>
      </c>
      <c r="S318" s="239">
        <v>14607958076601</v>
      </c>
      <c r="T318" s="260">
        <v>230</v>
      </c>
      <c r="U318" s="69">
        <v>183</v>
      </c>
      <c r="V318" s="69">
        <v>11</v>
      </c>
      <c r="W318" s="66">
        <v>0.09</v>
      </c>
      <c r="X318" s="273">
        <v>1.7999999999999999E-2</v>
      </c>
      <c r="Y318" s="67">
        <f t="shared" ref="Y318" si="324">W318+X318</f>
        <v>0.108</v>
      </c>
      <c r="Z318" s="60">
        <v>388</v>
      </c>
      <c r="AA318" s="61">
        <v>292</v>
      </c>
      <c r="AB318" s="61">
        <v>240</v>
      </c>
      <c r="AC318" s="193">
        <v>50</v>
      </c>
      <c r="AD318" s="118">
        <v>600000017</v>
      </c>
      <c r="AE318" s="105">
        <f>справочники!$C$9</f>
        <v>0.34899999999999998</v>
      </c>
      <c r="AF318" s="62">
        <f t="shared" si="290"/>
        <v>4.5</v>
      </c>
      <c r="AG318" s="123">
        <f t="shared" si="291"/>
        <v>5.7490000000000006</v>
      </c>
      <c r="AH318" s="38">
        <v>8</v>
      </c>
      <c r="AI318" s="39">
        <v>6</v>
      </c>
      <c r="AJ318" s="41">
        <f t="shared" ref="AJ318" si="325">AH318*AI318</f>
        <v>48</v>
      </c>
      <c r="AK318" s="208">
        <f t="shared" ref="AK318" si="326">IF(C318="ШТ",кол_во_инд.__упак_к*итого_г_у,ROUNDDOWN(номин.вес_нетто_г_у__кг*итого_г_у,1))</f>
        <v>2400</v>
      </c>
      <c r="AL318" s="206">
        <f t="shared" si="119"/>
        <v>1585</v>
      </c>
      <c r="AM318" s="23"/>
    </row>
    <row r="319" spans="1:39" ht="63.75" x14ac:dyDescent="0.2">
      <c r="A319" s="117">
        <v>1001225156500</v>
      </c>
      <c r="B319" s="49" t="s">
        <v>708</v>
      </c>
      <c r="C319" s="50" t="s">
        <v>4</v>
      </c>
      <c r="D319" s="147" t="s">
        <v>474</v>
      </c>
      <c r="E319" s="113" t="s">
        <v>677</v>
      </c>
      <c r="F319" s="226" t="s">
        <v>2</v>
      </c>
      <c r="G319" s="50" t="s">
        <v>1</v>
      </c>
      <c r="H319" s="155" t="s">
        <v>496</v>
      </c>
      <c r="I319" s="152" t="s">
        <v>556</v>
      </c>
      <c r="J319" s="99" t="s">
        <v>704</v>
      </c>
      <c r="K319" s="85">
        <v>15</v>
      </c>
      <c r="L319" s="54">
        <v>13</v>
      </c>
      <c r="M319" s="91"/>
      <c r="N319" s="87" t="s">
        <v>78</v>
      </c>
      <c r="O319" s="114" t="s">
        <v>115</v>
      </c>
      <c r="P319" s="50">
        <v>45</v>
      </c>
      <c r="Q319" s="50" t="s">
        <v>29</v>
      </c>
      <c r="R319" s="239">
        <v>4607958075492</v>
      </c>
      <c r="S319" s="239">
        <v>14607958075499</v>
      </c>
      <c r="T319" s="261">
        <v>231</v>
      </c>
      <c r="U319" s="97">
        <v>137</v>
      </c>
      <c r="V319" s="97">
        <v>20</v>
      </c>
      <c r="W319" s="66">
        <v>0.15</v>
      </c>
      <c r="X319" s="273">
        <v>1.4999999999999999E-2</v>
      </c>
      <c r="Y319" s="67">
        <f t="shared" si="294"/>
        <v>0.16499999999999998</v>
      </c>
      <c r="Z319" s="60">
        <v>240</v>
      </c>
      <c r="AA319" s="61">
        <v>148</v>
      </c>
      <c r="AB319" s="61">
        <v>143</v>
      </c>
      <c r="AC319" s="193">
        <v>8</v>
      </c>
      <c r="AD319" s="118">
        <v>600000531</v>
      </c>
      <c r="AE319" s="105">
        <f>справочники!$C$161</f>
        <v>6.8000000000000005E-2</v>
      </c>
      <c r="AF319" s="62">
        <f t="shared" si="290"/>
        <v>1.2</v>
      </c>
      <c r="AG319" s="123">
        <f t="shared" si="291"/>
        <v>1.3879999999999999</v>
      </c>
      <c r="AH319" s="38">
        <v>24</v>
      </c>
      <c r="AI319" s="39">
        <v>11</v>
      </c>
      <c r="AJ319" s="41">
        <f t="shared" si="314"/>
        <v>264</v>
      </c>
      <c r="AK319" s="208">
        <f t="shared" si="304"/>
        <v>2112</v>
      </c>
      <c r="AL319" s="206">
        <f t="shared" si="119"/>
        <v>1718</v>
      </c>
      <c r="AM319" s="23"/>
    </row>
    <row r="320" spans="1:39" ht="63.75" x14ac:dyDescent="0.2">
      <c r="A320" s="117">
        <v>1001225157221</v>
      </c>
      <c r="B320" s="49" t="s">
        <v>1591</v>
      </c>
      <c r="C320" s="50" t="s">
        <v>4</v>
      </c>
      <c r="D320" s="147" t="s">
        <v>474</v>
      </c>
      <c r="E320" s="113" t="s">
        <v>677</v>
      </c>
      <c r="F320" s="226" t="s">
        <v>2</v>
      </c>
      <c r="G320" s="50" t="s">
        <v>1</v>
      </c>
      <c r="H320" s="155" t="s">
        <v>496</v>
      </c>
      <c r="I320" s="152" t="s">
        <v>556</v>
      </c>
      <c r="J320" s="99" t="s">
        <v>704</v>
      </c>
      <c r="K320" s="85">
        <v>15</v>
      </c>
      <c r="L320" s="54">
        <v>13</v>
      </c>
      <c r="M320" s="91"/>
      <c r="N320" s="87" t="s">
        <v>78</v>
      </c>
      <c r="O320" s="114" t="s">
        <v>115</v>
      </c>
      <c r="P320" s="50">
        <v>45</v>
      </c>
      <c r="Q320" s="50" t="s">
        <v>29</v>
      </c>
      <c r="R320" s="239">
        <v>4607958075492</v>
      </c>
      <c r="S320" s="239">
        <v>24607958075496</v>
      </c>
      <c r="T320" s="261">
        <v>231</v>
      </c>
      <c r="U320" s="97">
        <v>137</v>
      </c>
      <c r="V320" s="97">
        <v>20</v>
      </c>
      <c r="W320" s="66">
        <v>0.15</v>
      </c>
      <c r="X320" s="273">
        <v>1.4999999999999999E-2</v>
      </c>
      <c r="Y320" s="67">
        <f t="shared" ref="Y320:Y321" si="327">W320+X320</f>
        <v>0.16499999999999998</v>
      </c>
      <c r="Z320" s="60">
        <v>388</v>
      </c>
      <c r="AA320" s="61">
        <v>292</v>
      </c>
      <c r="AB320" s="61">
        <v>240</v>
      </c>
      <c r="AC320" s="193">
        <v>50</v>
      </c>
      <c r="AD320" s="118">
        <v>600000017</v>
      </c>
      <c r="AE320" s="105">
        <f>справочники!$C$9</f>
        <v>0.34899999999999998</v>
      </c>
      <c r="AF320" s="62">
        <f t="shared" si="290"/>
        <v>7.5</v>
      </c>
      <c r="AG320" s="123">
        <f t="shared" si="291"/>
        <v>8.5989999999999984</v>
      </c>
      <c r="AH320" s="38">
        <v>8</v>
      </c>
      <c r="AI320" s="39">
        <v>6</v>
      </c>
      <c r="AJ320" s="41">
        <f t="shared" ref="AJ320:AJ321" si="328">AH320*AI320</f>
        <v>48</v>
      </c>
      <c r="AK320" s="208">
        <f t="shared" ref="AK320:AK321" si="329">IF(C320="ШТ",кол_во_инд.__упак_к*итого_г_у,ROUNDDOWN(номин.вес_нетто_г_у__кг*итого_г_у,1))</f>
        <v>2400</v>
      </c>
      <c r="AL320" s="206">
        <f t="shared" si="119"/>
        <v>1585</v>
      </c>
      <c r="AM320" s="23"/>
    </row>
    <row r="321" spans="1:39" ht="63.75" x14ac:dyDescent="0.2">
      <c r="A321" s="117">
        <v>1001225157262</v>
      </c>
      <c r="B321" s="49" t="s">
        <v>1668</v>
      </c>
      <c r="C321" s="50" t="s">
        <v>4</v>
      </c>
      <c r="D321" s="147" t="s">
        <v>474</v>
      </c>
      <c r="E321" s="113" t="s">
        <v>677</v>
      </c>
      <c r="F321" s="226" t="s">
        <v>2</v>
      </c>
      <c r="G321" s="50" t="s">
        <v>1</v>
      </c>
      <c r="H321" s="155" t="s">
        <v>496</v>
      </c>
      <c r="I321" s="152" t="s">
        <v>556</v>
      </c>
      <c r="J321" s="99" t="s">
        <v>704</v>
      </c>
      <c r="K321" s="85">
        <v>15</v>
      </c>
      <c r="L321" s="54">
        <v>13</v>
      </c>
      <c r="M321" s="91"/>
      <c r="N321" s="87" t="s">
        <v>78</v>
      </c>
      <c r="O321" s="114" t="s">
        <v>115</v>
      </c>
      <c r="P321" s="50">
        <v>45</v>
      </c>
      <c r="Q321" s="50" t="s">
        <v>29</v>
      </c>
      <c r="R321" s="239">
        <v>4607958075492</v>
      </c>
      <c r="S321" s="239">
        <v>14607958075499</v>
      </c>
      <c r="T321" s="261">
        <v>231</v>
      </c>
      <c r="U321" s="97">
        <v>137</v>
      </c>
      <c r="V321" s="97">
        <v>20</v>
      </c>
      <c r="W321" s="66">
        <v>0.15</v>
      </c>
      <c r="X321" s="273">
        <v>1.4999999999999999E-2</v>
      </c>
      <c r="Y321" s="67">
        <f t="shared" si="327"/>
        <v>0.16499999999999998</v>
      </c>
      <c r="Z321" s="60">
        <v>198</v>
      </c>
      <c r="AA321" s="61">
        <v>148</v>
      </c>
      <c r="AB321" s="61">
        <v>228</v>
      </c>
      <c r="AC321" s="193">
        <v>8</v>
      </c>
      <c r="AD321" s="118">
        <v>600000315</v>
      </c>
      <c r="AE321" s="105">
        <f>справочники!$C$63</f>
        <v>0.10100000000000001</v>
      </c>
      <c r="AF321" s="62">
        <f t="shared" si="290"/>
        <v>1.2</v>
      </c>
      <c r="AG321" s="123">
        <f t="shared" si="291"/>
        <v>1.4209999999999998</v>
      </c>
      <c r="AH321" s="38">
        <v>30</v>
      </c>
      <c r="AI321" s="39">
        <v>6</v>
      </c>
      <c r="AJ321" s="41">
        <f t="shared" si="328"/>
        <v>180</v>
      </c>
      <c r="AK321" s="208">
        <f t="shared" si="329"/>
        <v>1440</v>
      </c>
      <c r="AL321" s="206">
        <f t="shared" si="119"/>
        <v>1513</v>
      </c>
      <c r="AM321" s="23"/>
    </row>
    <row r="322" spans="1:39" ht="63.75" x14ac:dyDescent="0.2">
      <c r="A322" s="117">
        <v>1001225156473</v>
      </c>
      <c r="B322" s="49" t="s">
        <v>680</v>
      </c>
      <c r="C322" s="50" t="s">
        <v>4</v>
      </c>
      <c r="D322" s="147" t="s">
        <v>474</v>
      </c>
      <c r="E322" s="113" t="s">
        <v>677</v>
      </c>
      <c r="F322" s="227" t="s">
        <v>624</v>
      </c>
      <c r="G322" s="50" t="s">
        <v>1</v>
      </c>
      <c r="H322" s="155" t="s">
        <v>496</v>
      </c>
      <c r="I322" s="152" t="s">
        <v>556</v>
      </c>
      <c r="J322" s="99" t="s">
        <v>681</v>
      </c>
      <c r="K322" s="85">
        <v>15</v>
      </c>
      <c r="L322" s="54">
        <v>13</v>
      </c>
      <c r="M322" s="91"/>
      <c r="N322" s="87" t="s">
        <v>78</v>
      </c>
      <c r="O322" s="114" t="s">
        <v>115</v>
      </c>
      <c r="P322" s="50">
        <v>45</v>
      </c>
      <c r="Q322" s="50" t="s">
        <v>29</v>
      </c>
      <c r="R322" s="239">
        <v>4680328009266</v>
      </c>
      <c r="S322" s="239">
        <v>14680328009263</v>
      </c>
      <c r="T322" s="261">
        <v>231</v>
      </c>
      <c r="U322" s="97">
        <v>137</v>
      </c>
      <c r="V322" s="97">
        <v>15</v>
      </c>
      <c r="W322" s="66">
        <v>0.1</v>
      </c>
      <c r="X322" s="273">
        <v>1.4E-2</v>
      </c>
      <c r="Y322" s="67">
        <f t="shared" si="294"/>
        <v>0.114</v>
      </c>
      <c r="Z322" s="60">
        <v>240</v>
      </c>
      <c r="AA322" s="61">
        <v>148</v>
      </c>
      <c r="AB322" s="61">
        <v>127</v>
      </c>
      <c r="AC322" s="193">
        <v>10</v>
      </c>
      <c r="AD322" s="118">
        <v>600000533</v>
      </c>
      <c r="AE322" s="105">
        <f>справочники!$C$165</f>
        <v>7.0999999999999994E-2</v>
      </c>
      <c r="AF322" s="62">
        <f t="shared" si="290"/>
        <v>1</v>
      </c>
      <c r="AG322" s="123">
        <f t="shared" si="291"/>
        <v>1.2110000000000001</v>
      </c>
      <c r="AH322" s="38">
        <v>24</v>
      </c>
      <c r="AI322" s="39">
        <v>12</v>
      </c>
      <c r="AJ322" s="41">
        <f t="shared" si="314"/>
        <v>288</v>
      </c>
      <c r="AK322" s="208">
        <f t="shared" si="304"/>
        <v>2880</v>
      </c>
      <c r="AL322" s="206">
        <f t="shared" si="119"/>
        <v>1669</v>
      </c>
      <c r="AM322" s="23"/>
    </row>
    <row r="323" spans="1:39" ht="63.75" x14ac:dyDescent="0.2">
      <c r="A323" s="117">
        <v>1001225156476</v>
      </c>
      <c r="B323" s="49" t="s">
        <v>687</v>
      </c>
      <c r="C323" s="50" t="s">
        <v>4</v>
      </c>
      <c r="D323" s="147" t="s">
        <v>474</v>
      </c>
      <c r="E323" s="113" t="s">
        <v>677</v>
      </c>
      <c r="F323" s="227" t="s">
        <v>624</v>
      </c>
      <c r="G323" s="50" t="s">
        <v>1</v>
      </c>
      <c r="H323" s="155" t="s">
        <v>496</v>
      </c>
      <c r="I323" s="152" t="s">
        <v>556</v>
      </c>
      <c r="J323" s="99" t="s">
        <v>810</v>
      </c>
      <c r="K323" s="85">
        <v>15</v>
      </c>
      <c r="L323" s="54">
        <v>13</v>
      </c>
      <c r="M323" s="91"/>
      <c r="N323" s="87" t="s">
        <v>78</v>
      </c>
      <c r="O323" s="114" t="s">
        <v>115</v>
      </c>
      <c r="P323" s="50">
        <v>45</v>
      </c>
      <c r="Q323" s="50" t="s">
        <v>29</v>
      </c>
      <c r="R323" s="239">
        <v>4607958075362</v>
      </c>
      <c r="S323" s="239">
        <v>14607958075369</v>
      </c>
      <c r="T323" s="261">
        <v>231</v>
      </c>
      <c r="U323" s="97">
        <v>137</v>
      </c>
      <c r="V323" s="97">
        <v>15</v>
      </c>
      <c r="W323" s="66">
        <v>0.1</v>
      </c>
      <c r="X323" s="273">
        <v>1.4E-2</v>
      </c>
      <c r="Y323" s="67">
        <f t="shared" si="294"/>
        <v>0.114</v>
      </c>
      <c r="Z323" s="60">
        <v>240</v>
      </c>
      <c r="AA323" s="61">
        <v>148</v>
      </c>
      <c r="AB323" s="61">
        <v>127</v>
      </c>
      <c r="AC323" s="193">
        <v>10</v>
      </c>
      <c r="AD323" s="118">
        <v>600000533</v>
      </c>
      <c r="AE323" s="105">
        <f>справочники!$C$165</f>
        <v>7.0999999999999994E-2</v>
      </c>
      <c r="AF323" s="62">
        <f t="shared" si="290"/>
        <v>1</v>
      </c>
      <c r="AG323" s="123">
        <f t="shared" si="291"/>
        <v>1.2110000000000001</v>
      </c>
      <c r="AH323" s="38">
        <v>24</v>
      </c>
      <c r="AI323" s="39">
        <v>12</v>
      </c>
      <c r="AJ323" s="41">
        <f t="shared" si="314"/>
        <v>288</v>
      </c>
      <c r="AK323" s="208">
        <f t="shared" si="304"/>
        <v>2880</v>
      </c>
      <c r="AL323" s="206">
        <f t="shared" si="119"/>
        <v>1669</v>
      </c>
      <c r="AM323" s="23"/>
    </row>
    <row r="324" spans="1:39" ht="63.75" x14ac:dyDescent="0.2">
      <c r="A324" s="117">
        <v>1001220286279</v>
      </c>
      <c r="B324" s="49" t="s">
        <v>398</v>
      </c>
      <c r="C324" s="50" t="s">
        <v>4</v>
      </c>
      <c r="D324" s="147" t="s">
        <v>474</v>
      </c>
      <c r="E324" s="113" t="s">
        <v>677</v>
      </c>
      <c r="F324" s="226" t="s">
        <v>2</v>
      </c>
      <c r="G324" s="50" t="s">
        <v>1</v>
      </c>
      <c r="H324" s="155" t="s">
        <v>496</v>
      </c>
      <c r="I324" s="152" t="s">
        <v>557</v>
      </c>
      <c r="J324" s="52" t="s">
        <v>183</v>
      </c>
      <c r="K324" s="85">
        <v>12</v>
      </c>
      <c r="L324" s="54">
        <v>35</v>
      </c>
      <c r="M324" s="91"/>
      <c r="N324" s="87" t="s">
        <v>79</v>
      </c>
      <c r="O324" s="114" t="s">
        <v>115</v>
      </c>
      <c r="P324" s="50">
        <v>45</v>
      </c>
      <c r="Q324" s="50" t="s">
        <v>29</v>
      </c>
      <c r="R324" s="239">
        <v>4601296006330</v>
      </c>
      <c r="S324" s="239">
        <v>14601296006337</v>
      </c>
      <c r="T324" s="261">
        <v>231</v>
      </c>
      <c r="U324" s="97">
        <v>137</v>
      </c>
      <c r="V324" s="69">
        <v>20</v>
      </c>
      <c r="W324" s="66">
        <v>0.15</v>
      </c>
      <c r="X324" s="273">
        <v>1.4E-2</v>
      </c>
      <c r="Y324" s="67">
        <f t="shared" si="294"/>
        <v>0.16400000000000001</v>
      </c>
      <c r="Z324" s="60">
        <v>240</v>
      </c>
      <c r="AA324" s="61">
        <v>148</v>
      </c>
      <c r="AB324" s="61">
        <v>143</v>
      </c>
      <c r="AC324" s="193">
        <v>8</v>
      </c>
      <c r="AD324" s="118">
        <v>600000531</v>
      </c>
      <c r="AE324" s="105">
        <f>справочники!$C$161</f>
        <v>6.8000000000000005E-2</v>
      </c>
      <c r="AF324" s="62">
        <f t="shared" si="290"/>
        <v>1.2</v>
      </c>
      <c r="AG324" s="123">
        <f t="shared" si="291"/>
        <v>1.3800000000000001</v>
      </c>
      <c r="AH324" s="38">
        <v>24</v>
      </c>
      <c r="AI324" s="39">
        <v>11</v>
      </c>
      <c r="AJ324" s="41">
        <f t="shared" si="314"/>
        <v>264</v>
      </c>
      <c r="AK324" s="208">
        <f t="shared" si="304"/>
        <v>2112</v>
      </c>
      <c r="AL324" s="206">
        <f t="shared" si="119"/>
        <v>1718</v>
      </c>
      <c r="AM324" s="23"/>
    </row>
    <row r="325" spans="1:39" ht="76.5" x14ac:dyDescent="0.2">
      <c r="A325" s="117">
        <v>1001225157046</v>
      </c>
      <c r="B325" s="49" t="s">
        <v>1366</v>
      </c>
      <c r="C325" s="50" t="s">
        <v>4</v>
      </c>
      <c r="D325" s="147" t="s">
        <v>474</v>
      </c>
      <c r="E325" s="113" t="s">
        <v>677</v>
      </c>
      <c r="F325" s="226" t="s">
        <v>624</v>
      </c>
      <c r="G325" s="50" t="s">
        <v>1</v>
      </c>
      <c r="H325" s="155" t="s">
        <v>496</v>
      </c>
      <c r="I325" s="152" t="s">
        <v>564</v>
      </c>
      <c r="J325" s="99" t="s">
        <v>331</v>
      </c>
      <c r="K325" s="85">
        <v>15</v>
      </c>
      <c r="L325" s="54">
        <v>13</v>
      </c>
      <c r="M325" s="91"/>
      <c r="N325" s="87" t="s">
        <v>78</v>
      </c>
      <c r="O325" s="114" t="s">
        <v>115</v>
      </c>
      <c r="P325" s="50">
        <v>45</v>
      </c>
      <c r="Q325" s="50" t="s">
        <v>29</v>
      </c>
      <c r="R325" s="239">
        <v>4606038075087</v>
      </c>
      <c r="S325" s="239">
        <v>24606038075081</v>
      </c>
      <c r="T325" s="261">
        <v>231</v>
      </c>
      <c r="U325" s="97">
        <v>137</v>
      </c>
      <c r="V325" s="97">
        <v>20</v>
      </c>
      <c r="W325" s="66">
        <v>0.15</v>
      </c>
      <c r="X325" s="273">
        <v>1.4E-2</v>
      </c>
      <c r="Y325" s="67">
        <f t="shared" ref="Y325" si="330">W325+X325</f>
        <v>0.16400000000000001</v>
      </c>
      <c r="Z325" s="60">
        <v>243</v>
      </c>
      <c r="AA325" s="61">
        <v>152</v>
      </c>
      <c r="AB325" s="61">
        <v>245</v>
      </c>
      <c r="AC325" s="193">
        <v>14</v>
      </c>
      <c r="AD325" s="118">
        <v>600000458</v>
      </c>
      <c r="AE325" s="105">
        <f>справочники!$C$148</f>
        <v>0.14199999999999999</v>
      </c>
      <c r="AF325" s="62">
        <f t="shared" si="290"/>
        <v>2.1</v>
      </c>
      <c r="AG325" s="123">
        <f t="shared" si="291"/>
        <v>2.4380000000000002</v>
      </c>
      <c r="AH325" s="38">
        <v>24</v>
      </c>
      <c r="AI325" s="39">
        <v>6</v>
      </c>
      <c r="AJ325" s="41">
        <f t="shared" ref="AJ325" si="331">AH325*AI325</f>
        <v>144</v>
      </c>
      <c r="AK325" s="208">
        <f t="shared" ref="AK325" si="332">IF(C325="ШТ",кол_во_инд.__упак_к*итого_г_у,ROUNDDOWN(номин.вес_нетто_г_у__кг*итого_г_у,1))</f>
        <v>2016</v>
      </c>
      <c r="AL325" s="206">
        <f t="shared" si="119"/>
        <v>1615</v>
      </c>
      <c r="AM325" s="23"/>
    </row>
    <row r="326" spans="1:39" ht="102.75" customHeight="1" x14ac:dyDescent="0.2">
      <c r="A326" s="117">
        <v>1001225637198</v>
      </c>
      <c r="B326" s="49" t="s">
        <v>1565</v>
      </c>
      <c r="C326" s="50" t="s">
        <v>4</v>
      </c>
      <c r="D326" s="147" t="s">
        <v>474</v>
      </c>
      <c r="E326" s="113" t="s">
        <v>677</v>
      </c>
      <c r="F326" s="226" t="s">
        <v>2</v>
      </c>
      <c r="G326" s="50" t="s">
        <v>1</v>
      </c>
      <c r="H326" s="155" t="s">
        <v>496</v>
      </c>
      <c r="I326" s="152" t="s">
        <v>550</v>
      </c>
      <c r="J326" s="52" t="s">
        <v>1548</v>
      </c>
      <c r="K326" s="85">
        <v>11</v>
      </c>
      <c r="L326" s="54">
        <v>21</v>
      </c>
      <c r="M326" s="91"/>
      <c r="N326" s="87" t="s">
        <v>1063</v>
      </c>
      <c r="O326" s="114" t="s">
        <v>115</v>
      </c>
      <c r="P326" s="50">
        <v>50</v>
      </c>
      <c r="Q326" s="50" t="s">
        <v>29</v>
      </c>
      <c r="R326" s="239">
        <v>4607958077656</v>
      </c>
      <c r="S326" s="239">
        <v>14607958077653</v>
      </c>
      <c r="T326" s="260">
        <v>244</v>
      </c>
      <c r="U326" s="69">
        <v>130</v>
      </c>
      <c r="V326" s="69">
        <v>20</v>
      </c>
      <c r="W326" s="66">
        <v>0.15</v>
      </c>
      <c r="X326" s="273">
        <v>1.4999999999999999E-2</v>
      </c>
      <c r="Y326" s="67">
        <f t="shared" ref="Y326" si="333">W326+X326</f>
        <v>0.16499999999999998</v>
      </c>
      <c r="Z326" s="60">
        <v>262</v>
      </c>
      <c r="AA326" s="61">
        <v>142</v>
      </c>
      <c r="AB326" s="61">
        <v>138</v>
      </c>
      <c r="AC326" s="193">
        <v>8</v>
      </c>
      <c r="AD326" s="118">
        <v>600000459</v>
      </c>
      <c r="AE326" s="105">
        <f>справочники!$C$82</f>
        <v>7.8E-2</v>
      </c>
      <c r="AF326" s="62">
        <f t="shared" si="290"/>
        <v>1.2</v>
      </c>
      <c r="AG326" s="123">
        <f t="shared" si="291"/>
        <v>1.3979999999999999</v>
      </c>
      <c r="AH326" s="38">
        <v>24</v>
      </c>
      <c r="AI326" s="39">
        <v>11</v>
      </c>
      <c r="AJ326" s="41">
        <f t="shared" ref="AJ326" si="334">AH326*AI326</f>
        <v>264</v>
      </c>
      <c r="AK326" s="208">
        <f t="shared" ref="AK326" si="335">IF(C326="ШТ",кол_во_инд.__упак_к*итого_г_у,ROUNDDOWN(номин.вес_нетто_г_у__кг*итого_г_у,1))</f>
        <v>2112</v>
      </c>
      <c r="AL326" s="206">
        <f t="shared" si="119"/>
        <v>1663</v>
      </c>
      <c r="AM326" s="23"/>
    </row>
    <row r="327" spans="1:39" ht="102.75" customHeight="1" x14ac:dyDescent="0.2">
      <c r="A327" s="117">
        <v>1001225637222</v>
      </c>
      <c r="B327" s="49" t="s">
        <v>1592</v>
      </c>
      <c r="C327" s="50" t="s">
        <v>4</v>
      </c>
      <c r="D327" s="147" t="s">
        <v>474</v>
      </c>
      <c r="E327" s="113" t="s">
        <v>677</v>
      </c>
      <c r="F327" s="226" t="s">
        <v>2</v>
      </c>
      <c r="G327" s="50" t="s">
        <v>1</v>
      </c>
      <c r="H327" s="155" t="s">
        <v>496</v>
      </c>
      <c r="I327" s="152" t="s">
        <v>550</v>
      </c>
      <c r="J327" s="52" t="s">
        <v>1548</v>
      </c>
      <c r="K327" s="85">
        <v>11</v>
      </c>
      <c r="L327" s="54">
        <v>21</v>
      </c>
      <c r="M327" s="91"/>
      <c r="N327" s="87" t="s">
        <v>1063</v>
      </c>
      <c r="O327" s="114" t="s">
        <v>115</v>
      </c>
      <c r="P327" s="50">
        <v>50</v>
      </c>
      <c r="Q327" s="50" t="s">
        <v>29</v>
      </c>
      <c r="R327" s="239">
        <v>4607958077656</v>
      </c>
      <c r="S327" s="239">
        <v>24607958077650</v>
      </c>
      <c r="T327" s="260">
        <v>244</v>
      </c>
      <c r="U327" s="69">
        <v>130</v>
      </c>
      <c r="V327" s="69">
        <v>20</v>
      </c>
      <c r="W327" s="66">
        <v>0.15</v>
      </c>
      <c r="X327" s="273">
        <v>1.4999999999999999E-2</v>
      </c>
      <c r="Y327" s="67">
        <f t="shared" ref="Y327:Y328" si="336">W327+X327</f>
        <v>0.16499999999999998</v>
      </c>
      <c r="Z327" s="60">
        <v>388</v>
      </c>
      <c r="AA327" s="61">
        <v>292</v>
      </c>
      <c r="AB327" s="61">
        <v>240</v>
      </c>
      <c r="AC327" s="193">
        <v>50</v>
      </c>
      <c r="AD327" s="118">
        <v>600000017</v>
      </c>
      <c r="AE327" s="105">
        <f>справочники!$C$9</f>
        <v>0.34899999999999998</v>
      </c>
      <c r="AF327" s="62">
        <f t="shared" si="290"/>
        <v>7.5</v>
      </c>
      <c r="AG327" s="123">
        <f t="shared" si="291"/>
        <v>8.5989999999999984</v>
      </c>
      <c r="AH327" s="38">
        <v>8</v>
      </c>
      <c r="AI327" s="39">
        <v>6</v>
      </c>
      <c r="AJ327" s="41">
        <f t="shared" ref="AJ327:AJ328" si="337">AH327*AI327</f>
        <v>48</v>
      </c>
      <c r="AK327" s="208">
        <f t="shared" ref="AK327:AK328" si="338">IF(C327="ШТ",кол_во_инд.__упак_к*итого_г_у,ROUNDDOWN(номин.вес_нетто_г_у__кг*итого_г_у,1))</f>
        <v>2400</v>
      </c>
      <c r="AL327" s="206">
        <f t="shared" si="119"/>
        <v>1585</v>
      </c>
      <c r="AM327" s="23"/>
    </row>
    <row r="328" spans="1:39" ht="102.75" customHeight="1" x14ac:dyDescent="0.2">
      <c r="A328" s="117">
        <v>1001225637253</v>
      </c>
      <c r="B328" s="49" t="s">
        <v>1662</v>
      </c>
      <c r="C328" s="50" t="s">
        <v>4</v>
      </c>
      <c r="D328" s="147" t="s">
        <v>474</v>
      </c>
      <c r="E328" s="113" t="s">
        <v>677</v>
      </c>
      <c r="F328" s="226" t="s">
        <v>2</v>
      </c>
      <c r="G328" s="50" t="s">
        <v>1</v>
      </c>
      <c r="H328" s="155" t="s">
        <v>496</v>
      </c>
      <c r="I328" s="152" t="s">
        <v>550</v>
      </c>
      <c r="J328" s="52" t="s">
        <v>1548</v>
      </c>
      <c r="K328" s="85">
        <v>11</v>
      </c>
      <c r="L328" s="54">
        <v>21</v>
      </c>
      <c r="M328" s="91"/>
      <c r="N328" s="87" t="s">
        <v>1063</v>
      </c>
      <c r="O328" s="114" t="s">
        <v>115</v>
      </c>
      <c r="P328" s="50">
        <v>50</v>
      </c>
      <c r="Q328" s="50" t="s">
        <v>29</v>
      </c>
      <c r="R328" s="239">
        <v>4607958077656</v>
      </c>
      <c r="S328" s="239">
        <v>14607958077653</v>
      </c>
      <c r="T328" s="260">
        <v>244</v>
      </c>
      <c r="U328" s="69">
        <v>130</v>
      </c>
      <c r="V328" s="69">
        <v>20</v>
      </c>
      <c r="W328" s="66">
        <v>0.15</v>
      </c>
      <c r="X328" s="273">
        <v>1.4999999999999999E-2</v>
      </c>
      <c r="Y328" s="67">
        <f t="shared" si="336"/>
        <v>0.16499999999999998</v>
      </c>
      <c r="Z328" s="60">
        <v>198</v>
      </c>
      <c r="AA328" s="61">
        <v>148</v>
      </c>
      <c r="AB328" s="61">
        <v>228</v>
      </c>
      <c r="AC328" s="193">
        <v>8</v>
      </c>
      <c r="AD328" s="118">
        <v>600000315</v>
      </c>
      <c r="AE328" s="105">
        <f>справочники!$C$63</f>
        <v>0.10100000000000001</v>
      </c>
      <c r="AF328" s="62">
        <f t="shared" si="290"/>
        <v>1.2</v>
      </c>
      <c r="AG328" s="123">
        <f t="shared" si="291"/>
        <v>1.4209999999999998</v>
      </c>
      <c r="AH328" s="38">
        <v>30</v>
      </c>
      <c r="AI328" s="39">
        <v>6</v>
      </c>
      <c r="AJ328" s="41">
        <f t="shared" si="337"/>
        <v>180</v>
      </c>
      <c r="AK328" s="208">
        <f t="shared" si="338"/>
        <v>1440</v>
      </c>
      <c r="AL328" s="206">
        <f t="shared" si="119"/>
        <v>1513</v>
      </c>
      <c r="AM328" s="23"/>
    </row>
    <row r="329" spans="1:39" ht="78" customHeight="1" x14ac:dyDescent="0.2">
      <c r="A329" s="117">
        <v>1001225346203</v>
      </c>
      <c r="B329" s="49" t="s">
        <v>819</v>
      </c>
      <c r="C329" s="50" t="s">
        <v>4</v>
      </c>
      <c r="D329" s="147" t="s">
        <v>474</v>
      </c>
      <c r="E329" s="113" t="s">
        <v>677</v>
      </c>
      <c r="F329" s="226" t="s">
        <v>6</v>
      </c>
      <c r="G329" s="50" t="s">
        <v>1</v>
      </c>
      <c r="H329" s="155" t="s">
        <v>496</v>
      </c>
      <c r="I329" s="152" t="s">
        <v>557</v>
      </c>
      <c r="J329" s="52" t="s">
        <v>749</v>
      </c>
      <c r="K329" s="53">
        <v>12</v>
      </c>
      <c r="L329" s="54">
        <v>15</v>
      </c>
      <c r="M329" s="55"/>
      <c r="N329" s="89" t="s">
        <v>750</v>
      </c>
      <c r="O329" s="114" t="s">
        <v>115</v>
      </c>
      <c r="P329" s="50">
        <v>45</v>
      </c>
      <c r="Q329" s="50" t="s">
        <v>29</v>
      </c>
      <c r="R329" s="239">
        <v>4607958076413</v>
      </c>
      <c r="S329" s="239">
        <v>14607958076410</v>
      </c>
      <c r="T329" s="261">
        <v>231</v>
      </c>
      <c r="U329" s="97">
        <v>137</v>
      </c>
      <c r="V329" s="97">
        <v>20</v>
      </c>
      <c r="W329" s="66">
        <v>0.1</v>
      </c>
      <c r="X329" s="273">
        <v>1.2999999999999999E-2</v>
      </c>
      <c r="Y329" s="67">
        <f t="shared" si="294"/>
        <v>0.113</v>
      </c>
      <c r="Z329" s="60">
        <v>244</v>
      </c>
      <c r="AA329" s="61">
        <v>152</v>
      </c>
      <c r="AB329" s="61">
        <v>158</v>
      </c>
      <c r="AC329" s="193">
        <v>8</v>
      </c>
      <c r="AD329" s="118">
        <v>600000371</v>
      </c>
      <c r="AE329" s="105">
        <f>справочники!$C$79</f>
        <v>8.8999999999999996E-2</v>
      </c>
      <c r="AF329" s="62">
        <f t="shared" si="290"/>
        <v>0.8</v>
      </c>
      <c r="AG329" s="123">
        <f t="shared" si="291"/>
        <v>0.99299999999999999</v>
      </c>
      <c r="AH329" s="38">
        <v>24</v>
      </c>
      <c r="AI329" s="39">
        <v>9</v>
      </c>
      <c r="AJ329" s="41">
        <f t="shared" si="314"/>
        <v>216</v>
      </c>
      <c r="AK329" s="208">
        <f t="shared" si="304"/>
        <v>1728</v>
      </c>
      <c r="AL329" s="206">
        <f t="shared" si="119"/>
        <v>1567</v>
      </c>
      <c r="AM329" s="23"/>
    </row>
    <row r="330" spans="1:39" ht="76.5" x14ac:dyDescent="0.2">
      <c r="A330" s="117">
        <v>1001222706818</v>
      </c>
      <c r="B330" s="49" t="s">
        <v>705</v>
      </c>
      <c r="C330" s="50" t="s">
        <v>4</v>
      </c>
      <c r="D330" s="147" t="s">
        <v>474</v>
      </c>
      <c r="E330" s="113" t="s">
        <v>677</v>
      </c>
      <c r="F330" s="227" t="s">
        <v>624</v>
      </c>
      <c r="G330" s="50" t="s">
        <v>1</v>
      </c>
      <c r="H330" s="155" t="s">
        <v>482</v>
      </c>
      <c r="I330" s="152" t="s">
        <v>825</v>
      </c>
      <c r="J330" s="52" t="s">
        <v>706</v>
      </c>
      <c r="K330" s="53">
        <v>14</v>
      </c>
      <c r="L330" s="100" t="s">
        <v>127</v>
      </c>
      <c r="M330" s="101" t="s">
        <v>126</v>
      </c>
      <c r="N330" s="89" t="s">
        <v>81</v>
      </c>
      <c r="O330" s="114" t="s">
        <v>115</v>
      </c>
      <c r="P330" s="88">
        <v>45</v>
      </c>
      <c r="Q330" s="50" t="s">
        <v>29</v>
      </c>
      <c r="R330" s="239">
        <v>4607958077281</v>
      </c>
      <c r="S330" s="239">
        <v>14607958077288</v>
      </c>
      <c r="T330" s="260">
        <v>231</v>
      </c>
      <c r="U330" s="69">
        <v>137</v>
      </c>
      <c r="V330" s="69">
        <v>15</v>
      </c>
      <c r="W330" s="66">
        <v>0.1</v>
      </c>
      <c r="X330" s="273">
        <v>1.4E-2</v>
      </c>
      <c r="Y330" s="67">
        <f t="shared" si="294"/>
        <v>0.114</v>
      </c>
      <c r="Z330" s="60">
        <v>244</v>
      </c>
      <c r="AA330" s="61">
        <v>152</v>
      </c>
      <c r="AB330" s="61">
        <v>158</v>
      </c>
      <c r="AC330" s="193">
        <v>10</v>
      </c>
      <c r="AD330" s="118">
        <v>600000380</v>
      </c>
      <c r="AE330" s="105">
        <f>справочники!$C$85</f>
        <v>8.1000000000000003E-2</v>
      </c>
      <c r="AF330" s="62">
        <f t="shared" si="290"/>
        <v>1</v>
      </c>
      <c r="AG330" s="123">
        <f t="shared" si="291"/>
        <v>1.2210000000000001</v>
      </c>
      <c r="AH330" s="38">
        <v>24</v>
      </c>
      <c r="AI330" s="39">
        <v>9</v>
      </c>
      <c r="AJ330" s="41">
        <f t="shared" si="314"/>
        <v>216</v>
      </c>
      <c r="AK330" s="208">
        <f t="shared" si="304"/>
        <v>2160</v>
      </c>
      <c r="AL330" s="206">
        <f t="shared" si="119"/>
        <v>1567</v>
      </c>
      <c r="AM330" s="23"/>
    </row>
    <row r="331" spans="1:39" ht="76.5" x14ac:dyDescent="0.2">
      <c r="A331" s="117">
        <v>1001222707095</v>
      </c>
      <c r="B331" s="49" t="s">
        <v>1424</v>
      </c>
      <c r="C331" s="50" t="s">
        <v>4</v>
      </c>
      <c r="D331" s="147" t="s">
        <v>474</v>
      </c>
      <c r="E331" s="113" t="s">
        <v>677</v>
      </c>
      <c r="F331" s="227" t="s">
        <v>624</v>
      </c>
      <c r="G331" s="50" t="s">
        <v>1</v>
      </c>
      <c r="H331" s="155" t="s">
        <v>482</v>
      </c>
      <c r="I331" s="152" t="s">
        <v>825</v>
      </c>
      <c r="J331" s="52" t="s">
        <v>706</v>
      </c>
      <c r="K331" s="53">
        <v>14</v>
      </c>
      <c r="L331" s="324">
        <v>3</v>
      </c>
      <c r="M331" s="325">
        <v>2</v>
      </c>
      <c r="N331" s="89" t="s">
        <v>81</v>
      </c>
      <c r="O331" s="114" t="s">
        <v>115</v>
      </c>
      <c r="P331" s="88">
        <v>45</v>
      </c>
      <c r="Q331" s="50" t="s">
        <v>29</v>
      </c>
      <c r="R331" s="239">
        <v>4680328048975</v>
      </c>
      <c r="S331" s="239">
        <v>14680328048972</v>
      </c>
      <c r="T331" s="260">
        <v>231</v>
      </c>
      <c r="U331" s="69">
        <v>137</v>
      </c>
      <c r="V331" s="69">
        <v>15</v>
      </c>
      <c r="W331" s="66">
        <v>0.1</v>
      </c>
      <c r="X331" s="273">
        <v>1.4E-2</v>
      </c>
      <c r="Y331" s="67">
        <f t="shared" ref="Y331" si="339">W331+X331</f>
        <v>0.114</v>
      </c>
      <c r="Z331" s="60">
        <v>240</v>
      </c>
      <c r="AA331" s="61">
        <v>148</v>
      </c>
      <c r="AB331" s="61">
        <v>127</v>
      </c>
      <c r="AC331" s="193">
        <v>10</v>
      </c>
      <c r="AD331" s="118">
        <v>600000533</v>
      </c>
      <c r="AE331" s="105">
        <f>справочники!$C$165</f>
        <v>7.0999999999999994E-2</v>
      </c>
      <c r="AF331" s="62">
        <f t="shared" si="290"/>
        <v>1</v>
      </c>
      <c r="AG331" s="123">
        <f t="shared" si="291"/>
        <v>1.2110000000000001</v>
      </c>
      <c r="AH331" s="38">
        <v>24</v>
      </c>
      <c r="AI331" s="39">
        <v>12</v>
      </c>
      <c r="AJ331" s="41">
        <f t="shared" ref="AJ331" si="340">AH331*AI331</f>
        <v>288</v>
      </c>
      <c r="AK331" s="208">
        <f t="shared" ref="AK331" si="341">IF(C331="ШТ",кол_во_инд.__упак_к*итого_г_у,ROUNDDOWN(номин.вес_нетто_г_у__кг*итого_г_у,1))</f>
        <v>2880</v>
      </c>
      <c r="AL331" s="206">
        <f t="shared" si="119"/>
        <v>1669</v>
      </c>
      <c r="AM331" s="23"/>
    </row>
    <row r="332" spans="1:39" ht="75.75" customHeight="1" x14ac:dyDescent="0.2">
      <c r="A332" s="117">
        <v>1001222707289</v>
      </c>
      <c r="B332" s="49" t="s">
        <v>1747</v>
      </c>
      <c r="C332" s="50" t="s">
        <v>4</v>
      </c>
      <c r="D332" s="147" t="s">
        <v>474</v>
      </c>
      <c r="E332" s="113" t="s">
        <v>677</v>
      </c>
      <c r="F332" s="227" t="s">
        <v>2</v>
      </c>
      <c r="G332" s="50" t="s">
        <v>1</v>
      </c>
      <c r="H332" s="155" t="s">
        <v>482</v>
      </c>
      <c r="I332" s="152" t="s">
        <v>825</v>
      </c>
      <c r="J332" s="52" t="s">
        <v>1751</v>
      </c>
      <c r="K332" s="53">
        <v>18</v>
      </c>
      <c r="L332" s="324">
        <v>4</v>
      </c>
      <c r="M332" s="325"/>
      <c r="N332" s="89" t="s">
        <v>179</v>
      </c>
      <c r="O332" s="114" t="s">
        <v>115</v>
      </c>
      <c r="P332" s="88">
        <v>45</v>
      </c>
      <c r="Q332" s="50" t="s">
        <v>29</v>
      </c>
      <c r="R332" s="239">
        <v>4607958079629</v>
      </c>
      <c r="S332" s="239">
        <v>14607958079626</v>
      </c>
      <c r="T332" s="260">
        <v>231</v>
      </c>
      <c r="U332" s="69">
        <v>137</v>
      </c>
      <c r="V332" s="69">
        <v>15</v>
      </c>
      <c r="W332" s="66">
        <v>0.1</v>
      </c>
      <c r="X332" s="273">
        <v>1.4E-2</v>
      </c>
      <c r="Y332" s="67">
        <f t="shared" ref="Y332" si="342">W332+X332</f>
        <v>0.114</v>
      </c>
      <c r="Z332" s="60">
        <v>240</v>
      </c>
      <c r="AA332" s="61">
        <v>148</v>
      </c>
      <c r="AB332" s="61">
        <v>143</v>
      </c>
      <c r="AC332" s="193">
        <v>10</v>
      </c>
      <c r="AD332" s="118">
        <v>600000531</v>
      </c>
      <c r="AE332" s="105">
        <f>справочники!$C$161</f>
        <v>6.8000000000000005E-2</v>
      </c>
      <c r="AF332" s="62">
        <f t="shared" si="290"/>
        <v>1</v>
      </c>
      <c r="AG332" s="123">
        <f t="shared" si="291"/>
        <v>1.2080000000000002</v>
      </c>
      <c r="AH332" s="38">
        <v>24</v>
      </c>
      <c r="AI332" s="39">
        <v>11</v>
      </c>
      <c r="AJ332" s="41">
        <f t="shared" ref="AJ332" si="343">AH332*AI332</f>
        <v>264</v>
      </c>
      <c r="AK332" s="208">
        <f t="shared" ref="AK332" si="344">IF(C332="ШТ",кол_во_инд.__упак_к*итого_г_у,ROUNDDOWN(номин.вес_нетто_г_у__кг*итого_г_у,1))</f>
        <v>2640</v>
      </c>
      <c r="AL332" s="206">
        <f t="shared" si="119"/>
        <v>1718</v>
      </c>
      <c r="AM332" s="23"/>
    </row>
    <row r="333" spans="1:39" ht="63.75" x14ac:dyDescent="0.2">
      <c r="A333" s="117">
        <v>1001225156169</v>
      </c>
      <c r="B333" s="49" t="s">
        <v>703</v>
      </c>
      <c r="C333" s="50" t="s">
        <v>4</v>
      </c>
      <c r="D333" s="147" t="s">
        <v>474</v>
      </c>
      <c r="E333" s="113" t="s">
        <v>677</v>
      </c>
      <c r="F333" s="227" t="s">
        <v>624</v>
      </c>
      <c r="G333" s="50" t="s">
        <v>1</v>
      </c>
      <c r="H333" s="155" t="s">
        <v>496</v>
      </c>
      <c r="I333" s="152" t="s">
        <v>556</v>
      </c>
      <c r="J333" s="99" t="s">
        <v>704</v>
      </c>
      <c r="K333" s="53">
        <v>15</v>
      </c>
      <c r="L333" s="54">
        <v>13</v>
      </c>
      <c r="M333" s="55"/>
      <c r="N333" s="89" t="s">
        <v>78</v>
      </c>
      <c r="O333" s="114" t="s">
        <v>115</v>
      </c>
      <c r="P333" s="88">
        <v>45</v>
      </c>
      <c r="Q333" s="50" t="s">
        <v>29</v>
      </c>
      <c r="R333" s="239">
        <v>4607958075416</v>
      </c>
      <c r="S333" s="239">
        <v>14607958075413</v>
      </c>
      <c r="T333" s="261">
        <v>231</v>
      </c>
      <c r="U333" s="97">
        <v>137</v>
      </c>
      <c r="V333" s="97">
        <v>15</v>
      </c>
      <c r="W333" s="66">
        <v>0.1</v>
      </c>
      <c r="X333" s="273">
        <v>1.4E-2</v>
      </c>
      <c r="Y333" s="67">
        <f t="shared" si="294"/>
        <v>0.114</v>
      </c>
      <c r="Z333" s="60">
        <v>244</v>
      </c>
      <c r="AA333" s="61">
        <v>152</v>
      </c>
      <c r="AB333" s="61">
        <v>158</v>
      </c>
      <c r="AC333" s="193">
        <v>10</v>
      </c>
      <c r="AD333" s="118">
        <v>600000380</v>
      </c>
      <c r="AE333" s="105">
        <f>справочники!$C$85</f>
        <v>8.1000000000000003E-2</v>
      </c>
      <c r="AF333" s="62">
        <f t="shared" si="290"/>
        <v>1</v>
      </c>
      <c r="AG333" s="123">
        <f t="shared" si="291"/>
        <v>1.2210000000000001</v>
      </c>
      <c r="AH333" s="38">
        <v>24</v>
      </c>
      <c r="AI333" s="39">
        <v>9</v>
      </c>
      <c r="AJ333" s="41">
        <f t="shared" si="314"/>
        <v>216</v>
      </c>
      <c r="AK333" s="208">
        <f t="shared" si="304"/>
        <v>2160</v>
      </c>
      <c r="AL333" s="206">
        <f t="shared" si="119"/>
        <v>1567</v>
      </c>
      <c r="AM333" s="23"/>
    </row>
    <row r="334" spans="1:39" ht="102" x14ac:dyDescent="0.2">
      <c r="A334" s="117">
        <v>1001226397171</v>
      </c>
      <c r="B334" s="49" t="s">
        <v>1521</v>
      </c>
      <c r="C334" s="50" t="s">
        <v>4</v>
      </c>
      <c r="D334" s="147" t="s">
        <v>474</v>
      </c>
      <c r="E334" s="113" t="s">
        <v>677</v>
      </c>
      <c r="F334" s="226" t="s">
        <v>6</v>
      </c>
      <c r="G334" s="50" t="s">
        <v>1</v>
      </c>
      <c r="H334" s="155" t="s">
        <v>1361</v>
      </c>
      <c r="I334" s="152" t="s">
        <v>557</v>
      </c>
      <c r="J334" s="52" t="s">
        <v>1561</v>
      </c>
      <c r="K334" s="53">
        <v>12</v>
      </c>
      <c r="L334" s="54">
        <v>14</v>
      </c>
      <c r="M334" s="55"/>
      <c r="N334" s="89" t="s">
        <v>1100</v>
      </c>
      <c r="O334" s="114" t="s">
        <v>115</v>
      </c>
      <c r="P334" s="88">
        <v>50</v>
      </c>
      <c r="Q334" s="50" t="s">
        <v>29</v>
      </c>
      <c r="R334" s="239">
        <v>4607958079209</v>
      </c>
      <c r="S334" s="239">
        <v>14607958079206</v>
      </c>
      <c r="T334" s="260">
        <v>244</v>
      </c>
      <c r="U334" s="69">
        <v>130</v>
      </c>
      <c r="V334" s="69">
        <v>25</v>
      </c>
      <c r="W334" s="66">
        <v>0.25</v>
      </c>
      <c r="X334" s="273">
        <v>1.2E-2</v>
      </c>
      <c r="Y334" s="67">
        <f t="shared" ref="Y334" si="345">W334+X334</f>
        <v>0.26200000000000001</v>
      </c>
      <c r="Z334" s="60">
        <v>262</v>
      </c>
      <c r="AA334" s="61">
        <v>142</v>
      </c>
      <c r="AB334" s="61">
        <v>138</v>
      </c>
      <c r="AC334" s="193">
        <v>6</v>
      </c>
      <c r="AD334" s="118">
        <v>600000459</v>
      </c>
      <c r="AE334" s="105">
        <f>справочники!$C$82</f>
        <v>7.8E-2</v>
      </c>
      <c r="AF334" s="62">
        <f t="shared" si="290"/>
        <v>1.5</v>
      </c>
      <c r="AG334" s="123">
        <f t="shared" si="291"/>
        <v>1.6500000000000001</v>
      </c>
      <c r="AH334" s="38">
        <v>24</v>
      </c>
      <c r="AI334" s="39">
        <v>11</v>
      </c>
      <c r="AJ334" s="41">
        <f t="shared" ref="AJ334" si="346">AH334*AI334</f>
        <v>264</v>
      </c>
      <c r="AK334" s="208">
        <f t="shared" ref="AK334" si="347">IF(C334="ШТ",кол_во_инд.__упак_к*итого_г_у,ROUNDDOWN(номин.вес_нетто_г_у__кг*итого_г_у,1))</f>
        <v>1584</v>
      </c>
      <c r="AL334" s="206">
        <f t="shared" si="119"/>
        <v>1663</v>
      </c>
      <c r="AM334" s="23"/>
    </row>
    <row r="335" spans="1:39" ht="102" x14ac:dyDescent="0.2">
      <c r="A335" s="117">
        <v>1001201976454</v>
      </c>
      <c r="B335" s="49" t="s">
        <v>702</v>
      </c>
      <c r="C335" s="50" t="s">
        <v>4</v>
      </c>
      <c r="D335" s="147" t="s">
        <v>474</v>
      </c>
      <c r="E335" s="113" t="s">
        <v>448</v>
      </c>
      <c r="F335" s="226" t="s">
        <v>2</v>
      </c>
      <c r="G335" s="59" t="s">
        <v>1492</v>
      </c>
      <c r="H335" s="155" t="s">
        <v>500</v>
      </c>
      <c r="I335" s="152" t="s">
        <v>520</v>
      </c>
      <c r="J335" s="84" t="s">
        <v>1852</v>
      </c>
      <c r="K335" s="85">
        <v>21</v>
      </c>
      <c r="L335" s="86">
        <v>41</v>
      </c>
      <c r="M335" s="92">
        <v>1</v>
      </c>
      <c r="N335" s="87" t="s">
        <v>1607</v>
      </c>
      <c r="O335" s="32" t="s">
        <v>115</v>
      </c>
      <c r="P335" s="88">
        <v>60</v>
      </c>
      <c r="Q335" s="83" t="s">
        <v>54</v>
      </c>
      <c r="R335" s="239">
        <v>4607958070626</v>
      </c>
      <c r="S335" s="239">
        <v>24607958070620</v>
      </c>
      <c r="T335" s="260">
        <v>220</v>
      </c>
      <c r="U335" s="69">
        <v>142</v>
      </c>
      <c r="V335" s="69">
        <v>15</v>
      </c>
      <c r="W335" s="66">
        <v>0.1</v>
      </c>
      <c r="X335" s="273">
        <v>1.9E-2</v>
      </c>
      <c r="Y335" s="67">
        <f t="shared" si="294"/>
        <v>0.11900000000000001</v>
      </c>
      <c r="Z335" s="60">
        <v>198</v>
      </c>
      <c r="AA335" s="61">
        <v>148</v>
      </c>
      <c r="AB335" s="61">
        <v>228</v>
      </c>
      <c r="AC335" s="193">
        <v>10</v>
      </c>
      <c r="AD335" s="118">
        <v>600000315</v>
      </c>
      <c r="AE335" s="105">
        <f>справочники!$C$63</f>
        <v>0.10100000000000001</v>
      </c>
      <c r="AF335" s="62">
        <f t="shared" si="290"/>
        <v>1</v>
      </c>
      <c r="AG335" s="123">
        <f t="shared" si="291"/>
        <v>1.2910000000000001</v>
      </c>
      <c r="AH335" s="38">
        <v>30</v>
      </c>
      <c r="AI335" s="39">
        <v>6</v>
      </c>
      <c r="AJ335" s="41">
        <f t="shared" si="314"/>
        <v>180</v>
      </c>
      <c r="AK335" s="208">
        <f t="shared" si="304"/>
        <v>1800</v>
      </c>
      <c r="AL335" s="206">
        <f t="shared" si="119"/>
        <v>1513</v>
      </c>
      <c r="AM335" s="23"/>
    </row>
    <row r="336" spans="1:39" ht="102" x14ac:dyDescent="0.2">
      <c r="A336" s="117">
        <v>1001191975179</v>
      </c>
      <c r="B336" s="49" t="s">
        <v>1605</v>
      </c>
      <c r="C336" s="50" t="s">
        <v>4</v>
      </c>
      <c r="D336" s="147" t="s">
        <v>474</v>
      </c>
      <c r="E336" s="113" t="s">
        <v>448</v>
      </c>
      <c r="F336" s="226" t="s">
        <v>2</v>
      </c>
      <c r="G336" s="50" t="s">
        <v>1</v>
      </c>
      <c r="H336" s="155" t="s">
        <v>500</v>
      </c>
      <c r="I336" s="152" t="s">
        <v>520</v>
      </c>
      <c r="J336" s="84" t="s">
        <v>1606</v>
      </c>
      <c r="K336" s="85">
        <v>21</v>
      </c>
      <c r="L336" s="86">
        <v>41</v>
      </c>
      <c r="M336" s="92">
        <v>1</v>
      </c>
      <c r="N336" s="87" t="s">
        <v>1607</v>
      </c>
      <c r="O336" s="32" t="s">
        <v>115</v>
      </c>
      <c r="P336" s="88">
        <v>60</v>
      </c>
      <c r="Q336" s="83" t="s">
        <v>54</v>
      </c>
      <c r="R336" s="239">
        <v>4607958070626</v>
      </c>
      <c r="S336" s="239">
        <v>24607958070620</v>
      </c>
      <c r="T336" s="260">
        <v>220</v>
      </c>
      <c r="U336" s="69">
        <v>142</v>
      </c>
      <c r="V336" s="69">
        <v>15</v>
      </c>
      <c r="W336" s="66">
        <v>0.1</v>
      </c>
      <c r="X336" s="273">
        <v>1.7999999999999999E-2</v>
      </c>
      <c r="Y336" s="67">
        <f t="shared" ref="Y336" si="348">W336+X336</f>
        <v>0.11800000000000001</v>
      </c>
      <c r="Z336" s="60">
        <v>198</v>
      </c>
      <c r="AA336" s="61">
        <v>148</v>
      </c>
      <c r="AB336" s="61">
        <v>228</v>
      </c>
      <c r="AC336" s="193">
        <v>10</v>
      </c>
      <c r="AD336" s="118">
        <v>600000315</v>
      </c>
      <c r="AE336" s="105">
        <f>справочники!$C$63</f>
        <v>0.10100000000000001</v>
      </c>
      <c r="AF336" s="62">
        <f t="shared" si="290"/>
        <v>1</v>
      </c>
      <c r="AG336" s="123">
        <f t="shared" si="291"/>
        <v>1.2810000000000001</v>
      </c>
      <c r="AH336" s="38">
        <v>30</v>
      </c>
      <c r="AI336" s="39">
        <v>6</v>
      </c>
      <c r="AJ336" s="41">
        <f t="shared" ref="AJ336" si="349">AH336*AI336</f>
        <v>180</v>
      </c>
      <c r="AK336" s="208">
        <f t="shared" ref="AK336" si="350">IF(C336="ШТ",кол_во_инд.__упак_к*итого_г_у,ROUNDDOWN(номин.вес_нетто_г_у__кг*итого_г_у,1))</f>
        <v>1800</v>
      </c>
      <c r="AL336" s="206">
        <f t="shared" si="119"/>
        <v>1513</v>
      </c>
      <c r="AM336" s="23"/>
    </row>
    <row r="337" spans="1:39" ht="102" x14ac:dyDescent="0.2">
      <c r="A337" s="117">
        <v>1001191974370</v>
      </c>
      <c r="B337" s="49" t="s">
        <v>1587</v>
      </c>
      <c r="C337" s="50" t="s">
        <v>4</v>
      </c>
      <c r="D337" s="147" t="s">
        <v>474</v>
      </c>
      <c r="E337" s="113" t="s">
        <v>448</v>
      </c>
      <c r="F337" s="226" t="s">
        <v>2</v>
      </c>
      <c r="G337" s="50" t="s">
        <v>1</v>
      </c>
      <c r="H337" s="155" t="s">
        <v>500</v>
      </c>
      <c r="I337" s="152" t="s">
        <v>520</v>
      </c>
      <c r="J337" s="84" t="s">
        <v>1852</v>
      </c>
      <c r="K337" s="85">
        <v>21</v>
      </c>
      <c r="L337" s="86">
        <v>41</v>
      </c>
      <c r="M337" s="92">
        <v>1</v>
      </c>
      <c r="N337" s="87" t="s">
        <v>1607</v>
      </c>
      <c r="O337" s="32" t="s">
        <v>115</v>
      </c>
      <c r="P337" s="88">
        <v>60</v>
      </c>
      <c r="Q337" s="83" t="s">
        <v>54</v>
      </c>
      <c r="R337" s="239">
        <v>4607958070626</v>
      </c>
      <c r="S337" s="239">
        <v>34607958070627</v>
      </c>
      <c r="T337" s="260">
        <v>220</v>
      </c>
      <c r="U337" s="69">
        <v>142</v>
      </c>
      <c r="V337" s="69">
        <v>15</v>
      </c>
      <c r="W337" s="66">
        <v>0.1</v>
      </c>
      <c r="X337" s="273">
        <v>1.7999999999999999E-2</v>
      </c>
      <c r="Y337" s="67">
        <f t="shared" ref="Y337" si="351">W337+X337</f>
        <v>0.11800000000000001</v>
      </c>
      <c r="Z337" s="60">
        <v>388</v>
      </c>
      <c r="AA337" s="61">
        <v>292</v>
      </c>
      <c r="AB337" s="61">
        <v>240</v>
      </c>
      <c r="AC337" s="193">
        <v>50</v>
      </c>
      <c r="AD337" s="118">
        <v>600000017</v>
      </c>
      <c r="AE337" s="105">
        <f>справочники!$C$9</f>
        <v>0.34899999999999998</v>
      </c>
      <c r="AF337" s="62">
        <f t="shared" si="290"/>
        <v>5</v>
      </c>
      <c r="AG337" s="123">
        <f t="shared" si="291"/>
        <v>6.2490000000000006</v>
      </c>
      <c r="AH337" s="38">
        <v>8</v>
      </c>
      <c r="AI337" s="39">
        <v>6</v>
      </c>
      <c r="AJ337" s="41">
        <f t="shared" ref="AJ337" si="352">AH337*AI337</f>
        <v>48</v>
      </c>
      <c r="AK337" s="208">
        <f t="shared" ref="AK337" si="353">IF(C337="ШТ",кол_во_инд.__упак_к*итого_г_у,ROUNDDOWN(номин.вес_нетто_г_у__кг*итого_г_у,1))</f>
        <v>2400</v>
      </c>
      <c r="AL337" s="206">
        <f t="shared" si="119"/>
        <v>1585</v>
      </c>
      <c r="AM337" s="23"/>
    </row>
    <row r="338" spans="1:39" ht="45" x14ac:dyDescent="0.2">
      <c r="A338" s="117">
        <v>1001200716902</v>
      </c>
      <c r="B338" s="49" t="s">
        <v>1302</v>
      </c>
      <c r="C338" s="50" t="s">
        <v>4</v>
      </c>
      <c r="D338" s="147" t="s">
        <v>474</v>
      </c>
      <c r="E338" s="113" t="s">
        <v>448</v>
      </c>
      <c r="F338" s="226" t="s">
        <v>624</v>
      </c>
      <c r="G338" s="50" t="s">
        <v>1</v>
      </c>
      <c r="H338" s="155" t="s">
        <v>57</v>
      </c>
      <c r="I338" s="152" t="s">
        <v>1303</v>
      </c>
      <c r="J338" s="84" t="s">
        <v>1304</v>
      </c>
      <c r="K338" s="85">
        <v>15</v>
      </c>
      <c r="L338" s="86">
        <v>53</v>
      </c>
      <c r="M338" s="92"/>
      <c r="N338" s="87" t="s">
        <v>58</v>
      </c>
      <c r="O338" s="32" t="s">
        <v>115</v>
      </c>
      <c r="P338" s="88">
        <v>60</v>
      </c>
      <c r="Q338" s="83" t="s">
        <v>54</v>
      </c>
      <c r="R338" s="239">
        <v>4607958077977</v>
      </c>
      <c r="S338" s="239">
        <v>14607958077974</v>
      </c>
      <c r="T338" s="260">
        <v>220</v>
      </c>
      <c r="U338" s="69">
        <v>142</v>
      </c>
      <c r="V338" s="69">
        <v>15</v>
      </c>
      <c r="W338" s="66">
        <v>0.1</v>
      </c>
      <c r="X338" s="273">
        <v>1.7999999999999999E-2</v>
      </c>
      <c r="Y338" s="67">
        <f t="shared" si="294"/>
        <v>0.11800000000000001</v>
      </c>
      <c r="Z338" s="60">
        <v>198</v>
      </c>
      <c r="AA338" s="61">
        <v>148</v>
      </c>
      <c r="AB338" s="61">
        <v>228</v>
      </c>
      <c r="AC338" s="193">
        <v>10</v>
      </c>
      <c r="AD338" s="118">
        <v>600000415</v>
      </c>
      <c r="AE338" s="105">
        <f>справочники!$C$124</f>
        <v>9.8000000000000004E-2</v>
      </c>
      <c r="AF338" s="62">
        <f t="shared" si="115"/>
        <v>1</v>
      </c>
      <c r="AG338" s="123">
        <f t="shared" si="116"/>
        <v>1.2780000000000002</v>
      </c>
      <c r="AH338" s="38">
        <v>30</v>
      </c>
      <c r="AI338" s="39">
        <v>6</v>
      </c>
      <c r="AJ338" s="41">
        <f t="shared" si="314"/>
        <v>180</v>
      </c>
      <c r="AK338" s="208">
        <f t="shared" si="304"/>
        <v>1800</v>
      </c>
      <c r="AL338" s="206">
        <f t="shared" si="119"/>
        <v>1513</v>
      </c>
      <c r="AM338" s="23"/>
    </row>
    <row r="339" spans="1:39" ht="89.25" x14ac:dyDescent="0.2">
      <c r="A339" s="117">
        <v>1001203657139</v>
      </c>
      <c r="B339" s="49" t="s">
        <v>1479</v>
      </c>
      <c r="C339" s="50" t="s">
        <v>4</v>
      </c>
      <c r="D339" s="147" t="s">
        <v>474</v>
      </c>
      <c r="E339" s="113" t="s">
        <v>448</v>
      </c>
      <c r="F339" s="226" t="s">
        <v>6</v>
      </c>
      <c r="G339" s="50" t="s">
        <v>1</v>
      </c>
      <c r="H339" s="155" t="s">
        <v>500</v>
      </c>
      <c r="I339" s="152" t="s">
        <v>520</v>
      </c>
      <c r="J339" s="84" t="s">
        <v>1480</v>
      </c>
      <c r="K339" s="288">
        <v>17</v>
      </c>
      <c r="L339" s="289">
        <v>25</v>
      </c>
      <c r="M339" s="92"/>
      <c r="N339" s="163" t="s">
        <v>1430</v>
      </c>
      <c r="O339" s="32" t="s">
        <v>115</v>
      </c>
      <c r="P339" s="88">
        <v>60</v>
      </c>
      <c r="Q339" s="83" t="s">
        <v>54</v>
      </c>
      <c r="R339" s="239">
        <v>4607958079162</v>
      </c>
      <c r="S339" s="239">
        <v>14607958079169</v>
      </c>
      <c r="T339" s="260">
        <v>230</v>
      </c>
      <c r="U339" s="69">
        <v>90</v>
      </c>
      <c r="V339" s="69">
        <v>15</v>
      </c>
      <c r="W339" s="66">
        <v>0.09</v>
      </c>
      <c r="X339" s="273">
        <v>8.9999999999999993E-3</v>
      </c>
      <c r="Y339" s="67">
        <f t="shared" si="294"/>
        <v>9.8999999999999991E-2</v>
      </c>
      <c r="Z339" s="60">
        <v>239</v>
      </c>
      <c r="AA339" s="61">
        <v>195</v>
      </c>
      <c r="AB339" s="61">
        <v>123</v>
      </c>
      <c r="AC339" s="193">
        <v>14</v>
      </c>
      <c r="AD339" s="118">
        <v>600000506</v>
      </c>
      <c r="AE339" s="105">
        <f>справочники!$C$170</f>
        <v>7.6999999999999999E-2</v>
      </c>
      <c r="AF339" s="62">
        <f t="shared" si="115"/>
        <v>1.26</v>
      </c>
      <c r="AG339" s="123">
        <f t="shared" si="116"/>
        <v>1.4629999999999999</v>
      </c>
      <c r="AH339" s="38">
        <v>20</v>
      </c>
      <c r="AI339" s="39">
        <v>13</v>
      </c>
      <c r="AJ339" s="41">
        <f t="shared" si="314"/>
        <v>260</v>
      </c>
      <c r="AK339" s="208">
        <f t="shared" si="304"/>
        <v>3640</v>
      </c>
      <c r="AL339" s="206">
        <f t="shared" si="119"/>
        <v>1744</v>
      </c>
      <c r="AM339" s="23"/>
    </row>
    <row r="340" spans="1:39" ht="217.5" customHeight="1" x14ac:dyDescent="0.2">
      <c r="A340" s="117">
        <v>1001205386222</v>
      </c>
      <c r="B340" s="49" t="s">
        <v>853</v>
      </c>
      <c r="C340" s="50" t="s">
        <v>4</v>
      </c>
      <c r="D340" s="147" t="s">
        <v>474</v>
      </c>
      <c r="E340" s="113" t="s">
        <v>448</v>
      </c>
      <c r="F340" s="226" t="s">
        <v>2</v>
      </c>
      <c r="G340" s="50" t="s">
        <v>1</v>
      </c>
      <c r="H340" s="155" t="s">
        <v>844</v>
      </c>
      <c r="I340" s="152" t="s">
        <v>847</v>
      </c>
      <c r="J340" s="84" t="s">
        <v>854</v>
      </c>
      <c r="K340" s="288" t="s">
        <v>855</v>
      </c>
      <c r="L340" s="289" t="s">
        <v>856</v>
      </c>
      <c r="M340" s="92"/>
      <c r="N340" s="163" t="s">
        <v>857</v>
      </c>
      <c r="O340" s="32" t="s">
        <v>115</v>
      </c>
      <c r="P340" s="88">
        <v>60</v>
      </c>
      <c r="Q340" s="83" t="s">
        <v>55</v>
      </c>
      <c r="R340" s="239">
        <v>4607958076581</v>
      </c>
      <c r="S340" s="239">
        <v>14607958076588</v>
      </c>
      <c r="T340" s="260">
        <v>230</v>
      </c>
      <c r="U340" s="69">
        <v>183</v>
      </c>
      <c r="V340" s="69">
        <v>11</v>
      </c>
      <c r="W340" s="66">
        <v>0.09</v>
      </c>
      <c r="X340" s="273">
        <v>1.7999999999999999E-2</v>
      </c>
      <c r="Y340" s="67">
        <f t="shared" ref="Y340:Y384" si="354">W340+X340</f>
        <v>0.108</v>
      </c>
      <c r="Z340" s="60">
        <v>239</v>
      </c>
      <c r="AA340" s="61">
        <v>195</v>
      </c>
      <c r="AB340" s="61">
        <v>123</v>
      </c>
      <c r="AC340" s="193">
        <v>10</v>
      </c>
      <c r="AD340" s="118">
        <v>600000507</v>
      </c>
      <c r="AE340" s="105">
        <f>справочники!$C$171</f>
        <v>7.2999999999999995E-2</v>
      </c>
      <c r="AF340" s="62">
        <f t="shared" si="115"/>
        <v>0.9</v>
      </c>
      <c r="AG340" s="123">
        <f t="shared" si="116"/>
        <v>1.153</v>
      </c>
      <c r="AH340" s="38">
        <v>20</v>
      </c>
      <c r="AI340" s="39">
        <v>13</v>
      </c>
      <c r="AJ340" s="41">
        <f t="shared" si="314"/>
        <v>260</v>
      </c>
      <c r="AK340" s="208">
        <f t="shared" si="304"/>
        <v>2600</v>
      </c>
      <c r="AL340" s="206">
        <f t="shared" si="119"/>
        <v>1744</v>
      </c>
      <c r="AM340" s="23"/>
    </row>
    <row r="341" spans="1:39" ht="191.25" customHeight="1" x14ac:dyDescent="0.2">
      <c r="A341" s="117">
        <v>1001205376221</v>
      </c>
      <c r="B341" s="49" t="s">
        <v>852</v>
      </c>
      <c r="C341" s="50" t="s">
        <v>4</v>
      </c>
      <c r="D341" s="147" t="s">
        <v>474</v>
      </c>
      <c r="E341" s="113" t="s">
        <v>448</v>
      </c>
      <c r="F341" s="226" t="s">
        <v>2</v>
      </c>
      <c r="G341" s="50" t="s">
        <v>1</v>
      </c>
      <c r="H341" s="155" t="s">
        <v>483</v>
      </c>
      <c r="I341" s="152" t="s">
        <v>520</v>
      </c>
      <c r="J341" s="84" t="s">
        <v>1536</v>
      </c>
      <c r="K341" s="288" t="s">
        <v>1537</v>
      </c>
      <c r="L341" s="289" t="s">
        <v>1538</v>
      </c>
      <c r="M341" s="92"/>
      <c r="N341" s="163" t="s">
        <v>1539</v>
      </c>
      <c r="O341" s="32" t="s">
        <v>115</v>
      </c>
      <c r="P341" s="88">
        <v>60</v>
      </c>
      <c r="Q341" s="83" t="s">
        <v>55</v>
      </c>
      <c r="R341" s="239">
        <v>4607958076574</v>
      </c>
      <c r="S341" s="239">
        <v>14607958076571</v>
      </c>
      <c r="T341" s="260">
        <v>230</v>
      </c>
      <c r="U341" s="69">
        <v>183</v>
      </c>
      <c r="V341" s="69">
        <v>11</v>
      </c>
      <c r="W341" s="66">
        <v>0.09</v>
      </c>
      <c r="X341" s="273">
        <v>1.7999999999999999E-2</v>
      </c>
      <c r="Y341" s="67">
        <f t="shared" si="354"/>
        <v>0.108</v>
      </c>
      <c r="Z341" s="60">
        <v>239</v>
      </c>
      <c r="AA341" s="61">
        <v>195</v>
      </c>
      <c r="AB341" s="61">
        <v>123</v>
      </c>
      <c r="AC341" s="193">
        <v>10</v>
      </c>
      <c r="AD341" s="118">
        <v>600000507</v>
      </c>
      <c r="AE341" s="105">
        <f>справочники!$C$171</f>
        <v>7.2999999999999995E-2</v>
      </c>
      <c r="AF341" s="62">
        <f t="shared" si="115"/>
        <v>0.9</v>
      </c>
      <c r="AG341" s="123">
        <f t="shared" si="116"/>
        <v>1.153</v>
      </c>
      <c r="AH341" s="38">
        <v>20</v>
      </c>
      <c r="AI341" s="39">
        <v>13</v>
      </c>
      <c r="AJ341" s="41">
        <f t="shared" si="314"/>
        <v>260</v>
      </c>
      <c r="AK341" s="208">
        <f t="shared" si="304"/>
        <v>2600</v>
      </c>
      <c r="AL341" s="206">
        <f t="shared" si="119"/>
        <v>1744</v>
      </c>
      <c r="AM341" s="23"/>
    </row>
    <row r="342" spans="1:39" ht="191.25" customHeight="1" x14ac:dyDescent="0.2">
      <c r="A342" s="117">
        <v>1001205376979</v>
      </c>
      <c r="B342" s="49" t="s">
        <v>1276</v>
      </c>
      <c r="C342" s="50" t="s">
        <v>4</v>
      </c>
      <c r="D342" s="147" t="s">
        <v>474</v>
      </c>
      <c r="E342" s="113" t="s">
        <v>448</v>
      </c>
      <c r="F342" s="226" t="s">
        <v>2</v>
      </c>
      <c r="G342" s="50" t="s">
        <v>1</v>
      </c>
      <c r="H342" s="155" t="s">
        <v>483</v>
      </c>
      <c r="I342" s="152" t="s">
        <v>520</v>
      </c>
      <c r="J342" s="84" t="s">
        <v>1536</v>
      </c>
      <c r="K342" s="288" t="s">
        <v>1537</v>
      </c>
      <c r="L342" s="289" t="s">
        <v>1538</v>
      </c>
      <c r="M342" s="92"/>
      <c r="N342" s="163" t="s">
        <v>1539</v>
      </c>
      <c r="O342" s="32" t="s">
        <v>115</v>
      </c>
      <c r="P342" s="88">
        <v>60</v>
      </c>
      <c r="Q342" s="83" t="s">
        <v>55</v>
      </c>
      <c r="R342" s="239">
        <v>4607958078349</v>
      </c>
      <c r="S342" s="239">
        <v>14607958078346</v>
      </c>
      <c r="T342" s="260">
        <v>230</v>
      </c>
      <c r="U342" s="69">
        <v>183</v>
      </c>
      <c r="V342" s="69">
        <v>15</v>
      </c>
      <c r="W342" s="66">
        <v>0.18</v>
      </c>
      <c r="X342" s="273">
        <v>1.7999999999999999E-2</v>
      </c>
      <c r="Y342" s="67">
        <f t="shared" si="354"/>
        <v>0.19799999999999998</v>
      </c>
      <c r="Z342" s="60">
        <v>239</v>
      </c>
      <c r="AA342" s="61">
        <v>195</v>
      </c>
      <c r="AB342" s="61">
        <v>123</v>
      </c>
      <c r="AC342" s="193">
        <v>8</v>
      </c>
      <c r="AD342" s="118">
        <v>600000507</v>
      </c>
      <c r="AE342" s="105">
        <f>справочники!$C$171</f>
        <v>7.2999999999999995E-2</v>
      </c>
      <c r="AF342" s="62">
        <f t="shared" si="115"/>
        <v>1.44</v>
      </c>
      <c r="AG342" s="123">
        <f t="shared" si="116"/>
        <v>1.6569999999999998</v>
      </c>
      <c r="AH342" s="38">
        <v>20</v>
      </c>
      <c r="AI342" s="39">
        <v>13</v>
      </c>
      <c r="AJ342" s="41">
        <f t="shared" si="314"/>
        <v>260</v>
      </c>
      <c r="AK342" s="208">
        <f t="shared" si="304"/>
        <v>2080</v>
      </c>
      <c r="AL342" s="206">
        <f t="shared" si="119"/>
        <v>1744</v>
      </c>
      <c r="AM342" s="23"/>
    </row>
    <row r="343" spans="1:39" ht="191.25" customHeight="1" x14ac:dyDescent="0.2">
      <c r="A343" s="117">
        <v>1001206757309</v>
      </c>
      <c r="B343" s="49" t="s">
        <v>1799</v>
      </c>
      <c r="C343" s="50" t="s">
        <v>4</v>
      </c>
      <c r="D343" s="147" t="s">
        <v>474</v>
      </c>
      <c r="E343" s="113" t="s">
        <v>448</v>
      </c>
      <c r="F343" s="226" t="s">
        <v>6</v>
      </c>
      <c r="G343" s="50" t="s">
        <v>1</v>
      </c>
      <c r="H343" s="155" t="s">
        <v>1313</v>
      </c>
      <c r="I343" s="152" t="s">
        <v>520</v>
      </c>
      <c r="J343" s="84" t="s">
        <v>1800</v>
      </c>
      <c r="K343" s="288" t="s">
        <v>1801</v>
      </c>
      <c r="L343" s="289" t="s">
        <v>1802</v>
      </c>
      <c r="M343" s="331" t="s">
        <v>1803</v>
      </c>
      <c r="N343" s="163" t="s">
        <v>1804</v>
      </c>
      <c r="O343" s="32" t="s">
        <v>115</v>
      </c>
      <c r="P343" s="88">
        <v>60</v>
      </c>
      <c r="Q343" s="83" t="s">
        <v>54</v>
      </c>
      <c r="R343" s="239">
        <v>4607958079797</v>
      </c>
      <c r="S343" s="239">
        <v>14607958079794</v>
      </c>
      <c r="T343" s="260">
        <v>230</v>
      </c>
      <c r="U343" s="69">
        <v>183</v>
      </c>
      <c r="V343" s="69">
        <v>11</v>
      </c>
      <c r="W343" s="66">
        <v>0.09</v>
      </c>
      <c r="X343" s="273">
        <v>1.7999999999999999E-2</v>
      </c>
      <c r="Y343" s="67">
        <f t="shared" ref="Y343" si="355">W343+X343</f>
        <v>0.108</v>
      </c>
      <c r="Z343" s="60">
        <v>239</v>
      </c>
      <c r="AA343" s="61">
        <v>195</v>
      </c>
      <c r="AB343" s="61">
        <v>123</v>
      </c>
      <c r="AC343" s="193">
        <v>10</v>
      </c>
      <c r="AD343" s="118">
        <v>600000506</v>
      </c>
      <c r="AE343" s="105">
        <f>справочники!$C$170</f>
        <v>7.6999999999999999E-2</v>
      </c>
      <c r="AF343" s="62">
        <f t="shared" si="115"/>
        <v>0.9</v>
      </c>
      <c r="AG343" s="123">
        <f t="shared" si="116"/>
        <v>1.157</v>
      </c>
      <c r="AH343" s="38">
        <v>20</v>
      </c>
      <c r="AI343" s="39">
        <v>13</v>
      </c>
      <c r="AJ343" s="41">
        <f t="shared" ref="AJ343" si="356">AH343*AI343</f>
        <v>260</v>
      </c>
      <c r="AK343" s="208">
        <f t="shared" ref="AK343" si="357">IF(C343="ШТ",кол_во_инд.__упак_к*итого_г_у,ROUNDDOWN(номин.вес_нетто_г_у__кг*итого_г_у,1))</f>
        <v>2600</v>
      </c>
      <c r="AL343" s="206">
        <f t="shared" si="119"/>
        <v>1744</v>
      </c>
      <c r="AM343" s="23"/>
    </row>
    <row r="344" spans="1:39" ht="191.25" customHeight="1" x14ac:dyDescent="0.2">
      <c r="A344" s="117">
        <v>1001206757313</v>
      </c>
      <c r="B344" s="49" t="s">
        <v>1806</v>
      </c>
      <c r="C344" s="50" t="s">
        <v>4</v>
      </c>
      <c r="D344" s="147" t="s">
        <v>474</v>
      </c>
      <c r="E344" s="113" t="s">
        <v>448</v>
      </c>
      <c r="F344" s="226" t="s">
        <v>6</v>
      </c>
      <c r="G344" s="50" t="s">
        <v>1</v>
      </c>
      <c r="H344" s="155" t="s">
        <v>1313</v>
      </c>
      <c r="I344" s="152" t="s">
        <v>520</v>
      </c>
      <c r="J344" s="84" t="s">
        <v>1800</v>
      </c>
      <c r="K344" s="288" t="s">
        <v>1801</v>
      </c>
      <c r="L344" s="289" t="s">
        <v>1802</v>
      </c>
      <c r="M344" s="331" t="s">
        <v>1803</v>
      </c>
      <c r="N344" s="163" t="s">
        <v>1804</v>
      </c>
      <c r="O344" s="32" t="s">
        <v>115</v>
      </c>
      <c r="P344" s="88">
        <v>60</v>
      </c>
      <c r="Q344" s="83" t="s">
        <v>54</v>
      </c>
      <c r="R344" s="239">
        <v>4607958079797</v>
      </c>
      <c r="S344" s="239">
        <v>14607958079794</v>
      </c>
      <c r="T344" s="260">
        <v>230</v>
      </c>
      <c r="U344" s="69">
        <v>183</v>
      </c>
      <c r="V344" s="69">
        <v>11</v>
      </c>
      <c r="W344" s="66">
        <v>0.09</v>
      </c>
      <c r="X344" s="273">
        <v>1.7999999999999999E-2</v>
      </c>
      <c r="Y344" s="67">
        <f t="shared" ref="Y344" si="358">W344+X344</f>
        <v>0.108</v>
      </c>
      <c r="Z344" s="60">
        <v>239</v>
      </c>
      <c r="AA344" s="61">
        <v>195</v>
      </c>
      <c r="AB344" s="61">
        <v>123</v>
      </c>
      <c r="AC344" s="193">
        <v>10</v>
      </c>
      <c r="AD344" s="118">
        <v>600000506</v>
      </c>
      <c r="AE344" s="105">
        <f>справочники!$C$170</f>
        <v>7.6999999999999999E-2</v>
      </c>
      <c r="AF344" s="62">
        <f t="shared" si="115"/>
        <v>0.9</v>
      </c>
      <c r="AG344" s="123">
        <f t="shared" si="116"/>
        <v>1.157</v>
      </c>
      <c r="AH344" s="38">
        <v>20</v>
      </c>
      <c r="AI344" s="39">
        <v>13</v>
      </c>
      <c r="AJ344" s="41">
        <f t="shared" ref="AJ344" si="359">AH344*AI344</f>
        <v>260</v>
      </c>
      <c r="AK344" s="208">
        <f t="shared" ref="AK344" si="360">IF(C344="ШТ",кол_во_инд.__упак_к*итого_г_у,ROUNDDOWN(номин.вес_нетто_г_у__кг*итого_г_у,1))</f>
        <v>2600</v>
      </c>
      <c r="AL344" s="206">
        <f t="shared" si="119"/>
        <v>1744</v>
      </c>
      <c r="AM344" s="23"/>
    </row>
    <row r="345" spans="1:39" ht="89.25" x14ac:dyDescent="0.2">
      <c r="A345" s="117">
        <v>1001203107138</v>
      </c>
      <c r="B345" s="49" t="s">
        <v>1481</v>
      </c>
      <c r="C345" s="50" t="s">
        <v>4</v>
      </c>
      <c r="D345" s="147" t="s">
        <v>474</v>
      </c>
      <c r="E345" s="113" t="s">
        <v>448</v>
      </c>
      <c r="F345" s="226" t="s">
        <v>6</v>
      </c>
      <c r="G345" s="50" t="s">
        <v>1</v>
      </c>
      <c r="H345" s="155" t="s">
        <v>500</v>
      </c>
      <c r="I345" s="152" t="s">
        <v>520</v>
      </c>
      <c r="J345" s="84" t="s">
        <v>1535</v>
      </c>
      <c r="K345" s="288">
        <v>19</v>
      </c>
      <c r="L345" s="289">
        <v>33</v>
      </c>
      <c r="M345" s="92"/>
      <c r="N345" s="163" t="s">
        <v>1431</v>
      </c>
      <c r="O345" s="32" t="s">
        <v>115</v>
      </c>
      <c r="P345" s="88">
        <v>60</v>
      </c>
      <c r="Q345" s="83" t="s">
        <v>54</v>
      </c>
      <c r="R345" s="239">
        <v>4607958079179</v>
      </c>
      <c r="S345" s="239">
        <v>14607958079176</v>
      </c>
      <c r="T345" s="260">
        <v>230</v>
      </c>
      <c r="U345" s="69">
        <v>90</v>
      </c>
      <c r="V345" s="69">
        <v>15</v>
      </c>
      <c r="W345" s="66">
        <v>0.09</v>
      </c>
      <c r="X345" s="273">
        <v>8.9999999999999993E-3</v>
      </c>
      <c r="Y345" s="67">
        <f t="shared" ref="Y345" si="361">W345+X345</f>
        <v>9.8999999999999991E-2</v>
      </c>
      <c r="Z345" s="60">
        <v>239</v>
      </c>
      <c r="AA345" s="61">
        <v>195</v>
      </c>
      <c r="AB345" s="61">
        <v>123</v>
      </c>
      <c r="AC345" s="193">
        <v>14</v>
      </c>
      <c r="AD345" s="118">
        <v>600000506</v>
      </c>
      <c r="AE345" s="105">
        <f>справочники!$C$170</f>
        <v>7.6999999999999999E-2</v>
      </c>
      <c r="AF345" s="62">
        <f t="shared" si="115"/>
        <v>1.26</v>
      </c>
      <c r="AG345" s="123">
        <f t="shared" si="116"/>
        <v>1.4629999999999999</v>
      </c>
      <c r="AH345" s="38">
        <v>20</v>
      </c>
      <c r="AI345" s="39">
        <v>13</v>
      </c>
      <c r="AJ345" s="41">
        <f t="shared" ref="AJ345" si="362">AH345*AI345</f>
        <v>260</v>
      </c>
      <c r="AK345" s="208">
        <f t="shared" ref="AK345" si="363">IF(C345="ШТ",кол_во_инд.__упак_к*итого_г_у,ROUNDDOWN(номин.вес_нетто_г_у__кг*итого_г_у,1))</f>
        <v>3640</v>
      </c>
      <c r="AL345" s="206">
        <f t="shared" si="119"/>
        <v>1744</v>
      </c>
      <c r="AM345" s="23"/>
    </row>
    <row r="346" spans="1:39" ht="76.5" customHeight="1" x14ac:dyDescent="0.2">
      <c r="A346" s="117">
        <v>1001206356965</v>
      </c>
      <c r="B346" s="49" t="s">
        <v>1432</v>
      </c>
      <c r="C346" s="50" t="s">
        <v>4</v>
      </c>
      <c r="D346" s="147" t="s">
        <v>474</v>
      </c>
      <c r="E346" s="113" t="s">
        <v>448</v>
      </c>
      <c r="F346" s="226" t="s">
        <v>2</v>
      </c>
      <c r="G346" s="50" t="s">
        <v>1</v>
      </c>
      <c r="H346" s="155" t="s">
        <v>483</v>
      </c>
      <c r="I346" s="152" t="s">
        <v>520</v>
      </c>
      <c r="J346" s="84" t="s">
        <v>1433</v>
      </c>
      <c r="K346" s="288">
        <v>22</v>
      </c>
      <c r="L346" s="289">
        <v>38</v>
      </c>
      <c r="M346" s="92">
        <v>2</v>
      </c>
      <c r="N346" s="163" t="s">
        <v>1434</v>
      </c>
      <c r="O346" s="32" t="s">
        <v>115</v>
      </c>
      <c r="P346" s="88">
        <v>60</v>
      </c>
      <c r="Q346" s="83" t="s">
        <v>55</v>
      </c>
      <c r="R346" s="239">
        <v>4607958078899</v>
      </c>
      <c r="S346" s="239">
        <v>14607958078896</v>
      </c>
      <c r="T346" s="260">
        <v>230</v>
      </c>
      <c r="U346" s="69">
        <v>90</v>
      </c>
      <c r="V346" s="69">
        <v>12</v>
      </c>
      <c r="W346" s="66">
        <v>7.0000000000000007E-2</v>
      </c>
      <c r="X346" s="273">
        <v>8.9999999999999993E-3</v>
      </c>
      <c r="Y346" s="67">
        <f t="shared" ref="Y346" si="364">W346+X346</f>
        <v>7.9000000000000001E-2</v>
      </c>
      <c r="Z346" s="60">
        <v>240</v>
      </c>
      <c r="AA346" s="61">
        <v>196</v>
      </c>
      <c r="AB346" s="61">
        <v>116</v>
      </c>
      <c r="AC346" s="193">
        <v>14</v>
      </c>
      <c r="AD346" s="118">
        <v>600000431</v>
      </c>
      <c r="AE346" s="105">
        <f>справочники!$C$118</f>
        <v>9.0999999999999998E-2</v>
      </c>
      <c r="AF346" s="62">
        <f t="shared" si="115"/>
        <v>0.98</v>
      </c>
      <c r="AG346" s="123">
        <f t="shared" si="116"/>
        <v>1.1970000000000001</v>
      </c>
      <c r="AH346" s="38">
        <v>20</v>
      </c>
      <c r="AI346" s="39">
        <v>14</v>
      </c>
      <c r="AJ346" s="41">
        <f t="shared" ref="AJ346" si="365">AH346*AI346</f>
        <v>280</v>
      </c>
      <c r="AK346" s="208">
        <f t="shared" ref="AK346" si="366">IF(C346="ШТ",кол_во_инд.__упак_к*итого_г_у,ROUNDDOWN(номин.вес_нетто_г_у__кг*итого_г_у,1))</f>
        <v>3920</v>
      </c>
      <c r="AL346" s="206">
        <f t="shared" si="119"/>
        <v>1769</v>
      </c>
      <c r="AM346" s="23"/>
    </row>
    <row r="347" spans="1:39" ht="76.5" x14ac:dyDescent="0.2">
      <c r="A347" s="117">
        <v>1001205467107</v>
      </c>
      <c r="B347" s="49" t="s">
        <v>1531</v>
      </c>
      <c r="C347" s="50" t="s">
        <v>4</v>
      </c>
      <c r="D347" s="147" t="s">
        <v>474</v>
      </c>
      <c r="E347" s="113" t="s">
        <v>448</v>
      </c>
      <c r="F347" s="226" t="s">
        <v>2</v>
      </c>
      <c r="G347" s="50" t="s">
        <v>1</v>
      </c>
      <c r="H347" s="155" t="s">
        <v>844</v>
      </c>
      <c r="I347" s="152" t="s">
        <v>847</v>
      </c>
      <c r="J347" s="84" t="s">
        <v>1428</v>
      </c>
      <c r="K347" s="288">
        <v>18</v>
      </c>
      <c r="L347" s="289">
        <v>24</v>
      </c>
      <c r="M347" s="92"/>
      <c r="N347" s="163" t="s">
        <v>1429</v>
      </c>
      <c r="O347" s="32" t="s">
        <v>115</v>
      </c>
      <c r="P347" s="88">
        <v>60</v>
      </c>
      <c r="Q347" s="83" t="s">
        <v>55</v>
      </c>
      <c r="R347" s="239">
        <v>4607958078981</v>
      </c>
      <c r="S347" s="239">
        <v>14607958078988</v>
      </c>
      <c r="T347" s="260">
        <v>230</v>
      </c>
      <c r="U347" s="69">
        <v>90</v>
      </c>
      <c r="V347" s="69">
        <v>15</v>
      </c>
      <c r="W347" s="66">
        <v>0.09</v>
      </c>
      <c r="X347" s="273">
        <v>8.9999999999999993E-3</v>
      </c>
      <c r="Y347" s="67">
        <f t="shared" si="354"/>
        <v>9.8999999999999991E-2</v>
      </c>
      <c r="Z347" s="60">
        <v>240</v>
      </c>
      <c r="AA347" s="61">
        <v>196</v>
      </c>
      <c r="AB347" s="61">
        <v>116</v>
      </c>
      <c r="AC347" s="193">
        <v>12</v>
      </c>
      <c r="AD347" s="118">
        <v>600000504</v>
      </c>
      <c r="AE347" s="105">
        <f>справочники!$C$168</f>
        <v>9.0999999999999998E-2</v>
      </c>
      <c r="AF347" s="62">
        <f t="shared" si="115"/>
        <v>1.08</v>
      </c>
      <c r="AG347" s="123">
        <f t="shared" si="116"/>
        <v>1.2789999999999999</v>
      </c>
      <c r="AH347" s="38">
        <v>20</v>
      </c>
      <c r="AI347" s="39">
        <v>14</v>
      </c>
      <c r="AJ347" s="41">
        <f t="shared" si="314"/>
        <v>280</v>
      </c>
      <c r="AK347" s="208">
        <f t="shared" si="304"/>
        <v>3360</v>
      </c>
      <c r="AL347" s="206">
        <f t="shared" si="119"/>
        <v>1769</v>
      </c>
      <c r="AM347" s="23"/>
    </row>
    <row r="348" spans="1:39" ht="89.25" x14ac:dyDescent="0.2">
      <c r="A348" s="117">
        <v>1001200756557</v>
      </c>
      <c r="B348" s="49" t="s">
        <v>733</v>
      </c>
      <c r="C348" s="50" t="s">
        <v>4</v>
      </c>
      <c r="D348" s="147" t="s">
        <v>474</v>
      </c>
      <c r="E348" s="113" t="s">
        <v>448</v>
      </c>
      <c r="F348" s="226" t="s">
        <v>6</v>
      </c>
      <c r="G348" s="50" t="s">
        <v>1</v>
      </c>
      <c r="H348" s="155" t="s">
        <v>500</v>
      </c>
      <c r="I348" s="152" t="s">
        <v>520</v>
      </c>
      <c r="J348" s="84" t="s">
        <v>1722</v>
      </c>
      <c r="K348" s="85">
        <v>20</v>
      </c>
      <c r="L348" s="86">
        <v>40</v>
      </c>
      <c r="M348" s="92"/>
      <c r="N348" s="87" t="s">
        <v>327</v>
      </c>
      <c r="O348" s="114" t="s">
        <v>115</v>
      </c>
      <c r="P348" s="88">
        <v>60</v>
      </c>
      <c r="Q348" s="83" t="s">
        <v>54</v>
      </c>
      <c r="R348" s="239">
        <v>4607958074242</v>
      </c>
      <c r="S348" s="239">
        <v>24607958074246</v>
      </c>
      <c r="T348" s="260">
        <v>180</v>
      </c>
      <c r="U348" s="69">
        <v>150</v>
      </c>
      <c r="V348" s="69">
        <v>20</v>
      </c>
      <c r="W348" s="66">
        <v>0.1</v>
      </c>
      <c r="X348" s="273">
        <v>6.0000000000000001E-3</v>
      </c>
      <c r="Y348" s="67">
        <f t="shared" si="354"/>
        <v>0.10600000000000001</v>
      </c>
      <c r="Z348" s="60">
        <v>200</v>
      </c>
      <c r="AA348" s="61">
        <v>150</v>
      </c>
      <c r="AB348" s="61">
        <v>156</v>
      </c>
      <c r="AC348" s="193">
        <v>10</v>
      </c>
      <c r="AD348" s="118">
        <v>600000424</v>
      </c>
      <c r="AE348" s="105">
        <f>справочники!$C$107</f>
        <v>7.3999999999999996E-2</v>
      </c>
      <c r="AF348" s="62">
        <f t="shared" si="115"/>
        <v>1</v>
      </c>
      <c r="AG348" s="123">
        <f t="shared" si="116"/>
        <v>1.1340000000000001</v>
      </c>
      <c r="AH348" s="38">
        <v>30</v>
      </c>
      <c r="AI348" s="39">
        <v>10</v>
      </c>
      <c r="AJ348" s="41">
        <f t="shared" si="314"/>
        <v>300</v>
      </c>
      <c r="AK348" s="208">
        <f t="shared" si="304"/>
        <v>3000</v>
      </c>
      <c r="AL348" s="206">
        <f t="shared" si="119"/>
        <v>1705</v>
      </c>
      <c r="AM348" s="23"/>
    </row>
    <row r="349" spans="1:39" ht="89.25" x14ac:dyDescent="0.2">
      <c r="A349" s="117">
        <v>1001200756744</v>
      </c>
      <c r="B349" s="49" t="s">
        <v>881</v>
      </c>
      <c r="C349" s="50" t="s">
        <v>4</v>
      </c>
      <c r="D349" s="147" t="s">
        <v>474</v>
      </c>
      <c r="E349" s="113" t="s">
        <v>448</v>
      </c>
      <c r="F349" s="226" t="s">
        <v>6</v>
      </c>
      <c r="G349" s="50" t="s">
        <v>1</v>
      </c>
      <c r="H349" s="155" t="s">
        <v>1405</v>
      </c>
      <c r="I349" s="152" t="s">
        <v>520</v>
      </c>
      <c r="J349" s="84" t="s">
        <v>1722</v>
      </c>
      <c r="K349" s="85">
        <v>20</v>
      </c>
      <c r="L349" s="86">
        <v>40</v>
      </c>
      <c r="M349" s="92"/>
      <c r="N349" s="87" t="s">
        <v>327</v>
      </c>
      <c r="O349" s="114" t="s">
        <v>115</v>
      </c>
      <c r="P349" s="88">
        <v>60</v>
      </c>
      <c r="Q349" s="83" t="s">
        <v>54</v>
      </c>
      <c r="R349" s="239">
        <v>4607958076871</v>
      </c>
      <c r="S349" s="239">
        <v>14607958076878</v>
      </c>
      <c r="T349" s="260">
        <v>180</v>
      </c>
      <c r="U349" s="69">
        <v>150</v>
      </c>
      <c r="V349" s="69">
        <v>35</v>
      </c>
      <c r="W349" s="66">
        <v>0.2</v>
      </c>
      <c r="X349" s="273">
        <v>6.0000000000000001E-3</v>
      </c>
      <c r="Y349" s="67">
        <f t="shared" si="354"/>
        <v>0.20600000000000002</v>
      </c>
      <c r="Z349" s="60">
        <v>378</v>
      </c>
      <c r="AA349" s="61">
        <v>156</v>
      </c>
      <c r="AB349" s="61">
        <v>138</v>
      </c>
      <c r="AC349" s="193">
        <v>12</v>
      </c>
      <c r="AD349" s="118">
        <v>600000019</v>
      </c>
      <c r="AE349" s="105">
        <f>справочники!$C$11</f>
        <v>0.114</v>
      </c>
      <c r="AF349" s="62">
        <f t="shared" si="115"/>
        <v>2.4</v>
      </c>
      <c r="AG349" s="123">
        <f t="shared" si="116"/>
        <v>2.5860000000000003</v>
      </c>
      <c r="AH349" s="38">
        <v>15</v>
      </c>
      <c r="AI349" s="39">
        <v>11</v>
      </c>
      <c r="AJ349" s="41">
        <f t="shared" si="314"/>
        <v>165</v>
      </c>
      <c r="AK349" s="208">
        <f t="shared" ref="AK349:AK384" si="367">IF(C349="ШТ",кол_во_инд.__упак_к*итого_г_у,ROUNDDOWN(номин.вес_нетто_г_у__кг*итого_г_у,1))</f>
        <v>1980</v>
      </c>
      <c r="AL349" s="206">
        <f t="shared" si="119"/>
        <v>1663</v>
      </c>
      <c r="AM349" s="23"/>
    </row>
    <row r="350" spans="1:39" ht="89.25" x14ac:dyDescent="0.2">
      <c r="A350" s="117">
        <v>1001204447052</v>
      </c>
      <c r="B350" s="49" t="s">
        <v>1404</v>
      </c>
      <c r="C350" s="50" t="s">
        <v>3</v>
      </c>
      <c r="D350" s="147" t="s">
        <v>474</v>
      </c>
      <c r="E350" s="113" t="s">
        <v>448</v>
      </c>
      <c r="F350" s="226" t="s">
        <v>2</v>
      </c>
      <c r="G350" s="50" t="s">
        <v>1</v>
      </c>
      <c r="H350" s="155" t="s">
        <v>1405</v>
      </c>
      <c r="I350" s="152" t="s">
        <v>520</v>
      </c>
      <c r="J350" s="84" t="s">
        <v>1141</v>
      </c>
      <c r="K350" s="85">
        <v>30</v>
      </c>
      <c r="L350" s="86">
        <v>40</v>
      </c>
      <c r="M350" s="92"/>
      <c r="N350" s="87" t="s">
        <v>1406</v>
      </c>
      <c r="O350" s="32" t="s">
        <v>115</v>
      </c>
      <c r="P350" s="88">
        <v>60</v>
      </c>
      <c r="Q350" s="83" t="s">
        <v>54</v>
      </c>
      <c r="R350" s="239">
        <v>2800434000007</v>
      </c>
      <c r="S350" s="239">
        <v>12800434000004</v>
      </c>
      <c r="T350" s="260">
        <v>300</v>
      </c>
      <c r="U350" s="69">
        <v>190</v>
      </c>
      <c r="V350" s="69">
        <v>80</v>
      </c>
      <c r="W350" s="66">
        <f>кратность!$F$137</f>
        <v>1.05</v>
      </c>
      <c r="X350" s="273">
        <v>1.4999999999999999E-2</v>
      </c>
      <c r="Y350" s="67">
        <f t="shared" ref="Y350" si="368">W350+X350</f>
        <v>1.0649999999999999</v>
      </c>
      <c r="Z350" s="60">
        <v>292</v>
      </c>
      <c r="AA350" s="61">
        <v>178</v>
      </c>
      <c r="AB350" s="61">
        <v>178</v>
      </c>
      <c r="AC350" s="193">
        <v>2</v>
      </c>
      <c r="AD350" s="118">
        <v>600000029</v>
      </c>
      <c r="AE350" s="105">
        <f>справочники!$C$21</f>
        <v>0.125</v>
      </c>
      <c r="AF350" s="62">
        <f t="shared" si="115"/>
        <v>2.1</v>
      </c>
      <c r="AG350" s="123">
        <f t="shared" si="116"/>
        <v>2.2549999999999999</v>
      </c>
      <c r="AH350" s="38">
        <v>16</v>
      </c>
      <c r="AI350" s="39">
        <v>8</v>
      </c>
      <c r="AJ350" s="41">
        <f t="shared" ref="AJ350" si="369">AH350*AI350</f>
        <v>128</v>
      </c>
      <c r="AK350" s="274">
        <f t="shared" ref="AK350" si="370">IF(C350="ШТ",кол_во_инд.__упак_к*итого_г_у,ROUNDDOWN(номин.вес_нетто_г_у__кг*итого_г_у,1))</f>
        <v>268.8</v>
      </c>
      <c r="AL350" s="206">
        <f t="shared" si="119"/>
        <v>1569</v>
      </c>
      <c r="AM350" s="23"/>
    </row>
    <row r="351" spans="1:39" ht="76.5" x14ac:dyDescent="0.2">
      <c r="A351" s="117">
        <v>1001203146834</v>
      </c>
      <c r="B351" s="49" t="s">
        <v>1076</v>
      </c>
      <c r="C351" s="50" t="s">
        <v>4</v>
      </c>
      <c r="D351" s="147" t="s">
        <v>474</v>
      </c>
      <c r="E351" s="113" t="s">
        <v>448</v>
      </c>
      <c r="F351" s="226" t="s">
        <v>6</v>
      </c>
      <c r="G351" s="50" t="s">
        <v>1</v>
      </c>
      <c r="H351" s="155" t="s">
        <v>499</v>
      </c>
      <c r="I351" s="152" t="s">
        <v>1140</v>
      </c>
      <c r="J351" s="84" t="s">
        <v>1798</v>
      </c>
      <c r="K351" s="85">
        <v>21</v>
      </c>
      <c r="L351" s="86">
        <v>42</v>
      </c>
      <c r="M351" s="92"/>
      <c r="N351" s="87" t="s">
        <v>327</v>
      </c>
      <c r="O351" s="32" t="s">
        <v>115</v>
      </c>
      <c r="P351" s="88">
        <v>60</v>
      </c>
      <c r="Q351" s="83" t="s">
        <v>54</v>
      </c>
      <c r="R351" s="239">
        <v>4607958077694</v>
      </c>
      <c r="S351" s="239">
        <v>14607958077691</v>
      </c>
      <c r="T351" s="260">
        <v>180</v>
      </c>
      <c r="U351" s="69">
        <v>150</v>
      </c>
      <c r="V351" s="69">
        <v>20</v>
      </c>
      <c r="W351" s="66">
        <v>0.1</v>
      </c>
      <c r="X351" s="273">
        <v>6.0000000000000001E-3</v>
      </c>
      <c r="Y351" s="67">
        <f t="shared" si="354"/>
        <v>0.10600000000000001</v>
      </c>
      <c r="Z351" s="60">
        <v>200</v>
      </c>
      <c r="AA351" s="61">
        <v>150</v>
      </c>
      <c r="AB351" s="61">
        <v>156</v>
      </c>
      <c r="AC351" s="193">
        <v>10</v>
      </c>
      <c r="AD351" s="118">
        <v>600000424</v>
      </c>
      <c r="AE351" s="105">
        <f>справочники!$C$107</f>
        <v>7.3999999999999996E-2</v>
      </c>
      <c r="AF351" s="62">
        <f t="shared" si="115"/>
        <v>1</v>
      </c>
      <c r="AG351" s="123">
        <f t="shared" si="116"/>
        <v>1.1340000000000001</v>
      </c>
      <c r="AH351" s="38">
        <v>30</v>
      </c>
      <c r="AI351" s="39">
        <v>10</v>
      </c>
      <c r="AJ351" s="41">
        <f t="shared" si="314"/>
        <v>300</v>
      </c>
      <c r="AK351" s="208">
        <f t="shared" si="367"/>
        <v>3000</v>
      </c>
      <c r="AL351" s="206">
        <f t="shared" si="119"/>
        <v>1705</v>
      </c>
      <c r="AM351" s="23"/>
    </row>
    <row r="352" spans="1:39" ht="76.5" x14ac:dyDescent="0.2">
      <c r="A352" s="117">
        <v>1001203146835</v>
      </c>
      <c r="B352" s="49" t="s">
        <v>1077</v>
      </c>
      <c r="C352" s="50" t="s">
        <v>4</v>
      </c>
      <c r="D352" s="147" t="s">
        <v>474</v>
      </c>
      <c r="E352" s="113" t="s">
        <v>448</v>
      </c>
      <c r="F352" s="226" t="s">
        <v>6</v>
      </c>
      <c r="G352" s="50" t="s">
        <v>1</v>
      </c>
      <c r="H352" s="155" t="s">
        <v>499</v>
      </c>
      <c r="I352" s="152" t="s">
        <v>1140</v>
      </c>
      <c r="J352" s="84" t="s">
        <v>1798</v>
      </c>
      <c r="K352" s="85">
        <v>21</v>
      </c>
      <c r="L352" s="86">
        <v>42</v>
      </c>
      <c r="M352" s="92"/>
      <c r="N352" s="87" t="s">
        <v>327</v>
      </c>
      <c r="O352" s="32" t="s">
        <v>115</v>
      </c>
      <c r="P352" s="88">
        <v>60</v>
      </c>
      <c r="Q352" s="83" t="s">
        <v>54</v>
      </c>
      <c r="R352" s="239">
        <v>4607958077694</v>
      </c>
      <c r="S352" s="239">
        <v>14607958077691</v>
      </c>
      <c r="T352" s="260">
        <v>180</v>
      </c>
      <c r="U352" s="69">
        <v>150</v>
      </c>
      <c r="V352" s="69">
        <v>20</v>
      </c>
      <c r="W352" s="66">
        <v>0.1</v>
      </c>
      <c r="X352" s="273">
        <v>6.0000000000000001E-3</v>
      </c>
      <c r="Y352" s="67">
        <f t="shared" si="354"/>
        <v>0.10600000000000001</v>
      </c>
      <c r="Z352" s="60">
        <v>200</v>
      </c>
      <c r="AA352" s="61">
        <v>150</v>
      </c>
      <c r="AB352" s="61">
        <v>156</v>
      </c>
      <c r="AC352" s="193">
        <v>10</v>
      </c>
      <c r="AD352" s="118">
        <v>600000424</v>
      </c>
      <c r="AE352" s="105">
        <f>справочники!$C$107</f>
        <v>7.3999999999999996E-2</v>
      </c>
      <c r="AF352" s="62">
        <f t="shared" si="115"/>
        <v>1</v>
      </c>
      <c r="AG352" s="123">
        <f t="shared" si="116"/>
        <v>1.1340000000000001</v>
      </c>
      <c r="AH352" s="38">
        <v>30</v>
      </c>
      <c r="AI352" s="39">
        <v>10</v>
      </c>
      <c r="AJ352" s="41">
        <f t="shared" si="314"/>
        <v>300</v>
      </c>
      <c r="AK352" s="208">
        <f t="shared" si="367"/>
        <v>3000</v>
      </c>
      <c r="AL352" s="206">
        <f t="shared" si="119"/>
        <v>1705</v>
      </c>
      <c r="AM352" s="23"/>
    </row>
    <row r="353" spans="1:39" ht="89.25" x14ac:dyDescent="0.2">
      <c r="A353" s="117">
        <v>1001205596873</v>
      </c>
      <c r="B353" s="49" t="s">
        <v>1271</v>
      </c>
      <c r="C353" s="50" t="s">
        <v>4</v>
      </c>
      <c r="D353" s="147" t="s">
        <v>474</v>
      </c>
      <c r="E353" s="113" t="s">
        <v>448</v>
      </c>
      <c r="F353" s="226" t="s">
        <v>624</v>
      </c>
      <c r="G353" s="50" t="s">
        <v>1</v>
      </c>
      <c r="H353" s="155" t="s">
        <v>500</v>
      </c>
      <c r="I353" s="152" t="s">
        <v>520</v>
      </c>
      <c r="J353" s="84" t="s">
        <v>1272</v>
      </c>
      <c r="K353" s="85">
        <v>21</v>
      </c>
      <c r="L353" s="86">
        <v>48</v>
      </c>
      <c r="M353" s="92"/>
      <c r="N353" s="87" t="s">
        <v>338</v>
      </c>
      <c r="O353" s="114" t="s">
        <v>115</v>
      </c>
      <c r="P353" s="88">
        <v>60</v>
      </c>
      <c r="Q353" s="83" t="s">
        <v>54</v>
      </c>
      <c r="R353" s="239">
        <v>4607958077595</v>
      </c>
      <c r="S353" s="239">
        <v>14607958077592</v>
      </c>
      <c r="T353" s="260">
        <v>180</v>
      </c>
      <c r="U353" s="69">
        <v>150</v>
      </c>
      <c r="V353" s="69">
        <v>20</v>
      </c>
      <c r="W353" s="66">
        <v>0.1</v>
      </c>
      <c r="X353" s="273">
        <v>6.0000000000000001E-3</v>
      </c>
      <c r="Y353" s="67">
        <f t="shared" si="354"/>
        <v>0.10600000000000001</v>
      </c>
      <c r="Z353" s="60">
        <v>200</v>
      </c>
      <c r="AA353" s="61">
        <v>150</v>
      </c>
      <c r="AB353" s="61">
        <v>156</v>
      </c>
      <c r="AC353" s="193">
        <v>10</v>
      </c>
      <c r="AD353" s="118">
        <v>600000424</v>
      </c>
      <c r="AE353" s="105">
        <f>справочники!$C$107</f>
        <v>7.3999999999999996E-2</v>
      </c>
      <c r="AF353" s="62">
        <f t="shared" si="115"/>
        <v>1</v>
      </c>
      <c r="AG353" s="123">
        <f t="shared" si="116"/>
        <v>1.1340000000000001</v>
      </c>
      <c r="AH353" s="38">
        <v>30</v>
      </c>
      <c r="AI353" s="39">
        <v>10</v>
      </c>
      <c r="AJ353" s="41">
        <f t="shared" si="314"/>
        <v>300</v>
      </c>
      <c r="AK353" s="208">
        <f t="shared" si="367"/>
        <v>3000</v>
      </c>
      <c r="AL353" s="206">
        <f t="shared" si="119"/>
        <v>1705</v>
      </c>
      <c r="AM353" s="23"/>
    </row>
    <row r="354" spans="1:39" ht="89.25" x14ac:dyDescent="0.2">
      <c r="A354" s="117">
        <v>1001205246619</v>
      </c>
      <c r="B354" s="49" t="s">
        <v>779</v>
      </c>
      <c r="C354" s="50" t="s">
        <v>4</v>
      </c>
      <c r="D354" s="147" t="s">
        <v>474</v>
      </c>
      <c r="E354" s="113" t="s">
        <v>448</v>
      </c>
      <c r="F354" s="226" t="s">
        <v>6</v>
      </c>
      <c r="G354" s="59" t="s">
        <v>1492</v>
      </c>
      <c r="H354" s="155" t="s">
        <v>500</v>
      </c>
      <c r="I354" s="152" t="s">
        <v>520</v>
      </c>
      <c r="J354" s="84" t="s">
        <v>776</v>
      </c>
      <c r="K354" s="85">
        <v>21</v>
      </c>
      <c r="L354" s="86">
        <v>41</v>
      </c>
      <c r="M354" s="92"/>
      <c r="N354" s="87" t="s">
        <v>407</v>
      </c>
      <c r="O354" s="32" t="s">
        <v>115</v>
      </c>
      <c r="P354" s="88">
        <v>60</v>
      </c>
      <c r="Q354" s="83" t="s">
        <v>54</v>
      </c>
      <c r="R354" s="239">
        <v>4607958076116</v>
      </c>
      <c r="S354" s="239">
        <v>14607958076113</v>
      </c>
      <c r="T354" s="260">
        <v>220</v>
      </c>
      <c r="U354" s="69">
        <v>142</v>
      </c>
      <c r="V354" s="69">
        <v>20</v>
      </c>
      <c r="W354" s="66">
        <v>0.15</v>
      </c>
      <c r="X354" s="273">
        <v>1.4999999999999999E-2</v>
      </c>
      <c r="Y354" s="67">
        <f t="shared" si="354"/>
        <v>0.16499999999999998</v>
      </c>
      <c r="Z354" s="60">
        <v>294</v>
      </c>
      <c r="AA354" s="61">
        <v>156</v>
      </c>
      <c r="AB354" s="61">
        <v>230</v>
      </c>
      <c r="AC354" s="193">
        <v>16</v>
      </c>
      <c r="AD354" s="118">
        <v>600000425</v>
      </c>
      <c r="AE354" s="105">
        <f>справочники!$C$109</f>
        <v>0.121</v>
      </c>
      <c r="AF354" s="62">
        <f t="shared" si="115"/>
        <v>2.4</v>
      </c>
      <c r="AG354" s="123">
        <f t="shared" si="116"/>
        <v>2.7609999999999997</v>
      </c>
      <c r="AH354" s="38">
        <v>20</v>
      </c>
      <c r="AI354" s="39">
        <v>6</v>
      </c>
      <c r="AJ354" s="41">
        <f t="shared" si="314"/>
        <v>120</v>
      </c>
      <c r="AK354" s="208">
        <f t="shared" si="367"/>
        <v>1920</v>
      </c>
      <c r="AL354" s="206">
        <f t="shared" si="119"/>
        <v>1525</v>
      </c>
      <c r="AM354" s="23"/>
    </row>
    <row r="355" spans="1:39" ht="105" customHeight="1" x14ac:dyDescent="0.2">
      <c r="A355" s="117">
        <v>1001205247286</v>
      </c>
      <c r="B355" s="49" t="s">
        <v>1744</v>
      </c>
      <c r="C355" s="50" t="s">
        <v>4</v>
      </c>
      <c r="D355" s="147" t="s">
        <v>474</v>
      </c>
      <c r="E355" s="113" t="s">
        <v>448</v>
      </c>
      <c r="F355" s="226" t="s">
        <v>6</v>
      </c>
      <c r="G355" s="59" t="s">
        <v>150</v>
      </c>
      <c r="H355" s="155" t="s">
        <v>500</v>
      </c>
      <c r="I355" s="152" t="s">
        <v>520</v>
      </c>
      <c r="J355" s="84" t="s">
        <v>1606</v>
      </c>
      <c r="K355" s="85">
        <v>21</v>
      </c>
      <c r="L355" s="86">
        <v>41</v>
      </c>
      <c r="M355" s="92">
        <v>1</v>
      </c>
      <c r="N355" s="87" t="s">
        <v>1607</v>
      </c>
      <c r="O355" s="32" t="s">
        <v>115</v>
      </c>
      <c r="P355" s="88">
        <v>60</v>
      </c>
      <c r="Q355" s="83" t="s">
        <v>54</v>
      </c>
      <c r="R355" s="239">
        <v>4607958076116</v>
      </c>
      <c r="S355" s="239">
        <v>24607958076110</v>
      </c>
      <c r="T355" s="260">
        <v>230</v>
      </c>
      <c r="U355" s="69">
        <v>183</v>
      </c>
      <c r="V355" s="69">
        <v>11</v>
      </c>
      <c r="W355" s="66">
        <v>0.15</v>
      </c>
      <c r="X355" s="273">
        <v>1.7999999999999999E-2</v>
      </c>
      <c r="Y355" s="67">
        <f t="shared" ref="Y355" si="371">W355+X355</f>
        <v>0.16799999999999998</v>
      </c>
      <c r="Z355" s="60">
        <v>244</v>
      </c>
      <c r="AA355" s="61">
        <v>193</v>
      </c>
      <c r="AB355" s="61">
        <v>201</v>
      </c>
      <c r="AC355" s="193">
        <v>12</v>
      </c>
      <c r="AD355" s="118">
        <v>600000543</v>
      </c>
      <c r="AE355" s="105">
        <f>справочники!$C$173</f>
        <v>0.1</v>
      </c>
      <c r="AF355" s="62">
        <f t="shared" si="115"/>
        <v>1.8</v>
      </c>
      <c r="AG355" s="123">
        <f t="shared" si="116"/>
        <v>2.1160000000000001</v>
      </c>
      <c r="AH355" s="38">
        <v>20</v>
      </c>
      <c r="AI355" s="39">
        <v>8</v>
      </c>
      <c r="AJ355" s="41">
        <f t="shared" ref="AJ355" si="372">AH355*AI355</f>
        <v>160</v>
      </c>
      <c r="AK355" s="208">
        <f t="shared" ref="AK355" si="373">IF(C355="ШТ",кол_во_инд.__упак_к*итого_г_у,ROUNDDOWN(номин.вес_нетто_г_у__кг*итого_г_у,1))</f>
        <v>1920</v>
      </c>
      <c r="AL355" s="206">
        <f t="shared" si="119"/>
        <v>1753</v>
      </c>
      <c r="AM355" s="23"/>
    </row>
    <row r="356" spans="1:39" ht="76.5" x14ac:dyDescent="0.2">
      <c r="A356" s="117">
        <v>1001190765679</v>
      </c>
      <c r="B356" s="49" t="s">
        <v>288</v>
      </c>
      <c r="C356" s="50" t="s">
        <v>4</v>
      </c>
      <c r="D356" s="147" t="s">
        <v>474</v>
      </c>
      <c r="E356" s="113" t="s">
        <v>448</v>
      </c>
      <c r="F356" s="226" t="s">
        <v>2</v>
      </c>
      <c r="G356" s="59" t="s">
        <v>1492</v>
      </c>
      <c r="H356" s="155" t="s">
        <v>500</v>
      </c>
      <c r="I356" s="152" t="s">
        <v>520</v>
      </c>
      <c r="J356" s="84" t="s">
        <v>1324</v>
      </c>
      <c r="K356" s="85">
        <v>16</v>
      </c>
      <c r="L356" s="86">
        <v>50</v>
      </c>
      <c r="M356" s="92"/>
      <c r="N356" s="87" t="s">
        <v>139</v>
      </c>
      <c r="O356" s="114" t="s">
        <v>115</v>
      </c>
      <c r="P356" s="88">
        <v>60</v>
      </c>
      <c r="Q356" s="83" t="s">
        <v>54</v>
      </c>
      <c r="R356" s="239">
        <v>4601296006316</v>
      </c>
      <c r="S356" s="239">
        <v>14601296006313</v>
      </c>
      <c r="T356" s="260">
        <v>220</v>
      </c>
      <c r="U356" s="69">
        <v>142</v>
      </c>
      <c r="V356" s="69">
        <v>20</v>
      </c>
      <c r="W356" s="66">
        <v>0.15</v>
      </c>
      <c r="X356" s="273">
        <v>1.9E-2</v>
      </c>
      <c r="Y356" s="67">
        <f t="shared" si="354"/>
        <v>0.16899999999999998</v>
      </c>
      <c r="Z356" s="60">
        <v>198</v>
      </c>
      <c r="AA356" s="61">
        <v>148</v>
      </c>
      <c r="AB356" s="61">
        <v>228</v>
      </c>
      <c r="AC356" s="193">
        <v>8</v>
      </c>
      <c r="AD356" s="118">
        <v>600000315</v>
      </c>
      <c r="AE356" s="105">
        <f>справочники!$C$63</f>
        <v>0.10100000000000001</v>
      </c>
      <c r="AF356" s="62">
        <f t="shared" si="115"/>
        <v>1.2</v>
      </c>
      <c r="AG356" s="123">
        <f t="shared" si="116"/>
        <v>1.4529999999999998</v>
      </c>
      <c r="AH356" s="38">
        <v>30</v>
      </c>
      <c r="AI356" s="39">
        <v>6</v>
      </c>
      <c r="AJ356" s="41">
        <f t="shared" ref="AJ356:AJ383" si="374">AH356*AI356</f>
        <v>180</v>
      </c>
      <c r="AK356" s="208">
        <f t="shared" si="367"/>
        <v>1440</v>
      </c>
      <c r="AL356" s="206">
        <f t="shared" si="119"/>
        <v>1513</v>
      </c>
      <c r="AM356" s="23"/>
    </row>
    <row r="357" spans="1:39" ht="89.25" x14ac:dyDescent="0.2">
      <c r="A357" s="117">
        <v>1001190765681</v>
      </c>
      <c r="B357" s="49" t="s">
        <v>318</v>
      </c>
      <c r="C357" s="50" t="s">
        <v>4</v>
      </c>
      <c r="D357" s="147" t="s">
        <v>474</v>
      </c>
      <c r="E357" s="113" t="s">
        <v>448</v>
      </c>
      <c r="F357" s="226" t="s">
        <v>2</v>
      </c>
      <c r="G357" s="59" t="s">
        <v>1492</v>
      </c>
      <c r="H357" s="155" t="s">
        <v>1405</v>
      </c>
      <c r="I357" s="152" t="s">
        <v>520</v>
      </c>
      <c r="J357" s="84" t="s">
        <v>1726</v>
      </c>
      <c r="K357" s="85">
        <v>10</v>
      </c>
      <c r="L357" s="86">
        <v>35</v>
      </c>
      <c r="M357" s="92">
        <v>1</v>
      </c>
      <c r="N357" s="87" t="s">
        <v>1727</v>
      </c>
      <c r="O357" s="114" t="s">
        <v>115</v>
      </c>
      <c r="P357" s="88">
        <v>60</v>
      </c>
      <c r="Q357" s="83" t="s">
        <v>54</v>
      </c>
      <c r="R357" s="239">
        <v>4601296006316</v>
      </c>
      <c r="S357" s="239">
        <v>14601296006313</v>
      </c>
      <c r="T357" s="260">
        <v>220</v>
      </c>
      <c r="U357" s="69">
        <v>142</v>
      </c>
      <c r="V357" s="69">
        <v>20</v>
      </c>
      <c r="W357" s="66">
        <v>0.15</v>
      </c>
      <c r="X357" s="273">
        <v>1.7999999999999999E-2</v>
      </c>
      <c r="Y357" s="67">
        <f t="shared" si="354"/>
        <v>0.16799999999999998</v>
      </c>
      <c r="Z357" s="60">
        <v>198</v>
      </c>
      <c r="AA357" s="61">
        <v>148</v>
      </c>
      <c r="AB357" s="61">
        <v>228</v>
      </c>
      <c r="AC357" s="193">
        <v>8</v>
      </c>
      <c r="AD357" s="118">
        <v>600000315</v>
      </c>
      <c r="AE357" s="105">
        <f>справочники!$C$63</f>
        <v>0.10100000000000001</v>
      </c>
      <c r="AF357" s="62">
        <f t="shared" si="115"/>
        <v>1.2</v>
      </c>
      <c r="AG357" s="123">
        <f t="shared" si="116"/>
        <v>1.4449999999999998</v>
      </c>
      <c r="AH357" s="38">
        <v>30</v>
      </c>
      <c r="AI357" s="39">
        <v>6</v>
      </c>
      <c r="AJ357" s="41">
        <f t="shared" si="374"/>
        <v>180</v>
      </c>
      <c r="AK357" s="208">
        <f t="shared" si="367"/>
        <v>1440</v>
      </c>
      <c r="AL357" s="206">
        <f t="shared" si="119"/>
        <v>1513</v>
      </c>
      <c r="AM357" s="23"/>
    </row>
    <row r="358" spans="1:39" ht="89.25" x14ac:dyDescent="0.2">
      <c r="A358" s="117">
        <v>1001193115682</v>
      </c>
      <c r="B358" s="49" t="s">
        <v>287</v>
      </c>
      <c r="C358" s="50" t="s">
        <v>4</v>
      </c>
      <c r="D358" s="147" t="s">
        <v>474</v>
      </c>
      <c r="E358" s="113" t="s">
        <v>448</v>
      </c>
      <c r="F358" s="226" t="s">
        <v>2</v>
      </c>
      <c r="G358" s="59" t="s">
        <v>1492</v>
      </c>
      <c r="H358" s="155" t="s">
        <v>500</v>
      </c>
      <c r="I358" s="152" t="s">
        <v>520</v>
      </c>
      <c r="J358" s="84" t="s">
        <v>1338</v>
      </c>
      <c r="K358" s="85">
        <v>16</v>
      </c>
      <c r="L358" s="86">
        <v>50</v>
      </c>
      <c r="M358" s="92"/>
      <c r="N358" s="87" t="s">
        <v>139</v>
      </c>
      <c r="O358" s="114" t="s">
        <v>115</v>
      </c>
      <c r="P358" s="88">
        <v>60</v>
      </c>
      <c r="Q358" s="83" t="s">
        <v>54</v>
      </c>
      <c r="R358" s="239">
        <v>4601296003957</v>
      </c>
      <c r="S358" s="239">
        <v>14601296003954</v>
      </c>
      <c r="T358" s="260">
        <v>220</v>
      </c>
      <c r="U358" s="69">
        <v>142</v>
      </c>
      <c r="V358" s="69">
        <v>20</v>
      </c>
      <c r="W358" s="66">
        <v>0.12</v>
      </c>
      <c r="X358" s="273">
        <v>1.7999999999999999E-2</v>
      </c>
      <c r="Y358" s="67">
        <f t="shared" si="354"/>
        <v>0.13799999999999998</v>
      </c>
      <c r="Z358" s="60">
        <v>198</v>
      </c>
      <c r="AA358" s="61">
        <v>148</v>
      </c>
      <c r="AB358" s="61">
        <v>228</v>
      </c>
      <c r="AC358" s="193">
        <v>8</v>
      </c>
      <c r="AD358" s="118">
        <v>600000315</v>
      </c>
      <c r="AE358" s="105">
        <f>справочники!$C$63</f>
        <v>0.10100000000000001</v>
      </c>
      <c r="AF358" s="62">
        <f t="shared" si="115"/>
        <v>0.96</v>
      </c>
      <c r="AG358" s="123">
        <f t="shared" si="116"/>
        <v>1.2049999999999998</v>
      </c>
      <c r="AH358" s="38">
        <v>30</v>
      </c>
      <c r="AI358" s="39">
        <v>6</v>
      </c>
      <c r="AJ358" s="41">
        <f t="shared" si="374"/>
        <v>180</v>
      </c>
      <c r="AK358" s="208">
        <f t="shared" si="367"/>
        <v>1440</v>
      </c>
      <c r="AL358" s="206">
        <f t="shared" si="119"/>
        <v>1513</v>
      </c>
      <c r="AM358" s="23"/>
    </row>
    <row r="359" spans="1:39" ht="89.25" x14ac:dyDescent="0.2">
      <c r="A359" s="117">
        <v>1001203117267</v>
      </c>
      <c r="B359" s="49" t="s">
        <v>1685</v>
      </c>
      <c r="C359" s="50" t="s">
        <v>4</v>
      </c>
      <c r="D359" s="147" t="s">
        <v>474</v>
      </c>
      <c r="E359" s="113" t="s">
        <v>448</v>
      </c>
      <c r="F359" s="226" t="s">
        <v>6</v>
      </c>
      <c r="G359" s="50" t="s">
        <v>346</v>
      </c>
      <c r="H359" s="155" t="s">
        <v>1405</v>
      </c>
      <c r="I359" s="152" t="s">
        <v>520</v>
      </c>
      <c r="J359" s="84" t="s">
        <v>1338</v>
      </c>
      <c r="K359" s="85">
        <v>16</v>
      </c>
      <c r="L359" s="86">
        <v>50</v>
      </c>
      <c r="M359" s="92"/>
      <c r="N359" s="87" t="s">
        <v>139</v>
      </c>
      <c r="O359" s="114" t="s">
        <v>115</v>
      </c>
      <c r="P359" s="88">
        <v>60</v>
      </c>
      <c r="Q359" s="83" t="s">
        <v>54</v>
      </c>
      <c r="R359" s="239">
        <v>4607958079490</v>
      </c>
      <c r="S359" s="239">
        <v>14607958079497</v>
      </c>
      <c r="T359" s="260">
        <v>220</v>
      </c>
      <c r="U359" s="69">
        <v>142</v>
      </c>
      <c r="V359" s="69">
        <v>20</v>
      </c>
      <c r="W359" s="66">
        <v>0.12</v>
      </c>
      <c r="X359" s="273">
        <v>1.7999999999999999E-2</v>
      </c>
      <c r="Y359" s="67">
        <f t="shared" ref="Y359" si="375">W359+X359</f>
        <v>0.13799999999999998</v>
      </c>
      <c r="Z359" s="60">
        <v>198</v>
      </c>
      <c r="AA359" s="61">
        <v>148</v>
      </c>
      <c r="AB359" s="61">
        <v>228</v>
      </c>
      <c r="AC359" s="193">
        <v>8</v>
      </c>
      <c r="AD359" s="118">
        <v>600000521</v>
      </c>
      <c r="AE359" s="105">
        <f>справочники!$C$117</f>
        <v>0.10100000000000001</v>
      </c>
      <c r="AF359" s="62">
        <f t="shared" si="115"/>
        <v>0.96</v>
      </c>
      <c r="AG359" s="123">
        <f t="shared" si="116"/>
        <v>1.2049999999999998</v>
      </c>
      <c r="AH359" s="38">
        <v>30</v>
      </c>
      <c r="AI359" s="39">
        <v>6</v>
      </c>
      <c r="AJ359" s="41">
        <f t="shared" ref="AJ359" si="376">AH359*AI359</f>
        <v>180</v>
      </c>
      <c r="AK359" s="208">
        <f t="shared" ref="AK359" si="377">IF(C359="ШТ",кол_во_инд.__упак_к*итого_г_у,ROUNDDOWN(номин.вес_нетто_г_у__кг*итого_г_у,1))</f>
        <v>1440</v>
      </c>
      <c r="AL359" s="206">
        <f t="shared" si="119"/>
        <v>1513</v>
      </c>
      <c r="AM359" s="23"/>
    </row>
    <row r="360" spans="1:39" ht="63.75" x14ac:dyDescent="0.2">
      <c r="A360" s="117">
        <v>1001200736554</v>
      </c>
      <c r="B360" s="49" t="s">
        <v>732</v>
      </c>
      <c r="C360" s="50" t="s">
        <v>4</v>
      </c>
      <c r="D360" s="147" t="s">
        <v>474</v>
      </c>
      <c r="E360" s="113" t="s">
        <v>448</v>
      </c>
      <c r="F360" s="226" t="s">
        <v>2</v>
      </c>
      <c r="G360" s="50" t="s">
        <v>1</v>
      </c>
      <c r="H360" s="155" t="s">
        <v>500</v>
      </c>
      <c r="I360" s="152" t="s">
        <v>520</v>
      </c>
      <c r="J360" s="84" t="s">
        <v>802</v>
      </c>
      <c r="K360" s="85">
        <v>14</v>
      </c>
      <c r="L360" s="86">
        <v>67</v>
      </c>
      <c r="M360" s="92"/>
      <c r="N360" s="87" t="s">
        <v>62</v>
      </c>
      <c r="O360" s="114" t="s">
        <v>115</v>
      </c>
      <c r="P360" s="88">
        <v>60</v>
      </c>
      <c r="Q360" s="83" t="s">
        <v>54</v>
      </c>
      <c r="R360" s="239">
        <v>4607958071753</v>
      </c>
      <c r="S360" s="239">
        <v>24607958071757</v>
      </c>
      <c r="T360" s="260">
        <v>180</v>
      </c>
      <c r="U360" s="69">
        <v>150</v>
      </c>
      <c r="V360" s="69">
        <v>20</v>
      </c>
      <c r="W360" s="66">
        <v>0.1</v>
      </c>
      <c r="X360" s="273">
        <v>6.0000000000000001E-3</v>
      </c>
      <c r="Y360" s="67">
        <f t="shared" si="354"/>
        <v>0.10600000000000001</v>
      </c>
      <c r="Z360" s="60">
        <v>200</v>
      </c>
      <c r="AA360" s="61">
        <v>150</v>
      </c>
      <c r="AB360" s="61">
        <v>156</v>
      </c>
      <c r="AC360" s="193">
        <v>10</v>
      </c>
      <c r="AD360" s="118">
        <v>600000424</v>
      </c>
      <c r="AE360" s="105">
        <f>справочники!$C$107</f>
        <v>7.3999999999999996E-2</v>
      </c>
      <c r="AF360" s="62">
        <f t="shared" si="115"/>
        <v>1</v>
      </c>
      <c r="AG360" s="123">
        <f t="shared" si="116"/>
        <v>1.1340000000000001</v>
      </c>
      <c r="AH360" s="38">
        <v>30</v>
      </c>
      <c r="AI360" s="39">
        <v>10</v>
      </c>
      <c r="AJ360" s="41">
        <f t="shared" si="374"/>
        <v>300</v>
      </c>
      <c r="AK360" s="208">
        <f t="shared" si="367"/>
        <v>3000</v>
      </c>
      <c r="AL360" s="206">
        <f t="shared" si="119"/>
        <v>1705</v>
      </c>
      <c r="AM360" s="23"/>
    </row>
    <row r="361" spans="1:39" ht="89.25" x14ac:dyDescent="0.2">
      <c r="A361" s="117">
        <v>1001202506453</v>
      </c>
      <c r="B361" s="49" t="s">
        <v>650</v>
      </c>
      <c r="C361" s="50" t="s">
        <v>4</v>
      </c>
      <c r="D361" s="147" t="s">
        <v>474</v>
      </c>
      <c r="E361" s="113" t="s">
        <v>448</v>
      </c>
      <c r="F361" s="226" t="s">
        <v>6</v>
      </c>
      <c r="G361" s="59" t="s">
        <v>1492</v>
      </c>
      <c r="H361" s="155" t="s">
        <v>500</v>
      </c>
      <c r="I361" s="152" t="s">
        <v>520</v>
      </c>
      <c r="J361" s="84" t="s">
        <v>773</v>
      </c>
      <c r="K361" s="85">
        <v>23</v>
      </c>
      <c r="L361" s="86">
        <v>32</v>
      </c>
      <c r="M361" s="92"/>
      <c r="N361" s="87" t="s">
        <v>451</v>
      </c>
      <c r="O361" s="32" t="s">
        <v>115</v>
      </c>
      <c r="P361" s="88">
        <v>60</v>
      </c>
      <c r="Q361" s="83" t="s">
        <v>54</v>
      </c>
      <c r="R361" s="239">
        <v>4607958071852</v>
      </c>
      <c r="S361" s="239">
        <v>24607958071856</v>
      </c>
      <c r="T361" s="260">
        <v>220</v>
      </c>
      <c r="U361" s="69">
        <v>142</v>
      </c>
      <c r="V361" s="69">
        <v>15</v>
      </c>
      <c r="W361" s="66">
        <v>0.1</v>
      </c>
      <c r="X361" s="273">
        <v>1.7999999999999999E-2</v>
      </c>
      <c r="Y361" s="67">
        <f t="shared" si="354"/>
        <v>0.11800000000000001</v>
      </c>
      <c r="Z361" s="60">
        <v>198</v>
      </c>
      <c r="AA361" s="61">
        <v>148</v>
      </c>
      <c r="AB361" s="61">
        <v>228</v>
      </c>
      <c r="AC361" s="193">
        <v>14</v>
      </c>
      <c r="AD361" s="118">
        <v>600000521</v>
      </c>
      <c r="AE361" s="105">
        <f>справочники!$C$117</f>
        <v>0.10100000000000001</v>
      </c>
      <c r="AF361" s="62">
        <f t="shared" si="115"/>
        <v>1.4</v>
      </c>
      <c r="AG361" s="123">
        <f t="shared" si="116"/>
        <v>1.7530000000000001</v>
      </c>
      <c r="AH361" s="38">
        <v>30</v>
      </c>
      <c r="AI361" s="39">
        <v>6</v>
      </c>
      <c r="AJ361" s="41">
        <f t="shared" si="374"/>
        <v>180</v>
      </c>
      <c r="AK361" s="208">
        <f t="shared" si="367"/>
        <v>2520</v>
      </c>
      <c r="AL361" s="206">
        <f t="shared" si="119"/>
        <v>1513</v>
      </c>
      <c r="AM361" s="23"/>
    </row>
    <row r="362" spans="1:39" ht="102" x14ac:dyDescent="0.2">
      <c r="A362" s="117">
        <v>1001202506442</v>
      </c>
      <c r="B362" s="49" t="s">
        <v>1642</v>
      </c>
      <c r="C362" s="50" t="s">
        <v>4</v>
      </c>
      <c r="D362" s="147" t="s">
        <v>474</v>
      </c>
      <c r="E362" s="113" t="s">
        <v>448</v>
      </c>
      <c r="F362" s="226" t="s">
        <v>6</v>
      </c>
      <c r="G362" s="50" t="s">
        <v>1</v>
      </c>
      <c r="H362" s="155" t="s">
        <v>500</v>
      </c>
      <c r="I362" s="152" t="s">
        <v>520</v>
      </c>
      <c r="J362" s="84" t="s">
        <v>1251</v>
      </c>
      <c r="K362" s="85">
        <v>23</v>
      </c>
      <c r="L362" s="86">
        <v>32</v>
      </c>
      <c r="M362" s="92"/>
      <c r="N362" s="87" t="s">
        <v>451</v>
      </c>
      <c r="O362" s="32" t="s">
        <v>115</v>
      </c>
      <c r="P362" s="88">
        <v>60</v>
      </c>
      <c r="Q362" s="83" t="s">
        <v>54</v>
      </c>
      <c r="R362" s="239">
        <v>4607958071852</v>
      </c>
      <c r="S362" s="239">
        <v>24607958071856</v>
      </c>
      <c r="T362" s="260">
        <v>220</v>
      </c>
      <c r="U362" s="69">
        <v>142</v>
      </c>
      <c r="V362" s="69">
        <v>15</v>
      </c>
      <c r="W362" s="66">
        <v>0.1</v>
      </c>
      <c r="X362" s="273">
        <v>1.7999999999999999E-2</v>
      </c>
      <c r="Y362" s="67">
        <f t="shared" ref="Y362" si="378">W362+X362</f>
        <v>0.11800000000000001</v>
      </c>
      <c r="Z362" s="60">
        <v>198</v>
      </c>
      <c r="AA362" s="61">
        <v>148</v>
      </c>
      <c r="AB362" s="61">
        <v>228</v>
      </c>
      <c r="AC362" s="193">
        <v>14</v>
      </c>
      <c r="AD362" s="118">
        <v>600000521</v>
      </c>
      <c r="AE362" s="105">
        <f>справочники!$C$117</f>
        <v>0.10100000000000001</v>
      </c>
      <c r="AF362" s="62">
        <f t="shared" si="115"/>
        <v>1.4</v>
      </c>
      <c r="AG362" s="123">
        <f t="shared" si="116"/>
        <v>1.7530000000000001</v>
      </c>
      <c r="AH362" s="38">
        <v>30</v>
      </c>
      <c r="AI362" s="39">
        <v>6</v>
      </c>
      <c r="AJ362" s="41">
        <f t="shared" ref="AJ362" si="379">AH362*AI362</f>
        <v>180</v>
      </c>
      <c r="AK362" s="208">
        <f t="shared" ref="AK362" si="380">IF(C362="ШТ",кол_во_инд.__упак_к*итого_г_у,ROUNDDOWN(номин.вес_нетто_г_у__кг*итого_г_у,1))</f>
        <v>2520</v>
      </c>
      <c r="AL362" s="206">
        <f t="shared" si="119"/>
        <v>1513</v>
      </c>
      <c r="AM362" s="23"/>
    </row>
    <row r="363" spans="1:39" ht="102" x14ac:dyDescent="0.2">
      <c r="A363" s="117">
        <v>1001202507243</v>
      </c>
      <c r="B363" s="49" t="s">
        <v>1702</v>
      </c>
      <c r="C363" s="50" t="s">
        <v>4</v>
      </c>
      <c r="D363" s="147" t="s">
        <v>474</v>
      </c>
      <c r="E363" s="113" t="s">
        <v>448</v>
      </c>
      <c r="F363" s="226" t="s">
        <v>6</v>
      </c>
      <c r="G363" s="50" t="s">
        <v>1</v>
      </c>
      <c r="H363" s="155" t="s">
        <v>500</v>
      </c>
      <c r="I363" s="152" t="s">
        <v>520</v>
      </c>
      <c r="J363" s="84" t="s">
        <v>1606</v>
      </c>
      <c r="K363" s="85">
        <v>21</v>
      </c>
      <c r="L363" s="86">
        <v>41</v>
      </c>
      <c r="M363" s="92">
        <v>1</v>
      </c>
      <c r="N363" s="87" t="s">
        <v>1607</v>
      </c>
      <c r="O363" s="32" t="s">
        <v>115</v>
      </c>
      <c r="P363" s="88">
        <v>60</v>
      </c>
      <c r="Q363" s="83" t="s">
        <v>54</v>
      </c>
      <c r="R363" s="239">
        <v>4607958079421</v>
      </c>
      <c r="S363" s="239">
        <v>14607958079428</v>
      </c>
      <c r="T363" s="260">
        <v>230</v>
      </c>
      <c r="U363" s="69">
        <v>183</v>
      </c>
      <c r="V363" s="69">
        <v>11</v>
      </c>
      <c r="W363" s="66">
        <v>0.15</v>
      </c>
      <c r="X363" s="273">
        <v>1.7999999999999999E-2</v>
      </c>
      <c r="Y363" s="67">
        <f t="shared" ref="Y363" si="381">W363+X363</f>
        <v>0.16799999999999998</v>
      </c>
      <c r="Z363" s="60">
        <v>239</v>
      </c>
      <c r="AA363" s="61">
        <v>195</v>
      </c>
      <c r="AB363" s="61">
        <v>123</v>
      </c>
      <c r="AC363" s="193">
        <v>8</v>
      </c>
      <c r="AD363" s="118">
        <v>600000506</v>
      </c>
      <c r="AE363" s="105">
        <f>справочники!$C$170</f>
        <v>7.6999999999999999E-2</v>
      </c>
      <c r="AF363" s="62">
        <f t="shared" si="115"/>
        <v>1.2</v>
      </c>
      <c r="AG363" s="123">
        <f t="shared" si="116"/>
        <v>1.4209999999999998</v>
      </c>
      <c r="AH363" s="38">
        <v>20</v>
      </c>
      <c r="AI363" s="39">
        <v>13</v>
      </c>
      <c r="AJ363" s="41">
        <f t="shared" ref="AJ363" si="382">AH363*AI363</f>
        <v>260</v>
      </c>
      <c r="AK363" s="208">
        <f t="shared" ref="AK363" si="383">IF(C363="ШТ",кол_во_инд.__упак_к*итого_г_у,ROUNDDOWN(номин.вес_нетто_г_у__кг*итого_г_у,1))</f>
        <v>2080</v>
      </c>
      <c r="AL363" s="206">
        <f t="shared" si="119"/>
        <v>1744</v>
      </c>
      <c r="AM363" s="23"/>
    </row>
    <row r="364" spans="1:39" ht="89.25" x14ac:dyDescent="0.2">
      <c r="A364" s="117">
        <v>1001202507218</v>
      </c>
      <c r="B364" s="49" t="s">
        <v>1588</v>
      </c>
      <c r="C364" s="50" t="s">
        <v>4</v>
      </c>
      <c r="D364" s="147" t="s">
        <v>474</v>
      </c>
      <c r="E364" s="113" t="s">
        <v>448</v>
      </c>
      <c r="F364" s="226" t="s">
        <v>6</v>
      </c>
      <c r="G364" s="50" t="s">
        <v>1</v>
      </c>
      <c r="H364" s="155" t="s">
        <v>500</v>
      </c>
      <c r="I364" s="152" t="s">
        <v>520</v>
      </c>
      <c r="J364" s="84" t="s">
        <v>773</v>
      </c>
      <c r="K364" s="85">
        <v>23</v>
      </c>
      <c r="L364" s="86">
        <v>32</v>
      </c>
      <c r="M364" s="92"/>
      <c r="N364" s="87" t="s">
        <v>451</v>
      </c>
      <c r="O364" s="32" t="s">
        <v>115</v>
      </c>
      <c r="P364" s="88">
        <v>60</v>
      </c>
      <c r="Q364" s="83" t="s">
        <v>54</v>
      </c>
      <c r="R364" s="239">
        <v>4607958071852</v>
      </c>
      <c r="S364" s="239">
        <v>34607958071853</v>
      </c>
      <c r="T364" s="260">
        <v>220</v>
      </c>
      <c r="U364" s="69">
        <v>142</v>
      </c>
      <c r="V364" s="69">
        <v>15</v>
      </c>
      <c r="W364" s="66">
        <v>0.1</v>
      </c>
      <c r="X364" s="273">
        <v>1.7999999999999999E-2</v>
      </c>
      <c r="Y364" s="67">
        <f t="shared" ref="Y364" si="384">W364+X364</f>
        <v>0.11800000000000001</v>
      </c>
      <c r="Z364" s="60">
        <v>388</v>
      </c>
      <c r="AA364" s="61">
        <v>292</v>
      </c>
      <c r="AB364" s="61">
        <v>240</v>
      </c>
      <c r="AC364" s="193">
        <v>50</v>
      </c>
      <c r="AD364" s="118">
        <v>600000017</v>
      </c>
      <c r="AE364" s="105">
        <f>справочники!$C$9</f>
        <v>0.34899999999999998</v>
      </c>
      <c r="AF364" s="62">
        <f t="shared" si="115"/>
        <v>5</v>
      </c>
      <c r="AG364" s="123">
        <f t="shared" si="116"/>
        <v>6.2490000000000006</v>
      </c>
      <c r="AH364" s="38">
        <v>8</v>
      </c>
      <c r="AI364" s="39">
        <v>6</v>
      </c>
      <c r="AJ364" s="41">
        <f t="shared" ref="AJ364" si="385">AH364*AI364</f>
        <v>48</v>
      </c>
      <c r="AK364" s="208">
        <f t="shared" ref="AK364" si="386">IF(C364="ШТ",кол_во_инд.__упак_к*итого_г_у,ROUNDDOWN(номин.вес_нетто_г_у__кг*итого_г_у,1))</f>
        <v>2400</v>
      </c>
      <c r="AL364" s="206">
        <f t="shared" si="119"/>
        <v>1585</v>
      </c>
      <c r="AM364" s="23"/>
    </row>
    <row r="365" spans="1:39" ht="51" x14ac:dyDescent="0.2">
      <c r="A365" s="117">
        <v>1001223907047</v>
      </c>
      <c r="B365" s="49" t="s">
        <v>1367</v>
      </c>
      <c r="C365" s="50" t="s">
        <v>4</v>
      </c>
      <c r="D365" s="147" t="s">
        <v>474</v>
      </c>
      <c r="E365" s="113" t="s">
        <v>677</v>
      </c>
      <c r="F365" s="226" t="s">
        <v>624</v>
      </c>
      <c r="G365" s="50" t="s">
        <v>1</v>
      </c>
      <c r="H365" s="155" t="s">
        <v>484</v>
      </c>
      <c r="I365" s="152" t="s">
        <v>521</v>
      </c>
      <c r="J365" s="99" t="s">
        <v>620</v>
      </c>
      <c r="K365" s="85">
        <v>19</v>
      </c>
      <c r="L365" s="54">
        <v>4</v>
      </c>
      <c r="M365" s="91"/>
      <c r="N365" s="87" t="s">
        <v>621</v>
      </c>
      <c r="O365" s="114" t="s">
        <v>115</v>
      </c>
      <c r="P365" s="50">
        <v>45</v>
      </c>
      <c r="Q365" s="83" t="s">
        <v>54</v>
      </c>
      <c r="R365" s="239">
        <v>4606038082573</v>
      </c>
      <c r="S365" s="239">
        <v>24606038082577</v>
      </c>
      <c r="T365" s="261">
        <v>231</v>
      </c>
      <c r="U365" s="97">
        <v>137</v>
      </c>
      <c r="V365" s="97">
        <v>20</v>
      </c>
      <c r="W365" s="66">
        <v>0.15</v>
      </c>
      <c r="X365" s="273">
        <v>1.4E-2</v>
      </c>
      <c r="Y365" s="67">
        <f t="shared" ref="Y365:Y367" si="387">W365+X365</f>
        <v>0.16400000000000001</v>
      </c>
      <c r="Z365" s="60">
        <v>243</v>
      </c>
      <c r="AA365" s="61">
        <v>152</v>
      </c>
      <c r="AB365" s="61">
        <v>245</v>
      </c>
      <c r="AC365" s="193">
        <v>14</v>
      </c>
      <c r="AD365" s="118">
        <v>600000496</v>
      </c>
      <c r="AE365" s="105">
        <f>справочники!$C$156</f>
        <v>0.14199999999999999</v>
      </c>
      <c r="AF365" s="62">
        <f t="shared" si="115"/>
        <v>2.1</v>
      </c>
      <c r="AG365" s="123">
        <f t="shared" si="116"/>
        <v>2.4380000000000002</v>
      </c>
      <c r="AH365" s="38">
        <v>24</v>
      </c>
      <c r="AI365" s="39">
        <v>6</v>
      </c>
      <c r="AJ365" s="41">
        <f t="shared" ref="AJ365:AJ367" si="388">AH365*AI365</f>
        <v>144</v>
      </c>
      <c r="AK365" s="208">
        <f t="shared" ref="AK365:AK367" si="389">IF(C365="ШТ",кол_во_инд.__упак_к*итого_г_у,ROUNDDOWN(номин.вес_нетто_г_у__кг*итого_г_у,1))</f>
        <v>2016</v>
      </c>
      <c r="AL365" s="206">
        <f t="shared" si="119"/>
        <v>1615</v>
      </c>
      <c r="AM365" s="23"/>
    </row>
    <row r="366" spans="1:39" ht="63.75" customHeight="1" x14ac:dyDescent="0.2">
      <c r="A366" s="117">
        <v>1001223907288</v>
      </c>
      <c r="B366" s="49" t="s">
        <v>1745</v>
      </c>
      <c r="C366" s="50" t="s">
        <v>4</v>
      </c>
      <c r="D366" s="147" t="s">
        <v>474</v>
      </c>
      <c r="E366" s="113" t="s">
        <v>677</v>
      </c>
      <c r="F366" s="226" t="s">
        <v>2</v>
      </c>
      <c r="G366" s="50" t="s">
        <v>1</v>
      </c>
      <c r="H366" s="155" t="s">
        <v>484</v>
      </c>
      <c r="I366" s="152" t="s">
        <v>521</v>
      </c>
      <c r="J366" s="99" t="s">
        <v>1746</v>
      </c>
      <c r="K366" s="85">
        <v>19</v>
      </c>
      <c r="L366" s="54">
        <v>5</v>
      </c>
      <c r="M366" s="91"/>
      <c r="N366" s="87" t="s">
        <v>1551</v>
      </c>
      <c r="O366" s="114" t="s">
        <v>115</v>
      </c>
      <c r="P366" s="50">
        <v>60</v>
      </c>
      <c r="Q366" s="83" t="s">
        <v>54</v>
      </c>
      <c r="R366" s="239">
        <v>4607958079605</v>
      </c>
      <c r="S366" s="239">
        <v>14607958079602</v>
      </c>
      <c r="T366" s="261">
        <v>231</v>
      </c>
      <c r="U366" s="97">
        <v>137</v>
      </c>
      <c r="V366" s="97">
        <v>15</v>
      </c>
      <c r="W366" s="66">
        <v>0.1</v>
      </c>
      <c r="X366" s="273">
        <v>1.4E-2</v>
      </c>
      <c r="Y366" s="67">
        <f t="shared" ref="Y366" si="390">W366+X366</f>
        <v>0.114</v>
      </c>
      <c r="Z366" s="60">
        <v>240</v>
      </c>
      <c r="AA366" s="61">
        <v>148</v>
      </c>
      <c r="AB366" s="61">
        <v>143</v>
      </c>
      <c r="AC366" s="193">
        <v>10</v>
      </c>
      <c r="AD366" s="118">
        <v>600000531</v>
      </c>
      <c r="AE366" s="105">
        <f>справочники!$C$131</f>
        <v>0.13200000000000001</v>
      </c>
      <c r="AF366" s="62">
        <f t="shared" si="115"/>
        <v>1</v>
      </c>
      <c r="AG366" s="123">
        <f t="shared" si="116"/>
        <v>1.2720000000000002</v>
      </c>
      <c r="AH366" s="38">
        <v>24</v>
      </c>
      <c r="AI366" s="39">
        <v>11</v>
      </c>
      <c r="AJ366" s="41">
        <f t="shared" ref="AJ366" si="391">AH366*AI366</f>
        <v>264</v>
      </c>
      <c r="AK366" s="208">
        <f t="shared" ref="AK366" si="392">IF(C366="ШТ",кол_во_инд.__упак_к*итого_г_у,ROUNDDOWN(номин.вес_нетто_г_у__кг*итого_г_у,1))</f>
        <v>2640</v>
      </c>
      <c r="AL366" s="206">
        <f t="shared" si="119"/>
        <v>1718</v>
      </c>
      <c r="AM366" s="23"/>
    </row>
    <row r="367" spans="1:39" ht="76.5" x14ac:dyDescent="0.2">
      <c r="A367" s="117">
        <v>1001223297053</v>
      </c>
      <c r="B367" s="49" t="s">
        <v>1408</v>
      </c>
      <c r="C367" s="50" t="s">
        <v>3</v>
      </c>
      <c r="D367" s="147" t="s">
        <v>474</v>
      </c>
      <c r="E367" s="113" t="s">
        <v>677</v>
      </c>
      <c r="F367" s="226" t="s">
        <v>1199</v>
      </c>
      <c r="G367" s="50" t="s">
        <v>1</v>
      </c>
      <c r="H367" s="155" t="s">
        <v>484</v>
      </c>
      <c r="I367" s="152" t="s">
        <v>522</v>
      </c>
      <c r="J367" s="84" t="s">
        <v>1409</v>
      </c>
      <c r="K367" s="85">
        <v>13</v>
      </c>
      <c r="L367" s="86">
        <v>28</v>
      </c>
      <c r="M367" s="92"/>
      <c r="N367" s="87" t="s">
        <v>826</v>
      </c>
      <c r="O367" s="114" t="s">
        <v>115</v>
      </c>
      <c r="P367" s="88">
        <v>30</v>
      </c>
      <c r="Q367" s="83" t="s">
        <v>54</v>
      </c>
      <c r="R367" s="239">
        <v>2800430000001</v>
      </c>
      <c r="S367" s="239">
        <v>12800430000008</v>
      </c>
      <c r="T367" s="260">
        <v>300</v>
      </c>
      <c r="U367" s="69">
        <v>190</v>
      </c>
      <c r="V367" s="69">
        <v>80</v>
      </c>
      <c r="W367" s="66">
        <f>кратность!$F$138</f>
        <v>1.05</v>
      </c>
      <c r="X367" s="273">
        <v>7.0000000000000001E-3</v>
      </c>
      <c r="Y367" s="67">
        <f t="shared" si="387"/>
        <v>1.0569999999999999</v>
      </c>
      <c r="Z367" s="60">
        <v>292</v>
      </c>
      <c r="AA367" s="61">
        <v>178</v>
      </c>
      <c r="AB367" s="61">
        <v>178</v>
      </c>
      <c r="AC367" s="193">
        <v>2</v>
      </c>
      <c r="AD367" s="118">
        <v>600000029</v>
      </c>
      <c r="AE367" s="105">
        <f>справочники!$C$21</f>
        <v>0.125</v>
      </c>
      <c r="AF367" s="62">
        <f t="shared" si="115"/>
        <v>2.1</v>
      </c>
      <c r="AG367" s="123">
        <f t="shared" si="116"/>
        <v>2.2389999999999999</v>
      </c>
      <c r="AH367" s="38">
        <v>16</v>
      </c>
      <c r="AI367" s="39">
        <v>8</v>
      </c>
      <c r="AJ367" s="41">
        <f t="shared" si="388"/>
        <v>128</v>
      </c>
      <c r="AK367" s="274">
        <f t="shared" si="389"/>
        <v>268.8</v>
      </c>
      <c r="AL367" s="206">
        <f t="shared" si="119"/>
        <v>1569</v>
      </c>
      <c r="AM367" s="23"/>
    </row>
    <row r="368" spans="1:39" ht="76.5" x14ac:dyDescent="0.2">
      <c r="A368" s="117">
        <v>1001223297103</v>
      </c>
      <c r="B368" s="49" t="s">
        <v>1417</v>
      </c>
      <c r="C368" s="50" t="s">
        <v>4</v>
      </c>
      <c r="D368" s="147" t="s">
        <v>474</v>
      </c>
      <c r="E368" s="113" t="s">
        <v>677</v>
      </c>
      <c r="F368" s="226" t="s">
        <v>2</v>
      </c>
      <c r="G368" s="50" t="s">
        <v>1</v>
      </c>
      <c r="H368" s="155" t="s">
        <v>484</v>
      </c>
      <c r="I368" s="152" t="s">
        <v>522</v>
      </c>
      <c r="J368" s="84" t="s">
        <v>1409</v>
      </c>
      <c r="K368" s="85">
        <v>13</v>
      </c>
      <c r="L368" s="86">
        <v>28</v>
      </c>
      <c r="M368" s="92">
        <v>3</v>
      </c>
      <c r="N368" s="87" t="s">
        <v>826</v>
      </c>
      <c r="O368" s="114" t="s">
        <v>115</v>
      </c>
      <c r="P368" s="88">
        <v>50</v>
      </c>
      <c r="Q368" s="83" t="s">
        <v>54</v>
      </c>
      <c r="R368" s="239">
        <v>4607958072477</v>
      </c>
      <c r="S368" s="239">
        <v>24607958072471</v>
      </c>
      <c r="T368" s="260">
        <v>248</v>
      </c>
      <c r="U368" s="69">
        <v>130</v>
      </c>
      <c r="V368" s="69">
        <v>15</v>
      </c>
      <c r="W368" s="66">
        <v>0.18</v>
      </c>
      <c r="X368" s="273">
        <v>7.0000000000000001E-3</v>
      </c>
      <c r="Y368" s="67">
        <f t="shared" ref="Y368" si="393">W368+X368</f>
        <v>0.187</v>
      </c>
      <c r="Z368" s="60">
        <v>262</v>
      </c>
      <c r="AA368" s="61">
        <v>142</v>
      </c>
      <c r="AB368" s="61">
        <v>178</v>
      </c>
      <c r="AC368" s="193">
        <v>10</v>
      </c>
      <c r="AD368" s="118">
        <v>600000453</v>
      </c>
      <c r="AE368" s="105">
        <f>справочники!$C$149</f>
        <v>0.11</v>
      </c>
      <c r="AF368" s="62">
        <f t="shared" si="115"/>
        <v>1.8</v>
      </c>
      <c r="AG368" s="123">
        <f t="shared" si="116"/>
        <v>1.9800000000000002</v>
      </c>
      <c r="AH368" s="38">
        <v>24</v>
      </c>
      <c r="AI368" s="39">
        <v>9</v>
      </c>
      <c r="AJ368" s="41">
        <f t="shared" ref="AJ368" si="394">AH368*AI368</f>
        <v>216</v>
      </c>
      <c r="AK368" s="208">
        <f t="shared" ref="AK368" si="395">IF(C368="ШТ",кол_во_инд.__упак_к*итого_г_у,ROUNDDOWN(номин.вес_нетто_г_у__кг*итого_г_у,1))</f>
        <v>2160</v>
      </c>
      <c r="AL368" s="206">
        <f t="shared" si="119"/>
        <v>1747</v>
      </c>
      <c r="AM368" s="23"/>
    </row>
    <row r="369" spans="1:39" ht="76.5" x14ac:dyDescent="0.2">
      <c r="A369" s="117">
        <v>1001223297104</v>
      </c>
      <c r="B369" s="49" t="s">
        <v>1418</v>
      </c>
      <c r="C369" s="50" t="s">
        <v>4</v>
      </c>
      <c r="D369" s="147" t="s">
        <v>474</v>
      </c>
      <c r="E369" s="113" t="s">
        <v>677</v>
      </c>
      <c r="F369" s="226" t="s">
        <v>2</v>
      </c>
      <c r="G369" s="50" t="s">
        <v>1</v>
      </c>
      <c r="H369" s="155" t="s">
        <v>484</v>
      </c>
      <c r="I369" s="152" t="s">
        <v>522</v>
      </c>
      <c r="J369" s="84" t="s">
        <v>1409</v>
      </c>
      <c r="K369" s="85">
        <v>13</v>
      </c>
      <c r="L369" s="86">
        <v>28</v>
      </c>
      <c r="M369" s="92">
        <v>3</v>
      </c>
      <c r="N369" s="87" t="s">
        <v>826</v>
      </c>
      <c r="O369" s="114" t="s">
        <v>115</v>
      </c>
      <c r="P369" s="88">
        <v>50</v>
      </c>
      <c r="Q369" s="83" t="s">
        <v>54</v>
      </c>
      <c r="R369" s="239">
        <v>4607958072477</v>
      </c>
      <c r="S369" s="239">
        <v>24607958072471</v>
      </c>
      <c r="T369" s="260">
        <v>248</v>
      </c>
      <c r="U369" s="69">
        <v>130</v>
      </c>
      <c r="V369" s="69">
        <v>15</v>
      </c>
      <c r="W369" s="66">
        <v>0.18</v>
      </c>
      <c r="X369" s="273">
        <v>7.0000000000000001E-3</v>
      </c>
      <c r="Y369" s="67">
        <f t="shared" ref="Y369" si="396">W369+X369</f>
        <v>0.187</v>
      </c>
      <c r="Z369" s="60">
        <v>262</v>
      </c>
      <c r="AA369" s="61">
        <v>142</v>
      </c>
      <c r="AB369" s="61">
        <v>178</v>
      </c>
      <c r="AC369" s="193">
        <v>10</v>
      </c>
      <c r="AD369" s="118">
        <v>600000453</v>
      </c>
      <c r="AE369" s="105">
        <f>справочники!$C$149</f>
        <v>0.11</v>
      </c>
      <c r="AF369" s="62">
        <f t="shared" si="115"/>
        <v>1.8</v>
      </c>
      <c r="AG369" s="123">
        <f t="shared" si="116"/>
        <v>1.9800000000000002</v>
      </c>
      <c r="AH369" s="38">
        <v>24</v>
      </c>
      <c r="AI369" s="39">
        <v>9</v>
      </c>
      <c r="AJ369" s="41">
        <f t="shared" ref="AJ369" si="397">AH369*AI369</f>
        <v>216</v>
      </c>
      <c r="AK369" s="208">
        <f t="shared" ref="AK369" si="398">IF(C369="ШТ",кол_во_инд.__упак_к*итого_г_у,ROUNDDOWN(номин.вес_нетто_г_у__кг*итого_г_у,1))</f>
        <v>2160</v>
      </c>
      <c r="AL369" s="206">
        <f t="shared" si="119"/>
        <v>1747</v>
      </c>
      <c r="AM369" s="23"/>
    </row>
    <row r="370" spans="1:39" ht="76.5" x14ac:dyDescent="0.2">
      <c r="A370" s="117">
        <v>1001223297092</v>
      </c>
      <c r="B370" s="49" t="s">
        <v>1419</v>
      </c>
      <c r="C370" s="50" t="s">
        <v>4</v>
      </c>
      <c r="D370" s="147" t="s">
        <v>474</v>
      </c>
      <c r="E370" s="113" t="s">
        <v>677</v>
      </c>
      <c r="F370" s="226" t="s">
        <v>6</v>
      </c>
      <c r="G370" s="50" t="s">
        <v>1</v>
      </c>
      <c r="H370" s="155" t="s">
        <v>484</v>
      </c>
      <c r="I370" s="152" t="s">
        <v>522</v>
      </c>
      <c r="J370" s="84" t="s">
        <v>1409</v>
      </c>
      <c r="K370" s="85">
        <v>13</v>
      </c>
      <c r="L370" s="86">
        <v>28</v>
      </c>
      <c r="M370" s="92">
        <v>3</v>
      </c>
      <c r="N370" s="87" t="s">
        <v>826</v>
      </c>
      <c r="O370" s="114" t="s">
        <v>115</v>
      </c>
      <c r="P370" s="88">
        <v>50</v>
      </c>
      <c r="Q370" s="83" t="s">
        <v>54</v>
      </c>
      <c r="R370" s="239">
        <v>4607958076345</v>
      </c>
      <c r="S370" s="239">
        <v>14607958076342</v>
      </c>
      <c r="T370" s="260">
        <v>248</v>
      </c>
      <c r="U370" s="69">
        <v>130</v>
      </c>
      <c r="V370" s="69">
        <v>15</v>
      </c>
      <c r="W370" s="66">
        <v>0.14000000000000001</v>
      </c>
      <c r="X370" s="273">
        <v>7.0000000000000001E-3</v>
      </c>
      <c r="Y370" s="67">
        <f t="shared" ref="Y370" si="399">W370+X370</f>
        <v>0.14700000000000002</v>
      </c>
      <c r="Z370" s="60">
        <v>244</v>
      </c>
      <c r="AA370" s="61">
        <v>152</v>
      </c>
      <c r="AB370" s="61">
        <v>158</v>
      </c>
      <c r="AC370" s="193">
        <v>10</v>
      </c>
      <c r="AD370" s="118">
        <v>600000460</v>
      </c>
      <c r="AE370" s="105">
        <f>справочники!$C$120</f>
        <v>8.3000000000000004E-2</v>
      </c>
      <c r="AF370" s="62">
        <f t="shared" si="115"/>
        <v>1.4</v>
      </c>
      <c r="AG370" s="123">
        <f t="shared" si="116"/>
        <v>1.5530000000000002</v>
      </c>
      <c r="AH370" s="38">
        <v>24</v>
      </c>
      <c r="AI370" s="39">
        <v>9</v>
      </c>
      <c r="AJ370" s="41">
        <f t="shared" ref="AJ370" si="400">AH370*AI370</f>
        <v>216</v>
      </c>
      <c r="AK370" s="208">
        <f t="shared" ref="AK370" si="401">IF(C370="ШТ",кол_во_инд.__упак_к*итого_г_у,ROUNDDOWN(номин.вес_нетто_г_у__кг*итого_г_у,1))</f>
        <v>2160</v>
      </c>
      <c r="AL370" s="206">
        <f t="shared" si="119"/>
        <v>1567</v>
      </c>
      <c r="AM370" s="23"/>
    </row>
    <row r="371" spans="1:39" ht="63.75" x14ac:dyDescent="0.2">
      <c r="A371" s="117">
        <v>1001223297031</v>
      </c>
      <c r="B371" s="49" t="s">
        <v>1273</v>
      </c>
      <c r="C371" s="50" t="s">
        <v>4</v>
      </c>
      <c r="D371" s="147" t="s">
        <v>474</v>
      </c>
      <c r="E371" s="113" t="s">
        <v>677</v>
      </c>
      <c r="F371" s="226" t="s">
        <v>6</v>
      </c>
      <c r="G371" s="50" t="s">
        <v>1</v>
      </c>
      <c r="H371" s="155" t="s">
        <v>484</v>
      </c>
      <c r="I371" s="152" t="s">
        <v>522</v>
      </c>
      <c r="J371" s="84" t="s">
        <v>1638</v>
      </c>
      <c r="K371" s="85">
        <v>13</v>
      </c>
      <c r="L371" s="86">
        <v>28</v>
      </c>
      <c r="M371" s="92"/>
      <c r="N371" s="87" t="s">
        <v>826</v>
      </c>
      <c r="O371" s="114" t="s">
        <v>115</v>
      </c>
      <c r="P371" s="88">
        <v>50</v>
      </c>
      <c r="Q371" s="83" t="s">
        <v>54</v>
      </c>
      <c r="R371" s="239">
        <v>4607958078523</v>
      </c>
      <c r="S371" s="239">
        <v>14607958078520</v>
      </c>
      <c r="T371" s="260">
        <v>248</v>
      </c>
      <c r="U371" s="69">
        <v>130</v>
      </c>
      <c r="V371" s="69">
        <v>19</v>
      </c>
      <c r="W371" s="66">
        <v>0.215</v>
      </c>
      <c r="X371" s="273">
        <v>1.2E-2</v>
      </c>
      <c r="Y371" s="67">
        <f t="shared" si="354"/>
        <v>0.22700000000000001</v>
      </c>
      <c r="Z371" s="60">
        <v>262</v>
      </c>
      <c r="AA371" s="61">
        <v>142</v>
      </c>
      <c r="AB371" s="61">
        <v>178</v>
      </c>
      <c r="AC371" s="193">
        <v>8</v>
      </c>
      <c r="AD371" s="118">
        <v>600000505</v>
      </c>
      <c r="AE371" s="105">
        <f>справочники!$C$169</f>
        <v>0.08</v>
      </c>
      <c r="AF371" s="62">
        <f t="shared" si="115"/>
        <v>1.72</v>
      </c>
      <c r="AG371" s="123">
        <f t="shared" si="116"/>
        <v>1.8960000000000001</v>
      </c>
      <c r="AH371" s="38">
        <v>24</v>
      </c>
      <c r="AI371" s="39">
        <v>9</v>
      </c>
      <c r="AJ371" s="41">
        <f t="shared" si="374"/>
        <v>216</v>
      </c>
      <c r="AK371" s="208">
        <f t="shared" si="367"/>
        <v>1728</v>
      </c>
      <c r="AL371" s="206">
        <f t="shared" si="119"/>
        <v>1747</v>
      </c>
      <c r="AM371" s="23"/>
    </row>
    <row r="372" spans="1:39" ht="76.5" x14ac:dyDescent="0.2">
      <c r="A372" s="117">
        <v>1001223297093</v>
      </c>
      <c r="B372" s="49" t="s">
        <v>1420</v>
      </c>
      <c r="C372" s="50" t="s">
        <v>4</v>
      </c>
      <c r="D372" s="147" t="s">
        <v>474</v>
      </c>
      <c r="E372" s="113" t="s">
        <v>677</v>
      </c>
      <c r="F372" s="226" t="s">
        <v>6</v>
      </c>
      <c r="G372" s="50" t="s">
        <v>1</v>
      </c>
      <c r="H372" s="155" t="s">
        <v>484</v>
      </c>
      <c r="I372" s="152" t="s">
        <v>522</v>
      </c>
      <c r="J372" s="84" t="s">
        <v>1409</v>
      </c>
      <c r="K372" s="85">
        <v>13</v>
      </c>
      <c r="L372" s="86">
        <v>28</v>
      </c>
      <c r="M372" s="92">
        <v>3</v>
      </c>
      <c r="N372" s="87" t="s">
        <v>826</v>
      </c>
      <c r="O372" s="114" t="s">
        <v>115</v>
      </c>
      <c r="P372" s="88">
        <v>50</v>
      </c>
      <c r="Q372" s="83" t="s">
        <v>54</v>
      </c>
      <c r="R372" s="239">
        <v>4607958078783</v>
      </c>
      <c r="S372" s="239">
        <v>14607958078780</v>
      </c>
      <c r="T372" s="260">
        <v>248</v>
      </c>
      <c r="U372" s="69">
        <v>130</v>
      </c>
      <c r="V372" s="69">
        <v>20</v>
      </c>
      <c r="W372" s="66">
        <v>0.25</v>
      </c>
      <c r="X372" s="273">
        <v>1.2E-2</v>
      </c>
      <c r="Y372" s="67">
        <f t="shared" ref="Y372:Y373" si="402">W372+X372</f>
        <v>0.26200000000000001</v>
      </c>
      <c r="Z372" s="60">
        <v>262</v>
      </c>
      <c r="AA372" s="61">
        <v>142</v>
      </c>
      <c r="AB372" s="61">
        <v>178</v>
      </c>
      <c r="AC372" s="193">
        <v>7</v>
      </c>
      <c r="AD372" s="118">
        <v>600000505</v>
      </c>
      <c r="AE372" s="105">
        <f>справочники!$C$169</f>
        <v>0.08</v>
      </c>
      <c r="AF372" s="62">
        <f t="shared" si="115"/>
        <v>1.75</v>
      </c>
      <c r="AG372" s="123">
        <f t="shared" si="116"/>
        <v>1.9140000000000001</v>
      </c>
      <c r="AH372" s="38">
        <v>24</v>
      </c>
      <c r="AI372" s="39">
        <v>9</v>
      </c>
      <c r="AJ372" s="41">
        <f t="shared" ref="AJ372:AJ373" si="403">AH372*AI372</f>
        <v>216</v>
      </c>
      <c r="AK372" s="208">
        <f t="shared" ref="AK372:AK373" si="404">IF(C372="ШТ",кол_во_инд.__упак_к*итого_г_у,ROUNDDOWN(номин.вес_нетто_г_у__кг*итого_г_у,1))</f>
        <v>1512</v>
      </c>
      <c r="AL372" s="206">
        <f t="shared" si="119"/>
        <v>1747</v>
      </c>
      <c r="AM372" s="23"/>
    </row>
    <row r="373" spans="1:39" ht="78" customHeight="1" x14ac:dyDescent="0.2">
      <c r="A373" s="117">
        <v>1001226877338</v>
      </c>
      <c r="B373" s="49" t="s">
        <v>1848</v>
      </c>
      <c r="C373" s="50" t="s">
        <v>4</v>
      </c>
      <c r="D373" s="147" t="s">
        <v>474</v>
      </c>
      <c r="E373" s="113" t="s">
        <v>677</v>
      </c>
      <c r="F373" s="226" t="s">
        <v>2</v>
      </c>
      <c r="G373" s="50" t="s">
        <v>1</v>
      </c>
      <c r="H373" s="155" t="s">
        <v>484</v>
      </c>
      <c r="I373" s="152" t="s">
        <v>521</v>
      </c>
      <c r="J373" s="52" t="s">
        <v>1849</v>
      </c>
      <c r="K373" s="53">
        <v>19</v>
      </c>
      <c r="L373" s="54">
        <v>16</v>
      </c>
      <c r="M373" s="55">
        <v>1</v>
      </c>
      <c r="N373" s="89" t="s">
        <v>1850</v>
      </c>
      <c r="O373" s="114" t="s">
        <v>115</v>
      </c>
      <c r="P373" s="88">
        <v>45</v>
      </c>
      <c r="Q373" s="83" t="s">
        <v>29</v>
      </c>
      <c r="R373" s="239">
        <v>4607958079896</v>
      </c>
      <c r="S373" s="239">
        <v>14607958079893</v>
      </c>
      <c r="T373" s="260">
        <v>244</v>
      </c>
      <c r="U373" s="69">
        <v>130</v>
      </c>
      <c r="V373" s="69">
        <v>15</v>
      </c>
      <c r="W373" s="66">
        <v>0.1</v>
      </c>
      <c r="X373" s="273">
        <v>1.4999999999999999E-2</v>
      </c>
      <c r="Y373" s="67">
        <f t="shared" si="402"/>
        <v>0.115</v>
      </c>
      <c r="Z373" s="60">
        <v>262</v>
      </c>
      <c r="AA373" s="61">
        <v>142</v>
      </c>
      <c r="AB373" s="61">
        <v>138</v>
      </c>
      <c r="AC373" s="193">
        <v>10</v>
      </c>
      <c r="AD373" s="118">
        <v>600000459</v>
      </c>
      <c r="AE373" s="105">
        <f>справочники!$C$82</f>
        <v>7.8E-2</v>
      </c>
      <c r="AF373" s="62">
        <f t="shared" si="115"/>
        <v>1</v>
      </c>
      <c r="AG373" s="123">
        <f t="shared" si="116"/>
        <v>1.2280000000000002</v>
      </c>
      <c r="AH373" s="38">
        <v>24</v>
      </c>
      <c r="AI373" s="39">
        <v>11</v>
      </c>
      <c r="AJ373" s="41">
        <f t="shared" si="403"/>
        <v>264</v>
      </c>
      <c r="AK373" s="208">
        <f t="shared" si="404"/>
        <v>2640</v>
      </c>
      <c r="AL373" s="206">
        <f t="shared" si="119"/>
        <v>1663</v>
      </c>
      <c r="AM373" s="23"/>
    </row>
    <row r="374" spans="1:39" ht="89.25" x14ac:dyDescent="0.2">
      <c r="A374" s="117">
        <v>1001234916449</v>
      </c>
      <c r="B374" s="49" t="s">
        <v>648</v>
      </c>
      <c r="C374" s="50" t="s">
        <v>4</v>
      </c>
      <c r="D374" s="147" t="s">
        <v>474</v>
      </c>
      <c r="E374" s="113" t="s">
        <v>677</v>
      </c>
      <c r="F374" s="226" t="s">
        <v>2</v>
      </c>
      <c r="G374" s="50" t="s">
        <v>1</v>
      </c>
      <c r="H374" s="155" t="s">
        <v>484</v>
      </c>
      <c r="I374" s="152" t="s">
        <v>521</v>
      </c>
      <c r="J374" s="84" t="s">
        <v>356</v>
      </c>
      <c r="K374" s="85">
        <v>19</v>
      </c>
      <c r="L374" s="86">
        <v>13</v>
      </c>
      <c r="M374" s="92"/>
      <c r="N374" s="87" t="s">
        <v>357</v>
      </c>
      <c r="O374" s="114" t="s">
        <v>115</v>
      </c>
      <c r="P374" s="88">
        <v>45</v>
      </c>
      <c r="Q374" s="83" t="s">
        <v>29</v>
      </c>
      <c r="R374" s="239">
        <v>4607958073924</v>
      </c>
      <c r="S374" s="239">
        <v>24607958073928</v>
      </c>
      <c r="T374" s="260">
        <v>244</v>
      </c>
      <c r="U374" s="69">
        <v>130</v>
      </c>
      <c r="V374" s="69">
        <v>15</v>
      </c>
      <c r="W374" s="66">
        <v>0.1</v>
      </c>
      <c r="X374" s="273">
        <v>1.4999999999999999E-2</v>
      </c>
      <c r="Y374" s="67">
        <f t="shared" si="354"/>
        <v>0.115</v>
      </c>
      <c r="Z374" s="60">
        <v>262</v>
      </c>
      <c r="AA374" s="61">
        <v>142</v>
      </c>
      <c r="AB374" s="61">
        <v>138</v>
      </c>
      <c r="AC374" s="193">
        <v>10</v>
      </c>
      <c r="AD374" s="118">
        <v>600000459</v>
      </c>
      <c r="AE374" s="105">
        <f>справочники!$C$82</f>
        <v>7.8E-2</v>
      </c>
      <c r="AF374" s="62">
        <f t="shared" si="115"/>
        <v>1</v>
      </c>
      <c r="AG374" s="123">
        <f t="shared" si="116"/>
        <v>1.2280000000000002</v>
      </c>
      <c r="AH374" s="38">
        <v>24</v>
      </c>
      <c r="AI374" s="39">
        <v>11</v>
      </c>
      <c r="AJ374" s="41">
        <f t="shared" si="374"/>
        <v>264</v>
      </c>
      <c r="AK374" s="208">
        <f t="shared" si="367"/>
        <v>2640</v>
      </c>
      <c r="AL374" s="206">
        <f t="shared" si="119"/>
        <v>1663</v>
      </c>
      <c r="AM374" s="23"/>
    </row>
    <row r="375" spans="1:39" ht="89.25" x14ac:dyDescent="0.2">
      <c r="A375" s="117">
        <v>1001224917219</v>
      </c>
      <c r="B375" s="49" t="s">
        <v>1589</v>
      </c>
      <c r="C375" s="50" t="s">
        <v>4</v>
      </c>
      <c r="D375" s="147" t="s">
        <v>474</v>
      </c>
      <c r="E375" s="113" t="s">
        <v>677</v>
      </c>
      <c r="F375" s="226" t="s">
        <v>2</v>
      </c>
      <c r="G375" s="50" t="s">
        <v>1</v>
      </c>
      <c r="H375" s="155" t="s">
        <v>484</v>
      </c>
      <c r="I375" s="152" t="s">
        <v>521</v>
      </c>
      <c r="J375" s="84" t="s">
        <v>356</v>
      </c>
      <c r="K375" s="85">
        <v>19</v>
      </c>
      <c r="L375" s="86">
        <v>13</v>
      </c>
      <c r="M375" s="92"/>
      <c r="N375" s="87" t="s">
        <v>357</v>
      </c>
      <c r="O375" s="114" t="s">
        <v>115</v>
      </c>
      <c r="P375" s="88">
        <v>45</v>
      </c>
      <c r="Q375" s="83" t="s">
        <v>29</v>
      </c>
      <c r="R375" s="239">
        <v>4607958073924</v>
      </c>
      <c r="S375" s="239">
        <v>34607958073925</v>
      </c>
      <c r="T375" s="260">
        <v>244</v>
      </c>
      <c r="U375" s="69">
        <v>130</v>
      </c>
      <c r="V375" s="69">
        <v>15</v>
      </c>
      <c r="W375" s="66">
        <v>0.1</v>
      </c>
      <c r="X375" s="273">
        <v>1.4999999999999999E-2</v>
      </c>
      <c r="Y375" s="67">
        <f t="shared" ref="Y375:Y376" si="405">W375+X375</f>
        <v>0.115</v>
      </c>
      <c r="Z375" s="60">
        <v>388</v>
      </c>
      <c r="AA375" s="61">
        <v>292</v>
      </c>
      <c r="AB375" s="61">
        <v>240</v>
      </c>
      <c r="AC375" s="193">
        <v>50</v>
      </c>
      <c r="AD375" s="118">
        <v>600000017</v>
      </c>
      <c r="AE375" s="105">
        <f>справочники!$C$9</f>
        <v>0.34899999999999998</v>
      </c>
      <c r="AF375" s="62">
        <f t="shared" si="115"/>
        <v>5</v>
      </c>
      <c r="AG375" s="123">
        <f t="shared" si="116"/>
        <v>6.0990000000000002</v>
      </c>
      <c r="AH375" s="38">
        <v>8</v>
      </c>
      <c r="AI375" s="39">
        <v>6</v>
      </c>
      <c r="AJ375" s="41">
        <f t="shared" ref="AJ375:AJ376" si="406">AH375*AI375</f>
        <v>48</v>
      </c>
      <c r="AK375" s="208">
        <f t="shared" ref="AK375:AK376" si="407">IF(C375="ШТ",кол_во_инд.__упак_к*итого_г_у,ROUNDDOWN(номин.вес_нетто_г_у__кг*итого_г_у,1))</f>
        <v>2400</v>
      </c>
      <c r="AL375" s="206">
        <f t="shared" si="119"/>
        <v>1585</v>
      </c>
      <c r="AM375" s="23"/>
    </row>
    <row r="376" spans="1:39" ht="89.25" x14ac:dyDescent="0.2">
      <c r="A376" s="117">
        <v>1001224917264</v>
      </c>
      <c r="B376" s="49" t="s">
        <v>1676</v>
      </c>
      <c r="C376" s="50" t="s">
        <v>4</v>
      </c>
      <c r="D376" s="147" t="s">
        <v>474</v>
      </c>
      <c r="E376" s="113" t="s">
        <v>677</v>
      </c>
      <c r="F376" s="226" t="s">
        <v>2</v>
      </c>
      <c r="G376" s="50" t="s">
        <v>1</v>
      </c>
      <c r="H376" s="155" t="s">
        <v>484</v>
      </c>
      <c r="I376" s="152" t="s">
        <v>521</v>
      </c>
      <c r="J376" s="84" t="s">
        <v>356</v>
      </c>
      <c r="K376" s="85">
        <v>19</v>
      </c>
      <c r="L376" s="86">
        <v>13</v>
      </c>
      <c r="M376" s="92"/>
      <c r="N376" s="87" t="s">
        <v>357</v>
      </c>
      <c r="O376" s="114" t="s">
        <v>115</v>
      </c>
      <c r="P376" s="88">
        <v>45</v>
      </c>
      <c r="Q376" s="83" t="s">
        <v>29</v>
      </c>
      <c r="R376" s="239">
        <v>4607958073924</v>
      </c>
      <c r="S376" s="239">
        <v>24607958073928</v>
      </c>
      <c r="T376" s="260">
        <v>244</v>
      </c>
      <c r="U376" s="69">
        <v>130</v>
      </c>
      <c r="V376" s="69">
        <v>15</v>
      </c>
      <c r="W376" s="66">
        <v>0.1</v>
      </c>
      <c r="X376" s="273">
        <v>1.4999999999999999E-2</v>
      </c>
      <c r="Y376" s="67">
        <f t="shared" si="405"/>
        <v>0.115</v>
      </c>
      <c r="Z376" s="60">
        <v>198</v>
      </c>
      <c r="AA376" s="61">
        <v>148</v>
      </c>
      <c r="AB376" s="61">
        <v>228</v>
      </c>
      <c r="AC376" s="193">
        <v>10</v>
      </c>
      <c r="AD376" s="118">
        <v>600000315</v>
      </c>
      <c r="AE376" s="105">
        <f>справочники!$C$63</f>
        <v>0.10100000000000001</v>
      </c>
      <c r="AF376" s="62">
        <f t="shared" si="115"/>
        <v>1</v>
      </c>
      <c r="AG376" s="123">
        <f t="shared" si="116"/>
        <v>1.2510000000000001</v>
      </c>
      <c r="AH376" s="38">
        <v>30</v>
      </c>
      <c r="AI376" s="39">
        <v>6</v>
      </c>
      <c r="AJ376" s="41">
        <f t="shared" si="406"/>
        <v>180</v>
      </c>
      <c r="AK376" s="208">
        <f t="shared" si="407"/>
        <v>1800</v>
      </c>
      <c r="AL376" s="206">
        <f t="shared" si="119"/>
        <v>1513</v>
      </c>
      <c r="AM376" s="23"/>
    </row>
    <row r="377" spans="1:39" ht="76.5" x14ac:dyDescent="0.2">
      <c r="A377" s="117">
        <v>1001234146448</v>
      </c>
      <c r="B377" s="49" t="s">
        <v>649</v>
      </c>
      <c r="C377" s="50" t="s">
        <v>4</v>
      </c>
      <c r="D377" s="147" t="s">
        <v>474</v>
      </c>
      <c r="E377" s="113" t="s">
        <v>677</v>
      </c>
      <c r="F377" s="226" t="s">
        <v>2</v>
      </c>
      <c r="G377" s="50" t="s">
        <v>1</v>
      </c>
      <c r="H377" s="155" t="s">
        <v>484</v>
      </c>
      <c r="I377" s="152" t="s">
        <v>521</v>
      </c>
      <c r="J377" s="52" t="s">
        <v>319</v>
      </c>
      <c r="K377" s="53">
        <v>17</v>
      </c>
      <c r="L377" s="54">
        <v>15</v>
      </c>
      <c r="M377" s="55"/>
      <c r="N377" s="89" t="s">
        <v>312</v>
      </c>
      <c r="O377" s="114" t="s">
        <v>115</v>
      </c>
      <c r="P377" s="88">
        <v>45</v>
      </c>
      <c r="Q377" s="83" t="s">
        <v>54</v>
      </c>
      <c r="R377" s="239">
        <v>4607958073382</v>
      </c>
      <c r="S377" s="239">
        <v>24607958073386</v>
      </c>
      <c r="T377" s="260">
        <v>244</v>
      </c>
      <c r="U377" s="69">
        <v>130</v>
      </c>
      <c r="V377" s="69">
        <v>15</v>
      </c>
      <c r="W377" s="66">
        <v>0.1</v>
      </c>
      <c r="X377" s="273">
        <v>1.4999999999999999E-2</v>
      </c>
      <c r="Y377" s="67">
        <f t="shared" si="354"/>
        <v>0.115</v>
      </c>
      <c r="Z377" s="60">
        <v>262</v>
      </c>
      <c r="AA377" s="61">
        <v>142</v>
      </c>
      <c r="AB377" s="61">
        <v>138</v>
      </c>
      <c r="AC377" s="193">
        <v>10</v>
      </c>
      <c r="AD377" s="118">
        <v>600000459</v>
      </c>
      <c r="AE377" s="105">
        <f>справочники!$C$82</f>
        <v>7.8E-2</v>
      </c>
      <c r="AF377" s="62">
        <f t="shared" si="115"/>
        <v>1</v>
      </c>
      <c r="AG377" s="123">
        <f t="shared" si="116"/>
        <v>1.2280000000000002</v>
      </c>
      <c r="AH377" s="38">
        <v>24</v>
      </c>
      <c r="AI377" s="39">
        <v>11</v>
      </c>
      <c r="AJ377" s="41">
        <f t="shared" si="374"/>
        <v>264</v>
      </c>
      <c r="AK377" s="208">
        <f t="shared" si="367"/>
        <v>2640</v>
      </c>
      <c r="AL377" s="206">
        <f t="shared" si="119"/>
        <v>1663</v>
      </c>
      <c r="AM377" s="23"/>
    </row>
    <row r="378" spans="1:39" ht="76.5" x14ac:dyDescent="0.2">
      <c r="A378" s="117">
        <v>1001224147220</v>
      </c>
      <c r="B378" s="49" t="s">
        <v>1590</v>
      </c>
      <c r="C378" s="50" t="s">
        <v>4</v>
      </c>
      <c r="D378" s="147" t="s">
        <v>474</v>
      </c>
      <c r="E378" s="113" t="s">
        <v>677</v>
      </c>
      <c r="F378" s="226" t="s">
        <v>2</v>
      </c>
      <c r="G378" s="50" t="s">
        <v>1</v>
      </c>
      <c r="H378" s="155" t="s">
        <v>484</v>
      </c>
      <c r="I378" s="152" t="s">
        <v>521</v>
      </c>
      <c r="J378" s="52" t="s">
        <v>319</v>
      </c>
      <c r="K378" s="53">
        <v>17</v>
      </c>
      <c r="L378" s="54">
        <v>15</v>
      </c>
      <c r="M378" s="55"/>
      <c r="N378" s="89" t="s">
        <v>312</v>
      </c>
      <c r="O378" s="114" t="s">
        <v>115</v>
      </c>
      <c r="P378" s="88">
        <v>45</v>
      </c>
      <c r="Q378" s="83" t="s">
        <v>54</v>
      </c>
      <c r="R378" s="239">
        <v>4607958073382</v>
      </c>
      <c r="S378" s="239">
        <v>34607958073383</v>
      </c>
      <c r="T378" s="260">
        <v>244</v>
      </c>
      <c r="U378" s="69">
        <v>130</v>
      </c>
      <c r="V378" s="69">
        <v>15</v>
      </c>
      <c r="W378" s="66">
        <v>0.1</v>
      </c>
      <c r="X378" s="273">
        <v>1.4999999999999999E-2</v>
      </c>
      <c r="Y378" s="67">
        <f t="shared" ref="Y378:Y379" si="408">W378+X378</f>
        <v>0.115</v>
      </c>
      <c r="Z378" s="60">
        <v>388</v>
      </c>
      <c r="AA378" s="61">
        <v>292</v>
      </c>
      <c r="AB378" s="61">
        <v>240</v>
      </c>
      <c r="AC378" s="193">
        <v>50</v>
      </c>
      <c r="AD378" s="118">
        <v>600000017</v>
      </c>
      <c r="AE378" s="105">
        <f>справочники!$C$9</f>
        <v>0.34899999999999998</v>
      </c>
      <c r="AF378" s="62">
        <f t="shared" si="115"/>
        <v>5</v>
      </c>
      <c r="AG378" s="123">
        <f t="shared" si="116"/>
        <v>6.0990000000000002</v>
      </c>
      <c r="AH378" s="38">
        <v>8</v>
      </c>
      <c r="AI378" s="39">
        <v>6</v>
      </c>
      <c r="AJ378" s="41">
        <f t="shared" ref="AJ378:AJ379" si="409">AH378*AI378</f>
        <v>48</v>
      </c>
      <c r="AK378" s="208">
        <f t="shared" ref="AK378:AK379" si="410">IF(C378="ШТ",кол_во_инд.__упак_к*итого_г_у,ROUNDDOWN(номин.вес_нетто_г_у__кг*итого_г_у,1))</f>
        <v>2400</v>
      </c>
      <c r="AL378" s="206">
        <f t="shared" si="119"/>
        <v>1585</v>
      </c>
      <c r="AM378" s="23"/>
    </row>
    <row r="379" spans="1:39" ht="76.5" x14ac:dyDescent="0.2">
      <c r="A379" s="117">
        <v>1001224147259</v>
      </c>
      <c r="B379" s="49" t="s">
        <v>1667</v>
      </c>
      <c r="C379" s="50" t="s">
        <v>4</v>
      </c>
      <c r="D379" s="147" t="s">
        <v>474</v>
      </c>
      <c r="E379" s="113" t="s">
        <v>677</v>
      </c>
      <c r="F379" s="226" t="s">
        <v>2</v>
      </c>
      <c r="G379" s="50" t="s">
        <v>1</v>
      </c>
      <c r="H379" s="155" t="s">
        <v>484</v>
      </c>
      <c r="I379" s="152" t="s">
        <v>521</v>
      </c>
      <c r="J379" s="52" t="s">
        <v>319</v>
      </c>
      <c r="K379" s="53">
        <v>17</v>
      </c>
      <c r="L379" s="54">
        <v>15</v>
      </c>
      <c r="M379" s="55"/>
      <c r="N379" s="89" t="s">
        <v>312</v>
      </c>
      <c r="O379" s="114" t="s">
        <v>115</v>
      </c>
      <c r="P379" s="88">
        <v>45</v>
      </c>
      <c r="Q379" s="83" t="s">
        <v>54</v>
      </c>
      <c r="R379" s="239">
        <v>4607958073382</v>
      </c>
      <c r="S379" s="239">
        <v>24607958073386</v>
      </c>
      <c r="T379" s="260">
        <v>244</v>
      </c>
      <c r="U379" s="69">
        <v>130</v>
      </c>
      <c r="V379" s="69">
        <v>15</v>
      </c>
      <c r="W379" s="66">
        <v>0.1</v>
      </c>
      <c r="X379" s="273">
        <v>1.4999999999999999E-2</v>
      </c>
      <c r="Y379" s="67">
        <f t="shared" si="408"/>
        <v>0.115</v>
      </c>
      <c r="Z379" s="60">
        <v>198</v>
      </c>
      <c r="AA379" s="61">
        <v>148</v>
      </c>
      <c r="AB379" s="61">
        <v>228</v>
      </c>
      <c r="AC379" s="193">
        <v>10</v>
      </c>
      <c r="AD379" s="118">
        <v>600000315</v>
      </c>
      <c r="AE379" s="105">
        <f>справочники!$C$63</f>
        <v>0.10100000000000001</v>
      </c>
      <c r="AF379" s="62">
        <f t="shared" si="115"/>
        <v>1</v>
      </c>
      <c r="AG379" s="123">
        <f t="shared" si="116"/>
        <v>1.2510000000000001</v>
      </c>
      <c r="AH379" s="38">
        <v>30</v>
      </c>
      <c r="AI379" s="39">
        <v>6</v>
      </c>
      <c r="AJ379" s="41">
        <f t="shared" si="409"/>
        <v>180</v>
      </c>
      <c r="AK379" s="208">
        <f t="shared" si="410"/>
        <v>1800</v>
      </c>
      <c r="AL379" s="206">
        <f t="shared" si="119"/>
        <v>1513</v>
      </c>
      <c r="AM379" s="23"/>
    </row>
    <row r="380" spans="1:39" ht="89.25" x14ac:dyDescent="0.2">
      <c r="A380" s="117">
        <v>1001061975706</v>
      </c>
      <c r="B380" s="56" t="s">
        <v>292</v>
      </c>
      <c r="C380" s="88" t="s">
        <v>4</v>
      </c>
      <c r="D380" s="147" t="s">
        <v>474</v>
      </c>
      <c r="E380" s="113" t="s">
        <v>447</v>
      </c>
      <c r="F380" s="228" t="s">
        <v>6</v>
      </c>
      <c r="G380" s="88" t="s">
        <v>1</v>
      </c>
      <c r="H380" s="156" t="s">
        <v>500</v>
      </c>
      <c r="I380" s="151" t="s">
        <v>520</v>
      </c>
      <c r="J380" s="84" t="s">
        <v>791</v>
      </c>
      <c r="K380" s="85">
        <v>21</v>
      </c>
      <c r="L380" s="86">
        <v>41</v>
      </c>
      <c r="M380" s="92"/>
      <c r="N380" s="87" t="s">
        <v>407</v>
      </c>
      <c r="O380" s="32" t="s">
        <v>115</v>
      </c>
      <c r="P380" s="88">
        <v>120</v>
      </c>
      <c r="Q380" s="83" t="s">
        <v>54</v>
      </c>
      <c r="R380" s="239">
        <v>4607958073047</v>
      </c>
      <c r="S380" s="239">
        <v>14607958073044</v>
      </c>
      <c r="T380" s="260">
        <v>240</v>
      </c>
      <c r="U380" s="69">
        <v>65</v>
      </c>
      <c r="V380" s="69">
        <v>44</v>
      </c>
      <c r="W380" s="93">
        <v>0.25</v>
      </c>
      <c r="X380" s="273">
        <v>5.0000000000000001E-3</v>
      </c>
      <c r="Y380" s="95">
        <f t="shared" si="354"/>
        <v>0.255</v>
      </c>
      <c r="Z380" s="34">
        <v>218</v>
      </c>
      <c r="AA380" s="35">
        <v>193</v>
      </c>
      <c r="AB380" s="35">
        <v>108</v>
      </c>
      <c r="AC380" s="196">
        <v>8</v>
      </c>
      <c r="AD380" s="118">
        <v>600000150</v>
      </c>
      <c r="AE380" s="167">
        <f>справочники!$C$43</f>
        <v>9.7000000000000003E-2</v>
      </c>
      <c r="AF380" s="62">
        <f t="shared" si="115"/>
        <v>2</v>
      </c>
      <c r="AG380" s="124">
        <f t="shared" si="116"/>
        <v>2.137</v>
      </c>
      <c r="AH380" s="34">
        <v>20</v>
      </c>
      <c r="AI380" s="35">
        <v>14</v>
      </c>
      <c r="AJ380" s="41">
        <f t="shared" si="374"/>
        <v>280</v>
      </c>
      <c r="AK380" s="208">
        <f t="shared" si="367"/>
        <v>2240</v>
      </c>
      <c r="AL380" s="206">
        <f t="shared" si="119"/>
        <v>1657</v>
      </c>
      <c r="AM380" s="23"/>
    </row>
    <row r="381" spans="1:39" ht="106.15" customHeight="1" x14ac:dyDescent="0.2">
      <c r="A381" s="117">
        <v>1001061975738</v>
      </c>
      <c r="B381" s="56" t="s">
        <v>300</v>
      </c>
      <c r="C381" s="88" t="s">
        <v>4</v>
      </c>
      <c r="D381" s="147" t="s">
        <v>474</v>
      </c>
      <c r="E381" s="113" t="s">
        <v>447</v>
      </c>
      <c r="F381" s="228" t="s">
        <v>2</v>
      </c>
      <c r="G381" s="88" t="s">
        <v>1</v>
      </c>
      <c r="H381" s="156" t="s">
        <v>500</v>
      </c>
      <c r="I381" s="151" t="s">
        <v>520</v>
      </c>
      <c r="J381" s="84" t="s">
        <v>1852</v>
      </c>
      <c r="K381" s="85">
        <v>21</v>
      </c>
      <c r="L381" s="86">
        <v>41</v>
      </c>
      <c r="M381" s="92">
        <v>1</v>
      </c>
      <c r="N381" s="87" t="s">
        <v>1607</v>
      </c>
      <c r="O381" s="32" t="s">
        <v>115</v>
      </c>
      <c r="P381" s="88">
        <v>120</v>
      </c>
      <c r="Q381" s="83" t="s">
        <v>54</v>
      </c>
      <c r="R381" s="239">
        <v>4607958073047</v>
      </c>
      <c r="S381" s="239">
        <v>14607958073044</v>
      </c>
      <c r="T381" s="260">
        <v>240</v>
      </c>
      <c r="U381" s="69">
        <v>65</v>
      </c>
      <c r="V381" s="69">
        <v>44</v>
      </c>
      <c r="W381" s="93">
        <v>0.25</v>
      </c>
      <c r="X381" s="273">
        <v>5.0000000000000001E-3</v>
      </c>
      <c r="Y381" s="95">
        <f t="shared" si="354"/>
        <v>0.255</v>
      </c>
      <c r="Z381" s="34">
        <v>218</v>
      </c>
      <c r="AA381" s="35">
        <v>193</v>
      </c>
      <c r="AB381" s="35">
        <v>108</v>
      </c>
      <c r="AC381" s="196">
        <v>8</v>
      </c>
      <c r="AD381" s="118">
        <v>600000150</v>
      </c>
      <c r="AE381" s="167">
        <f>справочники!$C$43</f>
        <v>9.7000000000000003E-2</v>
      </c>
      <c r="AF381" s="62">
        <f t="shared" si="115"/>
        <v>2</v>
      </c>
      <c r="AG381" s="124">
        <f t="shared" si="116"/>
        <v>2.137</v>
      </c>
      <c r="AH381" s="34">
        <v>20</v>
      </c>
      <c r="AI381" s="35">
        <v>14</v>
      </c>
      <c r="AJ381" s="41">
        <f t="shared" si="374"/>
        <v>280</v>
      </c>
      <c r="AK381" s="208">
        <f t="shared" si="367"/>
        <v>2240</v>
      </c>
      <c r="AL381" s="206">
        <f t="shared" si="119"/>
        <v>1657</v>
      </c>
      <c r="AM381" s="23"/>
    </row>
    <row r="382" spans="1:39" ht="102" x14ac:dyDescent="0.2">
      <c r="A382" s="117">
        <v>1001061971146</v>
      </c>
      <c r="B382" s="49" t="s">
        <v>184</v>
      </c>
      <c r="C382" s="50" t="s">
        <v>3</v>
      </c>
      <c r="D382" s="147" t="s">
        <v>474</v>
      </c>
      <c r="E382" s="113" t="s">
        <v>447</v>
      </c>
      <c r="F382" s="226" t="s">
        <v>2</v>
      </c>
      <c r="G382" s="50" t="s">
        <v>1</v>
      </c>
      <c r="H382" s="156" t="s">
        <v>500</v>
      </c>
      <c r="I382" s="151" t="s">
        <v>520</v>
      </c>
      <c r="J382" s="84" t="s">
        <v>1339</v>
      </c>
      <c r="K382" s="85">
        <v>21</v>
      </c>
      <c r="L382" s="86">
        <v>41</v>
      </c>
      <c r="M382" s="92"/>
      <c r="N382" s="87" t="s">
        <v>407</v>
      </c>
      <c r="O382" s="32" t="s">
        <v>117</v>
      </c>
      <c r="P382" s="88">
        <v>120</v>
      </c>
      <c r="Q382" s="83" t="s">
        <v>55</v>
      </c>
      <c r="R382" s="121">
        <v>2800305000006</v>
      </c>
      <c r="S382" s="121">
        <v>12800305000003</v>
      </c>
      <c r="T382" s="94">
        <v>405</v>
      </c>
      <c r="U382" s="69">
        <v>70</v>
      </c>
      <c r="V382" s="69">
        <v>45</v>
      </c>
      <c r="W382" s="66">
        <f>кратность!$F$139</f>
        <v>0.49399999999999999</v>
      </c>
      <c r="X382" s="273">
        <v>0.01</v>
      </c>
      <c r="Y382" s="67">
        <f t="shared" si="354"/>
        <v>0.504</v>
      </c>
      <c r="Z382" s="60">
        <v>388</v>
      </c>
      <c r="AA382" s="61">
        <v>193</v>
      </c>
      <c r="AB382" s="61">
        <v>108</v>
      </c>
      <c r="AC382" s="193">
        <v>8</v>
      </c>
      <c r="AD382" s="118">
        <v>600000013</v>
      </c>
      <c r="AE382" s="105">
        <f>справочники!$C$5</f>
        <v>0.14099999999999999</v>
      </c>
      <c r="AF382" s="63">
        <f t="shared" si="115"/>
        <v>3.95</v>
      </c>
      <c r="AG382" s="123">
        <f t="shared" si="116"/>
        <v>4.173</v>
      </c>
      <c r="AH382" s="38">
        <v>12</v>
      </c>
      <c r="AI382" s="39">
        <v>14</v>
      </c>
      <c r="AJ382" s="41">
        <f t="shared" si="374"/>
        <v>168</v>
      </c>
      <c r="AK382" s="216">
        <f t="shared" si="367"/>
        <v>663.6</v>
      </c>
      <c r="AL382" s="206">
        <f t="shared" si="119"/>
        <v>1657</v>
      </c>
      <c r="AM382" s="23"/>
    </row>
    <row r="383" spans="1:39" ht="102" x14ac:dyDescent="0.2">
      <c r="A383" s="117">
        <v>1001061973986</v>
      </c>
      <c r="B383" s="49" t="s">
        <v>56</v>
      </c>
      <c r="C383" s="50" t="s">
        <v>4</v>
      </c>
      <c r="D383" s="147" t="s">
        <v>474</v>
      </c>
      <c r="E383" s="113" t="s">
        <v>447</v>
      </c>
      <c r="F383" s="226" t="s">
        <v>2</v>
      </c>
      <c r="G383" s="50" t="s">
        <v>1</v>
      </c>
      <c r="H383" s="156" t="s">
        <v>500</v>
      </c>
      <c r="I383" s="151" t="s">
        <v>520</v>
      </c>
      <c r="J383" s="84" t="s">
        <v>1339</v>
      </c>
      <c r="K383" s="85">
        <v>21</v>
      </c>
      <c r="L383" s="86">
        <v>41</v>
      </c>
      <c r="M383" s="92"/>
      <c r="N383" s="87" t="s">
        <v>407</v>
      </c>
      <c r="O383" s="32" t="s">
        <v>115</v>
      </c>
      <c r="P383" s="88">
        <v>120</v>
      </c>
      <c r="Q383" s="83" t="s">
        <v>54</v>
      </c>
      <c r="R383" s="245">
        <v>4601296009423</v>
      </c>
      <c r="S383" s="245">
        <v>14601296009420</v>
      </c>
      <c r="T383" s="94">
        <v>240</v>
      </c>
      <c r="U383" s="69">
        <v>65</v>
      </c>
      <c r="V383" s="69">
        <v>44</v>
      </c>
      <c r="W383" s="66">
        <v>0.25</v>
      </c>
      <c r="X383" s="273">
        <v>5.0000000000000001E-3</v>
      </c>
      <c r="Y383" s="67">
        <f t="shared" si="354"/>
        <v>0.255</v>
      </c>
      <c r="Z383" s="38">
        <v>218</v>
      </c>
      <c r="AA383" s="39">
        <v>193</v>
      </c>
      <c r="AB383" s="39">
        <v>108</v>
      </c>
      <c r="AC383" s="193">
        <v>8</v>
      </c>
      <c r="AD383" s="118">
        <v>600000150</v>
      </c>
      <c r="AE383" s="104">
        <f>справочники!$C$43</f>
        <v>9.7000000000000003E-2</v>
      </c>
      <c r="AF383" s="63">
        <f t="shared" si="115"/>
        <v>2</v>
      </c>
      <c r="AG383" s="123">
        <f t="shared" si="116"/>
        <v>2.137</v>
      </c>
      <c r="AH383" s="38">
        <v>20</v>
      </c>
      <c r="AI383" s="39">
        <v>14</v>
      </c>
      <c r="AJ383" s="41">
        <f t="shared" si="374"/>
        <v>280</v>
      </c>
      <c r="AK383" s="208">
        <f t="shared" si="367"/>
        <v>2240</v>
      </c>
      <c r="AL383" s="206">
        <f t="shared" si="119"/>
        <v>1657</v>
      </c>
      <c r="AM383" s="23"/>
    </row>
    <row r="384" spans="1:39" ht="102" x14ac:dyDescent="0.2">
      <c r="A384" s="117">
        <v>1001061973582</v>
      </c>
      <c r="B384" s="49" t="s">
        <v>1230</v>
      </c>
      <c r="C384" s="50" t="s">
        <v>3</v>
      </c>
      <c r="D384" s="147" t="s">
        <v>474</v>
      </c>
      <c r="E384" s="113" t="s">
        <v>447</v>
      </c>
      <c r="F384" s="226" t="s">
        <v>2</v>
      </c>
      <c r="G384" s="50" t="s">
        <v>1</v>
      </c>
      <c r="H384" s="156" t="s">
        <v>500</v>
      </c>
      <c r="I384" s="151" t="s">
        <v>520</v>
      </c>
      <c r="J384" s="84" t="s">
        <v>1339</v>
      </c>
      <c r="K384" s="85">
        <v>21</v>
      </c>
      <c r="L384" s="86">
        <v>41</v>
      </c>
      <c r="M384" s="92"/>
      <c r="N384" s="87" t="s">
        <v>407</v>
      </c>
      <c r="O384" s="32" t="s">
        <v>117</v>
      </c>
      <c r="P384" s="88">
        <v>120</v>
      </c>
      <c r="Q384" s="83" t="s">
        <v>55</v>
      </c>
      <c r="R384" s="121">
        <v>2555245000004</v>
      </c>
      <c r="S384" s="121">
        <v>12555245000001</v>
      </c>
      <c r="T384" s="94">
        <v>405</v>
      </c>
      <c r="U384" s="61">
        <v>70</v>
      </c>
      <c r="V384" s="61">
        <v>45</v>
      </c>
      <c r="W384" s="66">
        <f>кратность!$F$140</f>
        <v>0.48799999999999999</v>
      </c>
      <c r="X384" s="273">
        <v>0.01</v>
      </c>
      <c r="Y384" s="67">
        <f t="shared" si="354"/>
        <v>0.498</v>
      </c>
      <c r="Z384" s="60">
        <v>388</v>
      </c>
      <c r="AA384" s="61">
        <v>193</v>
      </c>
      <c r="AB384" s="61">
        <v>108</v>
      </c>
      <c r="AC384" s="193">
        <v>8</v>
      </c>
      <c r="AD384" s="118">
        <v>600000013</v>
      </c>
      <c r="AE384" s="105">
        <f>справочники!$C$5</f>
        <v>0.14099999999999999</v>
      </c>
      <c r="AF384" s="63">
        <f t="shared" ref="AF384:AF453" si="411">ROUNDDOWN(номин.вес_нетто__кг*кол_во_инд.__упак_к,2)</f>
        <v>3.9</v>
      </c>
      <c r="AG384" s="123">
        <f t="shared" ref="AG384:AG453" si="412">(номин.вес_брутто__кг*кол_во_инд.__упак_к)+вес_короба__кг</f>
        <v>4.125</v>
      </c>
      <c r="AH384" s="38">
        <v>12</v>
      </c>
      <c r="AI384" s="39">
        <v>14</v>
      </c>
      <c r="AJ384" s="41">
        <f t="shared" ref="AJ384:AJ453" si="413">AH384*AI384</f>
        <v>168</v>
      </c>
      <c r="AK384" s="216">
        <f t="shared" si="367"/>
        <v>655.20000000000005</v>
      </c>
      <c r="AL384" s="206">
        <f t="shared" si="119"/>
        <v>1657</v>
      </c>
      <c r="AM384" s="23"/>
    </row>
    <row r="385" spans="1:39" ht="102" x14ac:dyDescent="0.2">
      <c r="A385" s="117">
        <v>1001061975033</v>
      </c>
      <c r="B385" s="49" t="s">
        <v>410</v>
      </c>
      <c r="C385" s="50" t="s">
        <v>3</v>
      </c>
      <c r="D385" s="147" t="s">
        <v>474</v>
      </c>
      <c r="E385" s="113" t="s">
        <v>447</v>
      </c>
      <c r="F385" s="226" t="s">
        <v>2</v>
      </c>
      <c r="G385" s="50" t="s">
        <v>1</v>
      </c>
      <c r="H385" s="155" t="s">
        <v>500</v>
      </c>
      <c r="I385" s="152" t="s">
        <v>520</v>
      </c>
      <c r="J385" s="84" t="s">
        <v>1339</v>
      </c>
      <c r="K385" s="85">
        <v>21</v>
      </c>
      <c r="L385" s="86">
        <v>41</v>
      </c>
      <c r="M385" s="92"/>
      <c r="N385" s="87" t="s">
        <v>407</v>
      </c>
      <c r="O385" s="32" t="s">
        <v>117</v>
      </c>
      <c r="P385" s="88">
        <v>120</v>
      </c>
      <c r="Q385" s="83" t="s">
        <v>55</v>
      </c>
      <c r="R385" s="241">
        <v>2800309000002</v>
      </c>
      <c r="S385" s="241">
        <v>12800309000009</v>
      </c>
      <c r="T385" s="260">
        <v>405</v>
      </c>
      <c r="U385" s="69">
        <v>70</v>
      </c>
      <c r="V385" s="69">
        <v>45</v>
      </c>
      <c r="W385" s="66">
        <f>кратность!$F$141</f>
        <v>0.5</v>
      </c>
      <c r="X385" s="273">
        <v>0.01</v>
      </c>
      <c r="Y385" s="67">
        <f t="shared" ref="Y385:Y465" si="414">W385+X385</f>
        <v>0.51</v>
      </c>
      <c r="Z385" s="60">
        <v>410</v>
      </c>
      <c r="AA385" s="94">
        <v>292</v>
      </c>
      <c r="AB385" s="61">
        <v>242</v>
      </c>
      <c r="AC385" s="193">
        <v>30</v>
      </c>
      <c r="AD385" s="118">
        <v>600000411</v>
      </c>
      <c r="AE385" s="105">
        <f>справочники!$C$102</f>
        <v>0.433</v>
      </c>
      <c r="AF385" s="62">
        <f t="shared" si="411"/>
        <v>15</v>
      </c>
      <c r="AG385" s="123">
        <f t="shared" si="412"/>
        <v>15.733000000000001</v>
      </c>
      <c r="AH385" s="38">
        <v>8</v>
      </c>
      <c r="AI385" s="39">
        <v>6</v>
      </c>
      <c r="AJ385" s="41">
        <f t="shared" si="413"/>
        <v>48</v>
      </c>
      <c r="AK385" s="216">
        <f t="shared" ref="AK385:AK461" si="415">IF(C385="ШТ",кол_во_инд.__упак_к*итого_г_у,ROUNDDOWN(номин.вес_нетто_г_у__кг*итого_г_у,1))</f>
        <v>720</v>
      </c>
      <c r="AL385" s="206">
        <f t="shared" si="119"/>
        <v>1597</v>
      </c>
      <c r="AM385" s="23"/>
    </row>
    <row r="386" spans="1:39" ht="102" x14ac:dyDescent="0.2">
      <c r="A386" s="117">
        <v>1001061975909</v>
      </c>
      <c r="B386" s="49" t="s">
        <v>785</v>
      </c>
      <c r="C386" s="50" t="s">
        <v>3</v>
      </c>
      <c r="D386" s="147" t="s">
        <v>474</v>
      </c>
      <c r="E386" s="113" t="s">
        <v>447</v>
      </c>
      <c r="F386" s="226" t="s">
        <v>2</v>
      </c>
      <c r="G386" s="59" t="s">
        <v>1363</v>
      </c>
      <c r="H386" s="155" t="s">
        <v>500</v>
      </c>
      <c r="I386" s="152" t="s">
        <v>520</v>
      </c>
      <c r="J386" s="84" t="s">
        <v>1339</v>
      </c>
      <c r="K386" s="85">
        <v>21</v>
      </c>
      <c r="L386" s="86">
        <v>41</v>
      </c>
      <c r="M386" s="92"/>
      <c r="N386" s="87" t="s">
        <v>407</v>
      </c>
      <c r="O386" s="32" t="s">
        <v>117</v>
      </c>
      <c r="P386" s="88">
        <v>120</v>
      </c>
      <c r="Q386" s="83" t="s">
        <v>55</v>
      </c>
      <c r="R386" s="241">
        <v>2800309000002</v>
      </c>
      <c r="S386" s="241">
        <v>12800309000009</v>
      </c>
      <c r="T386" s="260"/>
      <c r="U386" s="69"/>
      <c r="V386" s="69"/>
      <c r="W386" s="66">
        <f>кратность!$F$142</f>
        <v>13.5</v>
      </c>
      <c r="X386" s="273">
        <v>0.15</v>
      </c>
      <c r="Y386" s="67">
        <f t="shared" si="414"/>
        <v>13.65</v>
      </c>
      <c r="Z386" s="60">
        <v>938</v>
      </c>
      <c r="AA386" s="61">
        <v>178</v>
      </c>
      <c r="AB386" s="61">
        <v>178</v>
      </c>
      <c r="AC386" s="193">
        <v>1</v>
      </c>
      <c r="AD386" s="118">
        <v>600000313</v>
      </c>
      <c r="AE386" s="105">
        <f>справочники!$C$62</f>
        <v>0.53100000000000003</v>
      </c>
      <c r="AF386" s="62">
        <f t="shared" si="411"/>
        <v>13.5</v>
      </c>
      <c r="AG386" s="123">
        <f t="shared" si="412"/>
        <v>14.181000000000001</v>
      </c>
      <c r="AH386" s="38">
        <v>4</v>
      </c>
      <c r="AI386" s="39">
        <v>6</v>
      </c>
      <c r="AJ386" s="41">
        <f t="shared" si="413"/>
        <v>24</v>
      </c>
      <c r="AK386" s="216">
        <f t="shared" si="415"/>
        <v>324</v>
      </c>
      <c r="AL386" s="206">
        <f t="shared" si="119"/>
        <v>1213</v>
      </c>
      <c r="AM386" s="23"/>
    </row>
    <row r="387" spans="1:39" ht="102" x14ac:dyDescent="0.2">
      <c r="A387" s="117">
        <v>1001061976629</v>
      </c>
      <c r="B387" s="49" t="s">
        <v>784</v>
      </c>
      <c r="C387" s="50" t="s">
        <v>3</v>
      </c>
      <c r="D387" s="147" t="s">
        <v>474</v>
      </c>
      <c r="E387" s="113" t="s">
        <v>447</v>
      </c>
      <c r="F387" s="226" t="s">
        <v>2</v>
      </c>
      <c r="G387" s="50" t="s">
        <v>783</v>
      </c>
      <c r="H387" s="155" t="s">
        <v>500</v>
      </c>
      <c r="I387" s="152" t="s">
        <v>520</v>
      </c>
      <c r="J387" s="84" t="s">
        <v>1339</v>
      </c>
      <c r="K387" s="85">
        <v>21</v>
      </c>
      <c r="L387" s="86">
        <v>41</v>
      </c>
      <c r="M387" s="92"/>
      <c r="N387" s="87" t="s">
        <v>407</v>
      </c>
      <c r="O387" s="32" t="s">
        <v>117</v>
      </c>
      <c r="P387" s="88">
        <v>50</v>
      </c>
      <c r="Q387" s="83" t="s">
        <v>55</v>
      </c>
      <c r="R387" s="241">
        <v>2800309000002</v>
      </c>
      <c r="S387" s="241">
        <v>12800309000009</v>
      </c>
      <c r="T387" s="260">
        <v>850</v>
      </c>
      <c r="U387" s="69">
        <v>55</v>
      </c>
      <c r="V387" s="69">
        <v>55</v>
      </c>
      <c r="W387" s="66">
        <f>кратность!$F$143</f>
        <v>1.7249999999999999</v>
      </c>
      <c r="X387" s="273">
        <v>0</v>
      </c>
      <c r="Y387" s="67">
        <f>W387+X387</f>
        <v>1.7249999999999999</v>
      </c>
      <c r="Z387" s="60">
        <v>938</v>
      </c>
      <c r="AA387" s="61">
        <v>178</v>
      </c>
      <c r="AB387" s="61">
        <v>178</v>
      </c>
      <c r="AC387" s="193">
        <v>9</v>
      </c>
      <c r="AD387" s="118">
        <v>600000313</v>
      </c>
      <c r="AE387" s="105">
        <f>справочники!$C$62</f>
        <v>0.53100000000000003</v>
      </c>
      <c r="AF387" s="62">
        <f t="shared" si="411"/>
        <v>15.52</v>
      </c>
      <c r="AG387" s="123">
        <f t="shared" si="412"/>
        <v>16.055999999999997</v>
      </c>
      <c r="AH387" s="38">
        <v>4</v>
      </c>
      <c r="AI387" s="39">
        <v>6</v>
      </c>
      <c r="AJ387" s="41">
        <f>AH387*AI387</f>
        <v>24</v>
      </c>
      <c r="AK387" s="216">
        <f>IF(C387="ШТ",кол_во_инд.__упак_к*итого_г_у,ROUNDDOWN(номин.вес_нетто_г_у__кг*итого_г_у,1))</f>
        <v>372.4</v>
      </c>
      <c r="AL387" s="206">
        <f t="shared" si="119"/>
        <v>1213</v>
      </c>
      <c r="AM387" s="23"/>
    </row>
    <row r="388" spans="1:39" ht="102" x14ac:dyDescent="0.2">
      <c r="A388" s="117">
        <v>1001061977337</v>
      </c>
      <c r="B388" s="49" t="s">
        <v>1851</v>
      </c>
      <c r="C388" s="50" t="s">
        <v>3</v>
      </c>
      <c r="D388" s="147" t="s">
        <v>474</v>
      </c>
      <c r="E388" s="113" t="s">
        <v>447</v>
      </c>
      <c r="F388" s="226" t="s">
        <v>6</v>
      </c>
      <c r="G388" s="50" t="s">
        <v>1</v>
      </c>
      <c r="H388" s="155" t="s">
        <v>1405</v>
      </c>
      <c r="I388" s="152" t="s">
        <v>520</v>
      </c>
      <c r="J388" s="84" t="s">
        <v>1852</v>
      </c>
      <c r="K388" s="85">
        <v>21</v>
      </c>
      <c r="L388" s="86">
        <v>41</v>
      </c>
      <c r="M388" s="92">
        <v>1</v>
      </c>
      <c r="N388" s="87" t="s">
        <v>1607</v>
      </c>
      <c r="O388" s="32" t="s">
        <v>117</v>
      </c>
      <c r="P388" s="88">
        <v>60</v>
      </c>
      <c r="Q388" s="83" t="s">
        <v>55</v>
      </c>
      <c r="R388" s="241">
        <v>2800606000002</v>
      </c>
      <c r="S388" s="241">
        <v>12800606000009</v>
      </c>
      <c r="T388" s="260"/>
      <c r="U388" s="69"/>
      <c r="V388" s="69"/>
      <c r="W388" s="66">
        <f>кратность!$F$144</f>
        <v>10</v>
      </c>
      <c r="X388" s="273">
        <v>4.3999999999999997E-2</v>
      </c>
      <c r="Y388" s="67">
        <f t="shared" ref="Y388" si="416">W388+X388</f>
        <v>10.044</v>
      </c>
      <c r="Z388" s="60">
        <v>938</v>
      </c>
      <c r="AA388" s="61">
        <v>178</v>
      </c>
      <c r="AB388" s="61">
        <v>178</v>
      </c>
      <c r="AC388" s="193">
        <v>1</v>
      </c>
      <c r="AD388" s="118">
        <v>600000313</v>
      </c>
      <c r="AE388" s="105">
        <f>справочники!$C$62</f>
        <v>0.53100000000000003</v>
      </c>
      <c r="AF388" s="62">
        <f t="shared" si="411"/>
        <v>10</v>
      </c>
      <c r="AG388" s="123">
        <f t="shared" si="412"/>
        <v>10.575000000000001</v>
      </c>
      <c r="AH388" s="38">
        <v>4</v>
      </c>
      <c r="AI388" s="39">
        <v>6</v>
      </c>
      <c r="AJ388" s="41">
        <f t="shared" ref="AJ388" si="417">AH388*AI388</f>
        <v>24</v>
      </c>
      <c r="AK388" s="216">
        <f t="shared" ref="AK388" si="418">IF(C388="ШТ",кол_во_инд.__упак_к*итого_г_у,ROUNDDOWN(номин.вес_нетто_г_у__кг*итого_г_у,1))</f>
        <v>240</v>
      </c>
      <c r="AL388" s="206">
        <f t="shared" si="119"/>
        <v>1213</v>
      </c>
      <c r="AM388" s="23"/>
    </row>
    <row r="389" spans="1:39" ht="102" x14ac:dyDescent="0.2">
      <c r="A389" s="117">
        <v>1001061974946</v>
      </c>
      <c r="B389" s="49" t="s">
        <v>735</v>
      </c>
      <c r="C389" s="50" t="s">
        <v>4</v>
      </c>
      <c r="D389" s="147" t="s">
        <v>474</v>
      </c>
      <c r="E389" s="113" t="s">
        <v>447</v>
      </c>
      <c r="F389" s="226" t="s">
        <v>2</v>
      </c>
      <c r="G389" s="50" t="s">
        <v>1</v>
      </c>
      <c r="H389" s="155" t="s">
        <v>500</v>
      </c>
      <c r="I389" s="152" t="s">
        <v>520</v>
      </c>
      <c r="J389" s="84" t="s">
        <v>1339</v>
      </c>
      <c r="K389" s="85">
        <v>21</v>
      </c>
      <c r="L389" s="86">
        <v>41</v>
      </c>
      <c r="M389" s="92"/>
      <c r="N389" s="87" t="s">
        <v>407</v>
      </c>
      <c r="O389" s="32" t="s">
        <v>115</v>
      </c>
      <c r="P389" s="88">
        <v>120</v>
      </c>
      <c r="Q389" s="83" t="s">
        <v>54</v>
      </c>
      <c r="R389" s="239">
        <v>4601296009423</v>
      </c>
      <c r="S389" s="239">
        <v>14601296009420</v>
      </c>
      <c r="T389" s="260">
        <v>240</v>
      </c>
      <c r="U389" s="69">
        <v>65</v>
      </c>
      <c r="V389" s="69">
        <v>44</v>
      </c>
      <c r="W389" s="66">
        <v>0.25</v>
      </c>
      <c r="X389" s="273">
        <v>5.0000000000000001E-3</v>
      </c>
      <c r="Y389" s="67">
        <f t="shared" si="414"/>
        <v>0.255</v>
      </c>
      <c r="Z389" s="38">
        <v>410</v>
      </c>
      <c r="AA389" s="39">
        <v>292</v>
      </c>
      <c r="AB389" s="39">
        <v>242</v>
      </c>
      <c r="AC389" s="193">
        <v>48</v>
      </c>
      <c r="AD389" s="118">
        <v>600000411</v>
      </c>
      <c r="AE389" s="104">
        <f>справочники!$C$102</f>
        <v>0.433</v>
      </c>
      <c r="AF389" s="62">
        <f t="shared" si="411"/>
        <v>12</v>
      </c>
      <c r="AG389" s="123">
        <f t="shared" si="412"/>
        <v>12.673</v>
      </c>
      <c r="AH389" s="38">
        <v>8</v>
      </c>
      <c r="AI389" s="39">
        <v>6</v>
      </c>
      <c r="AJ389" s="41">
        <f t="shared" si="413"/>
        <v>48</v>
      </c>
      <c r="AK389" s="208">
        <f t="shared" si="415"/>
        <v>2304</v>
      </c>
      <c r="AL389" s="206">
        <f t="shared" si="119"/>
        <v>1597</v>
      </c>
      <c r="AM389" s="23"/>
    </row>
    <row r="390" spans="1:39" ht="102" x14ac:dyDescent="0.2">
      <c r="A390" s="117">
        <v>1001061977182</v>
      </c>
      <c r="B390" s="49" t="s">
        <v>1543</v>
      </c>
      <c r="C390" s="50" t="s">
        <v>4</v>
      </c>
      <c r="D390" s="147" t="s">
        <v>474</v>
      </c>
      <c r="E390" s="113" t="s">
        <v>447</v>
      </c>
      <c r="F390" s="226" t="s">
        <v>6</v>
      </c>
      <c r="G390" s="50" t="s">
        <v>1</v>
      </c>
      <c r="H390" s="155" t="s">
        <v>500</v>
      </c>
      <c r="I390" s="152" t="s">
        <v>520</v>
      </c>
      <c r="J390" s="84" t="s">
        <v>1339</v>
      </c>
      <c r="K390" s="85">
        <v>21</v>
      </c>
      <c r="L390" s="86">
        <v>41</v>
      </c>
      <c r="M390" s="92"/>
      <c r="N390" s="87" t="s">
        <v>407</v>
      </c>
      <c r="O390" s="32" t="s">
        <v>115</v>
      </c>
      <c r="P390" s="88">
        <v>120</v>
      </c>
      <c r="Q390" s="83" t="s">
        <v>54</v>
      </c>
      <c r="R390" s="239">
        <v>4607958073047</v>
      </c>
      <c r="S390" s="239">
        <v>14607958073044</v>
      </c>
      <c r="T390" s="260">
        <v>240</v>
      </c>
      <c r="U390" s="69">
        <v>65</v>
      </c>
      <c r="V390" s="69">
        <v>44</v>
      </c>
      <c r="W390" s="66">
        <v>0.25</v>
      </c>
      <c r="X390" s="273">
        <v>5.0000000000000001E-3</v>
      </c>
      <c r="Y390" s="67">
        <f t="shared" ref="Y390" si="419">W390+X390</f>
        <v>0.255</v>
      </c>
      <c r="Z390" s="38">
        <v>410</v>
      </c>
      <c r="AA390" s="39">
        <v>292</v>
      </c>
      <c r="AB390" s="39">
        <v>242</v>
      </c>
      <c r="AC390" s="193">
        <v>48</v>
      </c>
      <c r="AD390" s="118">
        <v>600000411</v>
      </c>
      <c r="AE390" s="104">
        <f>справочники!$C$102</f>
        <v>0.433</v>
      </c>
      <c r="AF390" s="62">
        <f t="shared" si="411"/>
        <v>12</v>
      </c>
      <c r="AG390" s="123">
        <f t="shared" si="412"/>
        <v>12.673</v>
      </c>
      <c r="AH390" s="38">
        <v>8</v>
      </c>
      <c r="AI390" s="39">
        <v>6</v>
      </c>
      <c r="AJ390" s="41">
        <f t="shared" ref="AJ390" si="420">AH390*AI390</f>
        <v>48</v>
      </c>
      <c r="AK390" s="208">
        <f t="shared" ref="AK390" si="421">IF(C390="ШТ",кол_во_инд.__упак_к*итого_г_у,ROUNDDOWN(номин.вес_нетто_г_у__кг*итого_г_у,1))</f>
        <v>2304</v>
      </c>
      <c r="AL390" s="206">
        <f t="shared" si="119"/>
        <v>1597</v>
      </c>
      <c r="AM390" s="23"/>
    </row>
    <row r="391" spans="1:39" ht="39" customHeight="1" x14ac:dyDescent="0.2">
      <c r="A391" s="117">
        <v>1001060717143</v>
      </c>
      <c r="B391" s="49" t="s">
        <v>1487</v>
      </c>
      <c r="C391" s="50" t="s">
        <v>4</v>
      </c>
      <c r="D391" s="147" t="s">
        <v>474</v>
      </c>
      <c r="E391" s="113" t="s">
        <v>447</v>
      </c>
      <c r="F391" s="226" t="s">
        <v>2</v>
      </c>
      <c r="G391" s="50" t="s">
        <v>1</v>
      </c>
      <c r="H391" s="156" t="s">
        <v>57</v>
      </c>
      <c r="I391" s="151" t="s">
        <v>512</v>
      </c>
      <c r="J391" s="52" t="s">
        <v>1488</v>
      </c>
      <c r="K391" s="53">
        <v>15</v>
      </c>
      <c r="L391" s="54">
        <v>53</v>
      </c>
      <c r="M391" s="55"/>
      <c r="N391" s="89" t="s">
        <v>58</v>
      </c>
      <c r="O391" s="114" t="s">
        <v>115</v>
      </c>
      <c r="P391" s="50">
        <v>120</v>
      </c>
      <c r="Q391" s="83" t="s">
        <v>54</v>
      </c>
      <c r="R391" s="245">
        <v>4607958079056</v>
      </c>
      <c r="S391" s="245">
        <v>14607958079053</v>
      </c>
      <c r="T391" s="94">
        <v>240</v>
      </c>
      <c r="U391" s="69">
        <v>65</v>
      </c>
      <c r="V391" s="69">
        <v>44</v>
      </c>
      <c r="W391" s="66">
        <v>0.22</v>
      </c>
      <c r="X391" s="273">
        <v>5.0000000000000001E-3</v>
      </c>
      <c r="Y391" s="67">
        <f t="shared" si="414"/>
        <v>0.22500000000000001</v>
      </c>
      <c r="Z391" s="38">
        <v>218</v>
      </c>
      <c r="AA391" s="39">
        <v>193</v>
      </c>
      <c r="AB391" s="39">
        <v>108</v>
      </c>
      <c r="AC391" s="193">
        <v>8</v>
      </c>
      <c r="AD391" s="118">
        <v>600000150</v>
      </c>
      <c r="AE391" s="104">
        <f>справочники!$C$43</f>
        <v>9.7000000000000003E-2</v>
      </c>
      <c r="AF391" s="63">
        <f t="shared" si="411"/>
        <v>1.76</v>
      </c>
      <c r="AG391" s="123">
        <f t="shared" si="412"/>
        <v>1.897</v>
      </c>
      <c r="AH391" s="38">
        <v>20</v>
      </c>
      <c r="AI391" s="39">
        <v>14</v>
      </c>
      <c r="AJ391" s="41">
        <f>AH391*AI391</f>
        <v>280</v>
      </c>
      <c r="AK391" s="208">
        <f>IF(C391="ШТ",кол_во_инд.__упак_к*итого_г_у,ROUNDDOWN(номин.вес_нетто_г_у__кг*итого_г_у,1))</f>
        <v>2240</v>
      </c>
      <c r="AL391" s="206">
        <f t="shared" si="119"/>
        <v>1657</v>
      </c>
      <c r="AM391" s="23"/>
    </row>
    <row r="392" spans="1:39" ht="39" customHeight="1" x14ac:dyDescent="0.2">
      <c r="A392" s="117">
        <v>1001060717261</v>
      </c>
      <c r="B392" s="49" t="s">
        <v>1670</v>
      </c>
      <c r="C392" s="50" t="s">
        <v>4</v>
      </c>
      <c r="D392" s="147" t="s">
        <v>474</v>
      </c>
      <c r="E392" s="113" t="s">
        <v>447</v>
      </c>
      <c r="F392" s="226" t="s">
        <v>2</v>
      </c>
      <c r="G392" s="50" t="s">
        <v>1</v>
      </c>
      <c r="H392" s="156" t="s">
        <v>57</v>
      </c>
      <c r="I392" s="151" t="s">
        <v>512</v>
      </c>
      <c r="J392" s="52" t="s">
        <v>1488</v>
      </c>
      <c r="K392" s="53">
        <v>15</v>
      </c>
      <c r="L392" s="54">
        <v>53</v>
      </c>
      <c r="M392" s="55"/>
      <c r="N392" s="89" t="s">
        <v>58</v>
      </c>
      <c r="O392" s="114" t="s">
        <v>115</v>
      </c>
      <c r="P392" s="50">
        <v>120</v>
      </c>
      <c r="Q392" s="83" t="s">
        <v>54</v>
      </c>
      <c r="R392" s="245">
        <v>4607958079056</v>
      </c>
      <c r="S392" s="245">
        <v>24607958079050</v>
      </c>
      <c r="T392" s="94">
        <v>240</v>
      </c>
      <c r="U392" s="69">
        <v>65</v>
      </c>
      <c r="V392" s="69">
        <v>44</v>
      </c>
      <c r="W392" s="66">
        <v>0.22</v>
      </c>
      <c r="X392" s="273">
        <v>5.0000000000000001E-3</v>
      </c>
      <c r="Y392" s="67">
        <f t="shared" ref="Y392" si="422">W392+X392</f>
        <v>0.22500000000000001</v>
      </c>
      <c r="Z392" s="38">
        <v>410</v>
      </c>
      <c r="AA392" s="39">
        <v>292</v>
      </c>
      <c r="AB392" s="39">
        <v>242</v>
      </c>
      <c r="AC392" s="193">
        <v>48</v>
      </c>
      <c r="AD392" s="118">
        <v>600000411</v>
      </c>
      <c r="AE392" s="104">
        <f>справочники!$C$102</f>
        <v>0.433</v>
      </c>
      <c r="AF392" s="63">
        <f t="shared" si="411"/>
        <v>10.56</v>
      </c>
      <c r="AG392" s="123">
        <f t="shared" si="412"/>
        <v>11.233000000000001</v>
      </c>
      <c r="AH392" s="38">
        <v>8</v>
      </c>
      <c r="AI392" s="39">
        <v>6</v>
      </c>
      <c r="AJ392" s="41">
        <f>AH392*AI392</f>
        <v>48</v>
      </c>
      <c r="AK392" s="208">
        <f>IF(C392="ШТ",кол_во_инд.__упак_к*итого_г_у,ROUNDDOWN(номин.вес_нетто_г_у__кг*итого_г_у,1))</f>
        <v>2304</v>
      </c>
      <c r="AL392" s="206">
        <f t="shared" si="119"/>
        <v>1597</v>
      </c>
      <c r="AM392" s="23"/>
    </row>
    <row r="393" spans="1:39" ht="38.25" customHeight="1" x14ac:dyDescent="0.2">
      <c r="A393" s="117">
        <v>1001060714188</v>
      </c>
      <c r="B393" s="49" t="s">
        <v>187</v>
      </c>
      <c r="C393" s="50" t="s">
        <v>3</v>
      </c>
      <c r="D393" s="147" t="s">
        <v>474</v>
      </c>
      <c r="E393" s="113" t="s">
        <v>447</v>
      </c>
      <c r="F393" s="226" t="s">
        <v>2</v>
      </c>
      <c r="G393" s="50" t="s">
        <v>1</v>
      </c>
      <c r="H393" s="156" t="s">
        <v>57</v>
      </c>
      <c r="I393" s="151" t="s">
        <v>512</v>
      </c>
      <c r="J393" s="52" t="s">
        <v>1304</v>
      </c>
      <c r="K393" s="53">
        <v>15</v>
      </c>
      <c r="L393" s="54">
        <v>53</v>
      </c>
      <c r="M393" s="55"/>
      <c r="N393" s="89" t="s">
        <v>58</v>
      </c>
      <c r="O393" s="114" t="s">
        <v>117</v>
      </c>
      <c r="P393" s="88">
        <v>120</v>
      </c>
      <c r="Q393" s="83" t="s">
        <v>55</v>
      </c>
      <c r="R393" s="241">
        <v>2800958000002</v>
      </c>
      <c r="S393" s="241">
        <v>12800958000009</v>
      </c>
      <c r="T393" s="260">
        <v>405</v>
      </c>
      <c r="U393" s="69">
        <v>70</v>
      </c>
      <c r="V393" s="69">
        <v>45</v>
      </c>
      <c r="W393" s="66">
        <f>кратность!$F$145</f>
        <v>0.46300000000000002</v>
      </c>
      <c r="X393" s="273">
        <v>0.01</v>
      </c>
      <c r="Y393" s="67">
        <f t="shared" si="414"/>
        <v>0.47300000000000003</v>
      </c>
      <c r="Z393" s="60">
        <v>388</v>
      </c>
      <c r="AA393" s="61">
        <v>193</v>
      </c>
      <c r="AB393" s="61">
        <v>108</v>
      </c>
      <c r="AC393" s="193">
        <v>8</v>
      </c>
      <c r="AD393" s="118">
        <v>600000013</v>
      </c>
      <c r="AE393" s="105">
        <f>справочники!$C$5</f>
        <v>0.14099999999999999</v>
      </c>
      <c r="AF393" s="62">
        <f t="shared" si="411"/>
        <v>3.7</v>
      </c>
      <c r="AG393" s="123">
        <f t="shared" si="412"/>
        <v>3.9250000000000003</v>
      </c>
      <c r="AH393" s="38">
        <v>12</v>
      </c>
      <c r="AI393" s="39">
        <v>14</v>
      </c>
      <c r="AJ393" s="41">
        <f t="shared" si="413"/>
        <v>168</v>
      </c>
      <c r="AK393" s="216">
        <f t="shared" si="415"/>
        <v>621.6</v>
      </c>
      <c r="AL393" s="206">
        <f t="shared" si="119"/>
        <v>1657</v>
      </c>
      <c r="AM393" s="23"/>
    </row>
    <row r="394" spans="1:39" ht="38.25" customHeight="1" x14ac:dyDescent="0.2">
      <c r="A394" s="117">
        <v>1001060714613</v>
      </c>
      <c r="B394" s="49" t="s">
        <v>185</v>
      </c>
      <c r="C394" s="50" t="s">
        <v>3</v>
      </c>
      <c r="D394" s="147" t="s">
        <v>474</v>
      </c>
      <c r="E394" s="113" t="s">
        <v>447</v>
      </c>
      <c r="F394" s="226" t="s">
        <v>2</v>
      </c>
      <c r="G394" s="50" t="s">
        <v>1</v>
      </c>
      <c r="H394" s="156" t="s">
        <v>57</v>
      </c>
      <c r="I394" s="151" t="s">
        <v>512</v>
      </c>
      <c r="J394" s="52" t="s">
        <v>1304</v>
      </c>
      <c r="K394" s="53">
        <v>15</v>
      </c>
      <c r="L394" s="54">
        <v>53</v>
      </c>
      <c r="M394" s="55"/>
      <c r="N394" s="89" t="s">
        <v>58</v>
      </c>
      <c r="O394" s="114" t="s">
        <v>117</v>
      </c>
      <c r="P394" s="88">
        <v>120</v>
      </c>
      <c r="Q394" s="83" t="s">
        <v>55</v>
      </c>
      <c r="R394" s="241">
        <v>2504261000000</v>
      </c>
      <c r="S394" s="241">
        <v>12504261000007</v>
      </c>
      <c r="T394" s="260">
        <v>405</v>
      </c>
      <c r="U394" s="69">
        <v>70</v>
      </c>
      <c r="V394" s="69">
        <v>45</v>
      </c>
      <c r="W394" s="66">
        <f>кратность!$F$146</f>
        <v>0.47499999999999998</v>
      </c>
      <c r="X394" s="273">
        <v>0.01</v>
      </c>
      <c r="Y394" s="67">
        <f t="shared" si="414"/>
        <v>0.48499999999999999</v>
      </c>
      <c r="Z394" s="60">
        <v>388</v>
      </c>
      <c r="AA394" s="61">
        <v>193</v>
      </c>
      <c r="AB394" s="61">
        <v>108</v>
      </c>
      <c r="AC394" s="193">
        <v>8</v>
      </c>
      <c r="AD394" s="118">
        <v>600000013</v>
      </c>
      <c r="AE394" s="105">
        <f>справочники!$C$5</f>
        <v>0.14099999999999999</v>
      </c>
      <c r="AF394" s="62">
        <f t="shared" si="411"/>
        <v>3.8</v>
      </c>
      <c r="AG394" s="123">
        <f t="shared" si="412"/>
        <v>4.0209999999999999</v>
      </c>
      <c r="AH394" s="38">
        <v>12</v>
      </c>
      <c r="AI394" s="39">
        <v>14</v>
      </c>
      <c r="AJ394" s="41">
        <f t="shared" si="413"/>
        <v>168</v>
      </c>
      <c r="AK394" s="216">
        <f t="shared" si="415"/>
        <v>638.4</v>
      </c>
      <c r="AL394" s="206">
        <f t="shared" si="119"/>
        <v>1657</v>
      </c>
      <c r="AM394" s="23"/>
    </row>
    <row r="395" spans="1:39" ht="37.5" customHeight="1" x14ac:dyDescent="0.2">
      <c r="A395" s="117">
        <v>1001060713765</v>
      </c>
      <c r="B395" s="49" t="s">
        <v>186</v>
      </c>
      <c r="C395" s="50" t="s">
        <v>3</v>
      </c>
      <c r="D395" s="147" t="s">
        <v>474</v>
      </c>
      <c r="E395" s="113" t="s">
        <v>447</v>
      </c>
      <c r="F395" s="226" t="s">
        <v>2</v>
      </c>
      <c r="G395" s="50" t="s">
        <v>1</v>
      </c>
      <c r="H395" s="156" t="s">
        <v>57</v>
      </c>
      <c r="I395" s="151" t="s">
        <v>512</v>
      </c>
      <c r="J395" s="52" t="s">
        <v>1304</v>
      </c>
      <c r="K395" s="53">
        <v>15</v>
      </c>
      <c r="L395" s="54">
        <v>53</v>
      </c>
      <c r="M395" s="55"/>
      <c r="N395" s="89" t="s">
        <v>58</v>
      </c>
      <c r="O395" s="114" t="s">
        <v>117</v>
      </c>
      <c r="P395" s="88">
        <v>120</v>
      </c>
      <c r="Q395" s="83" t="s">
        <v>55</v>
      </c>
      <c r="R395" s="239">
        <v>2817340000007</v>
      </c>
      <c r="S395" s="239">
        <v>12817340000004</v>
      </c>
      <c r="T395" s="260">
        <v>405</v>
      </c>
      <c r="U395" s="69">
        <v>70</v>
      </c>
      <c r="V395" s="69">
        <v>45</v>
      </c>
      <c r="W395" s="66">
        <f>кратность!$F$147</f>
        <v>0.46300000000000002</v>
      </c>
      <c r="X395" s="273">
        <v>0.01</v>
      </c>
      <c r="Y395" s="67">
        <f t="shared" si="414"/>
        <v>0.47300000000000003</v>
      </c>
      <c r="Z395" s="60">
        <v>388</v>
      </c>
      <c r="AA395" s="61">
        <v>193</v>
      </c>
      <c r="AB395" s="61">
        <v>108</v>
      </c>
      <c r="AC395" s="193">
        <v>8</v>
      </c>
      <c r="AD395" s="118">
        <v>600000013</v>
      </c>
      <c r="AE395" s="105">
        <f>справочники!$C$5</f>
        <v>0.14099999999999999</v>
      </c>
      <c r="AF395" s="62">
        <f t="shared" si="411"/>
        <v>3.7</v>
      </c>
      <c r="AG395" s="123">
        <f t="shared" si="412"/>
        <v>3.9250000000000003</v>
      </c>
      <c r="AH395" s="38">
        <v>12</v>
      </c>
      <c r="AI395" s="39">
        <v>14</v>
      </c>
      <c r="AJ395" s="41">
        <f t="shared" si="413"/>
        <v>168</v>
      </c>
      <c r="AK395" s="216">
        <f t="shared" si="415"/>
        <v>621.6</v>
      </c>
      <c r="AL395" s="206">
        <f t="shared" ref="AL395:AL468" si="423">(высота__мм*кол_во_слоев_г_у)+145</f>
        <v>1657</v>
      </c>
      <c r="AM395" s="23"/>
    </row>
    <row r="396" spans="1:39" ht="38.25" customHeight="1" x14ac:dyDescent="0.2">
      <c r="A396" s="117">
        <v>1001060715034</v>
      </c>
      <c r="B396" s="49" t="s">
        <v>412</v>
      </c>
      <c r="C396" s="50" t="s">
        <v>3</v>
      </c>
      <c r="D396" s="147" t="s">
        <v>474</v>
      </c>
      <c r="E396" s="113" t="s">
        <v>447</v>
      </c>
      <c r="F396" s="226" t="s">
        <v>2</v>
      </c>
      <c r="G396" s="50" t="s">
        <v>1</v>
      </c>
      <c r="H396" s="155" t="s">
        <v>57</v>
      </c>
      <c r="I396" s="151" t="s">
        <v>512</v>
      </c>
      <c r="J396" s="52" t="s">
        <v>1304</v>
      </c>
      <c r="K396" s="85">
        <v>15</v>
      </c>
      <c r="L396" s="86">
        <v>53</v>
      </c>
      <c r="M396" s="92"/>
      <c r="N396" s="87" t="s">
        <v>58</v>
      </c>
      <c r="O396" s="114" t="s">
        <v>117</v>
      </c>
      <c r="P396" s="88">
        <v>120</v>
      </c>
      <c r="Q396" s="83" t="s">
        <v>55</v>
      </c>
      <c r="R396" s="241">
        <v>2800038000007</v>
      </c>
      <c r="S396" s="241">
        <v>12800038000004</v>
      </c>
      <c r="T396" s="260">
        <v>405</v>
      </c>
      <c r="U396" s="69">
        <v>70</v>
      </c>
      <c r="V396" s="69">
        <v>45</v>
      </c>
      <c r="W396" s="66">
        <f>кратность!$F$148</f>
        <v>0.44</v>
      </c>
      <c r="X396" s="273">
        <v>0.01</v>
      </c>
      <c r="Y396" s="67">
        <f t="shared" si="414"/>
        <v>0.45</v>
      </c>
      <c r="Z396" s="60">
        <v>410</v>
      </c>
      <c r="AA396" s="61">
        <v>292</v>
      </c>
      <c r="AB396" s="61">
        <v>242</v>
      </c>
      <c r="AC396" s="193">
        <v>30</v>
      </c>
      <c r="AD396" s="118">
        <v>600000411</v>
      </c>
      <c r="AE396" s="105">
        <f>справочники!$C$102</f>
        <v>0.433</v>
      </c>
      <c r="AF396" s="62">
        <f t="shared" si="411"/>
        <v>13.2</v>
      </c>
      <c r="AG396" s="123">
        <f t="shared" si="412"/>
        <v>13.933</v>
      </c>
      <c r="AH396" s="38">
        <v>8</v>
      </c>
      <c r="AI396" s="39">
        <v>6</v>
      </c>
      <c r="AJ396" s="41">
        <f t="shared" si="413"/>
        <v>48</v>
      </c>
      <c r="AK396" s="216">
        <f t="shared" si="415"/>
        <v>633.6</v>
      </c>
      <c r="AL396" s="206">
        <f t="shared" si="423"/>
        <v>1597</v>
      </c>
      <c r="AM396" s="23"/>
    </row>
    <row r="397" spans="1:39" ht="45" x14ac:dyDescent="0.2">
      <c r="A397" s="117">
        <v>1001060717122</v>
      </c>
      <c r="B397" s="49" t="s">
        <v>1450</v>
      </c>
      <c r="C397" s="50" t="s">
        <v>3</v>
      </c>
      <c r="D397" s="147" t="s">
        <v>474</v>
      </c>
      <c r="E397" s="113" t="s">
        <v>447</v>
      </c>
      <c r="F397" s="226" t="s">
        <v>2</v>
      </c>
      <c r="G397" s="50" t="s">
        <v>1</v>
      </c>
      <c r="H397" s="155" t="s">
        <v>57</v>
      </c>
      <c r="I397" s="151" t="s">
        <v>512</v>
      </c>
      <c r="J397" s="52" t="s">
        <v>1304</v>
      </c>
      <c r="K397" s="85">
        <v>15</v>
      </c>
      <c r="L397" s="86">
        <v>53</v>
      </c>
      <c r="M397" s="92"/>
      <c r="N397" s="87" t="s">
        <v>58</v>
      </c>
      <c r="O397" s="32" t="s">
        <v>117</v>
      </c>
      <c r="P397" s="88">
        <v>120</v>
      </c>
      <c r="Q397" s="83" t="s">
        <v>55</v>
      </c>
      <c r="R397" s="241">
        <v>2800624000008</v>
      </c>
      <c r="S397" s="241">
        <v>12800624000005</v>
      </c>
      <c r="T397" s="260"/>
      <c r="U397" s="69"/>
      <c r="V397" s="69"/>
      <c r="W397" s="66">
        <f>кратность!$F$149</f>
        <v>13.5</v>
      </c>
      <c r="X397" s="273">
        <v>0.15</v>
      </c>
      <c r="Y397" s="67">
        <f t="shared" ref="Y397:Y398" si="424">W397+X397</f>
        <v>13.65</v>
      </c>
      <c r="Z397" s="60">
        <v>938</v>
      </c>
      <c r="AA397" s="61">
        <v>178</v>
      </c>
      <c r="AB397" s="61">
        <v>178</v>
      </c>
      <c r="AC397" s="193">
        <v>1</v>
      </c>
      <c r="AD397" s="118">
        <v>600000313</v>
      </c>
      <c r="AE397" s="105">
        <f>справочники!$C$62</f>
        <v>0.53100000000000003</v>
      </c>
      <c r="AF397" s="62">
        <f t="shared" si="411"/>
        <v>13.5</v>
      </c>
      <c r="AG397" s="123">
        <f t="shared" si="412"/>
        <v>14.181000000000001</v>
      </c>
      <c r="AH397" s="38">
        <v>4</v>
      </c>
      <c r="AI397" s="39">
        <v>6</v>
      </c>
      <c r="AJ397" s="41">
        <f t="shared" ref="AJ397:AJ398" si="425">AH397*AI397</f>
        <v>24</v>
      </c>
      <c r="AK397" s="216">
        <f t="shared" ref="AK397:AK398" si="426">IF(C397="ШТ",кол_во_инд.__упак_к*итого_г_у,ROUNDDOWN(номин.вес_нетто_г_у__кг*итого_г_у,1))</f>
        <v>324</v>
      </c>
      <c r="AL397" s="206">
        <f t="shared" si="119"/>
        <v>1213</v>
      </c>
      <c r="AM397" s="23"/>
    </row>
    <row r="398" spans="1:39" ht="76.5" x14ac:dyDescent="0.2">
      <c r="A398" s="117">
        <v>1001063657030</v>
      </c>
      <c r="B398" s="49" t="s">
        <v>1763</v>
      </c>
      <c r="C398" s="50" t="s">
        <v>3</v>
      </c>
      <c r="D398" s="147" t="s">
        <v>474</v>
      </c>
      <c r="E398" s="113" t="s">
        <v>447</v>
      </c>
      <c r="F398" s="226" t="s">
        <v>2</v>
      </c>
      <c r="G398" s="50" t="s">
        <v>346</v>
      </c>
      <c r="H398" s="156" t="s">
        <v>500</v>
      </c>
      <c r="I398" s="151" t="s">
        <v>520</v>
      </c>
      <c r="J398" s="52" t="s">
        <v>1822</v>
      </c>
      <c r="K398" s="53">
        <v>23</v>
      </c>
      <c r="L398" s="54">
        <v>42</v>
      </c>
      <c r="M398" s="55">
        <v>8</v>
      </c>
      <c r="N398" s="89" t="s">
        <v>1556</v>
      </c>
      <c r="O398" s="114" t="s">
        <v>117</v>
      </c>
      <c r="P398" s="50">
        <v>120</v>
      </c>
      <c r="Q398" s="57" t="s">
        <v>55</v>
      </c>
      <c r="R398" s="241">
        <v>2302263000000</v>
      </c>
      <c r="S398" s="241">
        <v>12302263000007</v>
      </c>
      <c r="T398" s="260"/>
      <c r="U398" s="69"/>
      <c r="V398" s="69"/>
      <c r="W398" s="66">
        <f>кратность!$E$150</f>
        <v>15</v>
      </c>
      <c r="X398" s="273">
        <v>5.1999999999999998E-2</v>
      </c>
      <c r="Y398" s="67">
        <f t="shared" si="424"/>
        <v>15.052</v>
      </c>
      <c r="Z398" s="60">
        <v>388</v>
      </c>
      <c r="AA398" s="61">
        <v>292</v>
      </c>
      <c r="AB398" s="61">
        <v>240</v>
      </c>
      <c r="AC398" s="193">
        <v>1</v>
      </c>
      <c r="AD398" s="118">
        <v>600000017</v>
      </c>
      <c r="AE398" s="105">
        <f>справочники!$C$9</f>
        <v>0.34899999999999998</v>
      </c>
      <c r="AF398" s="62">
        <f t="shared" si="411"/>
        <v>15</v>
      </c>
      <c r="AG398" s="123">
        <f t="shared" si="412"/>
        <v>15.401</v>
      </c>
      <c r="AH398" s="38">
        <v>8</v>
      </c>
      <c r="AI398" s="39">
        <v>5</v>
      </c>
      <c r="AJ398" s="41">
        <f t="shared" si="425"/>
        <v>40</v>
      </c>
      <c r="AK398" s="216">
        <f t="shared" si="426"/>
        <v>600</v>
      </c>
      <c r="AL398" s="206">
        <f t="shared" si="119"/>
        <v>1345</v>
      </c>
      <c r="AM398" s="23"/>
    </row>
    <row r="399" spans="1:39" ht="77.25" customHeight="1" x14ac:dyDescent="0.2">
      <c r="A399" s="117">
        <v>1001063657189</v>
      </c>
      <c r="B399" s="49" t="s">
        <v>1555</v>
      </c>
      <c r="C399" s="50" t="s">
        <v>4</v>
      </c>
      <c r="D399" s="147" t="s">
        <v>474</v>
      </c>
      <c r="E399" s="113" t="s">
        <v>447</v>
      </c>
      <c r="F399" s="226" t="s">
        <v>2</v>
      </c>
      <c r="G399" s="50" t="s">
        <v>346</v>
      </c>
      <c r="H399" s="156" t="s">
        <v>500</v>
      </c>
      <c r="I399" s="151" t="s">
        <v>520</v>
      </c>
      <c r="J399" s="52" t="s">
        <v>1822</v>
      </c>
      <c r="K399" s="53">
        <v>23</v>
      </c>
      <c r="L399" s="54">
        <v>42</v>
      </c>
      <c r="M399" s="55">
        <v>8</v>
      </c>
      <c r="N399" s="89" t="s">
        <v>1556</v>
      </c>
      <c r="O399" s="114" t="s">
        <v>117</v>
      </c>
      <c r="P399" s="50">
        <v>120</v>
      </c>
      <c r="Q399" s="57" t="s">
        <v>55</v>
      </c>
      <c r="R399" s="245">
        <v>4607958076918</v>
      </c>
      <c r="S399" s="245">
        <v>14607958076915</v>
      </c>
      <c r="T399" s="94">
        <v>380</v>
      </c>
      <c r="U399" s="69">
        <v>45</v>
      </c>
      <c r="V399" s="69">
        <v>45</v>
      </c>
      <c r="W399" s="66">
        <v>0.5</v>
      </c>
      <c r="X399" s="273">
        <v>2E-3</v>
      </c>
      <c r="Y399" s="67">
        <f t="shared" ref="Y399" si="427">W399+X399</f>
        <v>0.502</v>
      </c>
      <c r="Z399" s="60">
        <v>388</v>
      </c>
      <c r="AA399" s="61">
        <v>292</v>
      </c>
      <c r="AB399" s="61">
        <v>240</v>
      </c>
      <c r="AC399" s="193">
        <v>30</v>
      </c>
      <c r="AD399" s="118">
        <v>600000017</v>
      </c>
      <c r="AE399" s="104">
        <f>справочники!$C$9</f>
        <v>0.34899999999999998</v>
      </c>
      <c r="AF399" s="63">
        <f t="shared" si="411"/>
        <v>15</v>
      </c>
      <c r="AG399" s="123">
        <f>(номин.вес_брутто__кг*кол_во_инд.__упак_к)+вес_короба__кг</f>
        <v>15.409000000000001</v>
      </c>
      <c r="AH399" s="38">
        <v>8</v>
      </c>
      <c r="AI399" s="39">
        <v>5</v>
      </c>
      <c r="AJ399" s="41">
        <f t="shared" ref="AJ399" si="428">AH399*AI399</f>
        <v>40</v>
      </c>
      <c r="AK399" s="208">
        <f t="shared" ref="AK399" si="429">IF(C399="ШТ",кол_во_инд.__упак_к*итого_г_у,ROUNDDOWN(номин.вес_нетто_г_у__кг*итого_г_у,1))</f>
        <v>1200</v>
      </c>
      <c r="AL399" s="206">
        <f t="shared" si="423"/>
        <v>1345</v>
      </c>
      <c r="AM399" s="23"/>
    </row>
    <row r="400" spans="1:39" ht="76.5" x14ac:dyDescent="0.2">
      <c r="A400" s="117">
        <v>1001063656968</v>
      </c>
      <c r="B400" s="49" t="s">
        <v>1252</v>
      </c>
      <c r="C400" s="50" t="s">
        <v>4</v>
      </c>
      <c r="D400" s="147" t="s">
        <v>474</v>
      </c>
      <c r="E400" s="113" t="s">
        <v>447</v>
      </c>
      <c r="F400" s="226" t="s">
        <v>6</v>
      </c>
      <c r="G400" s="50" t="s">
        <v>1</v>
      </c>
      <c r="H400" s="156" t="s">
        <v>500</v>
      </c>
      <c r="I400" s="151" t="s">
        <v>520</v>
      </c>
      <c r="J400" s="52" t="s">
        <v>1822</v>
      </c>
      <c r="K400" s="53">
        <v>23</v>
      </c>
      <c r="L400" s="54">
        <v>42</v>
      </c>
      <c r="M400" s="55">
        <v>8</v>
      </c>
      <c r="N400" s="89" t="s">
        <v>1556</v>
      </c>
      <c r="O400" s="114" t="s">
        <v>117</v>
      </c>
      <c r="P400" s="50">
        <v>120</v>
      </c>
      <c r="Q400" s="57" t="s">
        <v>55</v>
      </c>
      <c r="R400" s="245">
        <v>4607958078301</v>
      </c>
      <c r="S400" s="245">
        <v>14607958078308</v>
      </c>
      <c r="T400" s="94">
        <v>405</v>
      </c>
      <c r="U400" s="69">
        <v>70</v>
      </c>
      <c r="V400" s="69">
        <v>45</v>
      </c>
      <c r="W400" s="66">
        <v>0.5</v>
      </c>
      <c r="X400" s="273">
        <v>0.01</v>
      </c>
      <c r="Y400" s="67">
        <f>W400+X400</f>
        <v>0.51</v>
      </c>
      <c r="Z400" s="60">
        <v>388</v>
      </c>
      <c r="AA400" s="61">
        <v>193</v>
      </c>
      <c r="AB400" s="61">
        <v>108</v>
      </c>
      <c r="AC400" s="193">
        <v>8</v>
      </c>
      <c r="AD400" s="118">
        <v>600000013</v>
      </c>
      <c r="AE400" s="104">
        <f>справочники!$C$5</f>
        <v>0.14099999999999999</v>
      </c>
      <c r="AF400" s="63">
        <f t="shared" si="411"/>
        <v>4</v>
      </c>
      <c r="AG400" s="123">
        <f t="shared" si="412"/>
        <v>4.2210000000000001</v>
      </c>
      <c r="AH400" s="38">
        <v>12</v>
      </c>
      <c r="AI400" s="39">
        <v>14</v>
      </c>
      <c r="AJ400" s="41">
        <f>AH400*AI400</f>
        <v>168</v>
      </c>
      <c r="AK400" s="136">
        <f>IF(C400="ШТ",кол_во_инд.__упак_к*итого_г_у,ROUNDDOWN(номин.вес_нетто_г_у__кг*итого_г_у,1))</f>
        <v>1344</v>
      </c>
      <c r="AL400" s="206">
        <f t="shared" si="423"/>
        <v>1657</v>
      </c>
      <c r="AM400" s="23"/>
    </row>
    <row r="401" spans="1:39" ht="76.5" x14ac:dyDescent="0.2">
      <c r="A401" s="117">
        <v>1001063656573</v>
      </c>
      <c r="B401" s="49" t="s">
        <v>740</v>
      </c>
      <c r="C401" s="50" t="s">
        <v>4</v>
      </c>
      <c r="D401" s="147" t="s">
        <v>474</v>
      </c>
      <c r="E401" s="113" t="s">
        <v>447</v>
      </c>
      <c r="F401" s="226" t="s">
        <v>2</v>
      </c>
      <c r="G401" s="50" t="s">
        <v>1</v>
      </c>
      <c r="H401" s="155" t="s">
        <v>500</v>
      </c>
      <c r="I401" s="151" t="s">
        <v>520</v>
      </c>
      <c r="J401" s="52" t="s">
        <v>1822</v>
      </c>
      <c r="K401" s="53">
        <v>23</v>
      </c>
      <c r="L401" s="54">
        <v>42</v>
      </c>
      <c r="M401" s="55">
        <v>8</v>
      </c>
      <c r="N401" s="89" t="s">
        <v>1556</v>
      </c>
      <c r="O401" s="114" t="s">
        <v>115</v>
      </c>
      <c r="P401" s="88">
        <v>120</v>
      </c>
      <c r="Q401" s="83" t="s">
        <v>54</v>
      </c>
      <c r="R401" s="239">
        <v>4607958071142</v>
      </c>
      <c r="S401" s="239">
        <v>14607958071149</v>
      </c>
      <c r="T401" s="260">
        <v>240</v>
      </c>
      <c r="U401" s="69">
        <v>65</v>
      </c>
      <c r="V401" s="69">
        <v>44</v>
      </c>
      <c r="W401" s="66">
        <v>0.25</v>
      </c>
      <c r="X401" s="273">
        <v>5.0000000000000001E-3</v>
      </c>
      <c r="Y401" s="67">
        <f>W401+X401</f>
        <v>0.255</v>
      </c>
      <c r="Z401" s="60">
        <v>410</v>
      </c>
      <c r="AA401" s="61">
        <v>292</v>
      </c>
      <c r="AB401" s="61">
        <v>242</v>
      </c>
      <c r="AC401" s="193">
        <v>48</v>
      </c>
      <c r="AD401" s="118">
        <v>600000411</v>
      </c>
      <c r="AE401" s="105">
        <f>справочники!$C$102</f>
        <v>0.433</v>
      </c>
      <c r="AF401" s="62">
        <f t="shared" si="411"/>
        <v>12</v>
      </c>
      <c r="AG401" s="123">
        <f t="shared" si="412"/>
        <v>12.673</v>
      </c>
      <c r="AH401" s="38">
        <v>8</v>
      </c>
      <c r="AI401" s="39">
        <v>6</v>
      </c>
      <c r="AJ401" s="41">
        <f>AH401*AI401</f>
        <v>48</v>
      </c>
      <c r="AK401" s="208">
        <f>IF(C401="ШТ",кол_во_инд.__упак_к*итого_г_у,ROUNDDOWN(номин.вес_нетто_г_у__кг*итого_г_у,1))</f>
        <v>2304</v>
      </c>
      <c r="AL401" s="206">
        <f t="shared" si="423"/>
        <v>1597</v>
      </c>
      <c r="AM401" s="23"/>
    </row>
    <row r="402" spans="1:39" ht="76.5" x14ac:dyDescent="0.2">
      <c r="A402" s="117">
        <v>1001063656967</v>
      </c>
      <c r="B402" s="49" t="s">
        <v>1253</v>
      </c>
      <c r="C402" s="50" t="s">
        <v>4</v>
      </c>
      <c r="D402" s="147" t="s">
        <v>474</v>
      </c>
      <c r="E402" s="113" t="s">
        <v>447</v>
      </c>
      <c r="F402" s="226" t="s">
        <v>6</v>
      </c>
      <c r="G402" s="50" t="s">
        <v>1</v>
      </c>
      <c r="H402" s="156" t="s">
        <v>500</v>
      </c>
      <c r="I402" s="151" t="s">
        <v>520</v>
      </c>
      <c r="J402" s="52" t="s">
        <v>1822</v>
      </c>
      <c r="K402" s="53">
        <v>23</v>
      </c>
      <c r="L402" s="54">
        <v>42</v>
      </c>
      <c r="M402" s="55">
        <v>8</v>
      </c>
      <c r="N402" s="89" t="s">
        <v>1556</v>
      </c>
      <c r="O402" s="114" t="s">
        <v>115</v>
      </c>
      <c r="P402" s="50">
        <v>120</v>
      </c>
      <c r="Q402" s="83" t="s">
        <v>54</v>
      </c>
      <c r="R402" s="245">
        <v>4607958078271</v>
      </c>
      <c r="S402" s="245">
        <v>14607958078278</v>
      </c>
      <c r="T402" s="94">
        <v>240</v>
      </c>
      <c r="U402" s="61">
        <v>65</v>
      </c>
      <c r="V402" s="61">
        <v>44</v>
      </c>
      <c r="W402" s="66">
        <v>0.25</v>
      </c>
      <c r="X402" s="273">
        <v>5.0000000000000001E-3</v>
      </c>
      <c r="Y402" s="67">
        <f>W402+X402</f>
        <v>0.255</v>
      </c>
      <c r="Z402" s="60">
        <v>218</v>
      </c>
      <c r="AA402" s="61">
        <v>193</v>
      </c>
      <c r="AB402" s="61">
        <v>108</v>
      </c>
      <c r="AC402" s="193">
        <v>8</v>
      </c>
      <c r="AD402" s="118">
        <v>600000150</v>
      </c>
      <c r="AE402" s="105">
        <f>справочники!$C$43</f>
        <v>9.7000000000000003E-2</v>
      </c>
      <c r="AF402" s="62">
        <f t="shared" si="411"/>
        <v>2</v>
      </c>
      <c r="AG402" s="123">
        <f t="shared" si="412"/>
        <v>2.137</v>
      </c>
      <c r="AH402" s="34">
        <v>20</v>
      </c>
      <c r="AI402" s="35">
        <v>14</v>
      </c>
      <c r="AJ402" s="41">
        <f>AH402*AI402</f>
        <v>280</v>
      </c>
      <c r="AK402" s="208">
        <f>IF(C402="ШТ",кол_во_инд.__упак_к*итого_г_у,ROUNDDOWN(номин.вес_нетто_г_у__кг*итого_г_у,1))</f>
        <v>2240</v>
      </c>
      <c r="AL402" s="206">
        <f t="shared" si="423"/>
        <v>1657</v>
      </c>
      <c r="AM402" s="23"/>
    </row>
    <row r="403" spans="1:39" ht="51" x14ac:dyDescent="0.2">
      <c r="A403" s="117">
        <v>1001060704192</v>
      </c>
      <c r="B403" s="49" t="s">
        <v>188</v>
      </c>
      <c r="C403" s="50" t="s">
        <v>3</v>
      </c>
      <c r="D403" s="147" t="s">
        <v>474</v>
      </c>
      <c r="E403" s="113" t="s">
        <v>447</v>
      </c>
      <c r="F403" s="226" t="s">
        <v>2</v>
      </c>
      <c r="G403" s="50" t="s">
        <v>1</v>
      </c>
      <c r="H403" s="156" t="s">
        <v>57</v>
      </c>
      <c r="I403" s="151" t="s">
        <v>512</v>
      </c>
      <c r="J403" s="52" t="s">
        <v>1341</v>
      </c>
      <c r="K403" s="53">
        <v>19</v>
      </c>
      <c r="L403" s="54">
        <v>45</v>
      </c>
      <c r="M403" s="55"/>
      <c r="N403" s="89" t="s">
        <v>59</v>
      </c>
      <c r="O403" s="114" t="s">
        <v>117</v>
      </c>
      <c r="P403" s="50">
        <v>120</v>
      </c>
      <c r="Q403" s="57" t="s">
        <v>55</v>
      </c>
      <c r="R403" s="121">
        <v>2321068000008</v>
      </c>
      <c r="S403" s="121">
        <v>12321068000005</v>
      </c>
      <c r="T403" s="94">
        <v>405</v>
      </c>
      <c r="U403" s="69">
        <v>70</v>
      </c>
      <c r="V403" s="69">
        <v>42</v>
      </c>
      <c r="W403" s="66">
        <f>кратность!$F$151</f>
        <v>0.52500000000000002</v>
      </c>
      <c r="X403" s="273">
        <v>0.01</v>
      </c>
      <c r="Y403" s="67">
        <f t="shared" si="414"/>
        <v>0.53500000000000003</v>
      </c>
      <c r="Z403" s="60">
        <v>388</v>
      </c>
      <c r="AA403" s="61">
        <v>193</v>
      </c>
      <c r="AB403" s="61">
        <v>108</v>
      </c>
      <c r="AC403" s="193">
        <v>8</v>
      </c>
      <c r="AD403" s="118">
        <v>600000013</v>
      </c>
      <c r="AE403" s="105">
        <f>справочники!$C$5</f>
        <v>0.14099999999999999</v>
      </c>
      <c r="AF403" s="63">
        <f t="shared" si="411"/>
        <v>4.2</v>
      </c>
      <c r="AG403" s="123">
        <f t="shared" si="412"/>
        <v>4.4210000000000003</v>
      </c>
      <c r="AH403" s="38">
        <v>12</v>
      </c>
      <c r="AI403" s="39">
        <v>14</v>
      </c>
      <c r="AJ403" s="41">
        <f t="shared" si="413"/>
        <v>168</v>
      </c>
      <c r="AK403" s="216">
        <f t="shared" si="415"/>
        <v>705.6</v>
      </c>
      <c r="AL403" s="206">
        <f t="shared" si="423"/>
        <v>1657</v>
      </c>
      <c r="AM403" s="23"/>
    </row>
    <row r="404" spans="1:39" ht="51" x14ac:dyDescent="0.2">
      <c r="A404" s="117">
        <v>1001060704070</v>
      </c>
      <c r="B404" s="49" t="s">
        <v>400</v>
      </c>
      <c r="C404" s="50" t="s">
        <v>3</v>
      </c>
      <c r="D404" s="147" t="s">
        <v>474</v>
      </c>
      <c r="E404" s="113" t="s">
        <v>447</v>
      </c>
      <c r="F404" s="226" t="s">
        <v>2</v>
      </c>
      <c r="G404" s="50" t="s">
        <v>1</v>
      </c>
      <c r="H404" s="156" t="s">
        <v>57</v>
      </c>
      <c r="I404" s="151" t="s">
        <v>512</v>
      </c>
      <c r="J404" s="52" t="s">
        <v>1341</v>
      </c>
      <c r="K404" s="53">
        <v>19</v>
      </c>
      <c r="L404" s="54">
        <v>45</v>
      </c>
      <c r="M404" s="55"/>
      <c r="N404" s="89" t="s">
        <v>59</v>
      </c>
      <c r="O404" s="114" t="s">
        <v>117</v>
      </c>
      <c r="P404" s="50">
        <v>120</v>
      </c>
      <c r="Q404" s="83" t="s">
        <v>55</v>
      </c>
      <c r="R404" s="241">
        <v>2392077000006</v>
      </c>
      <c r="S404" s="241">
        <v>12392077000003</v>
      </c>
      <c r="T404" s="260">
        <v>405</v>
      </c>
      <c r="U404" s="69">
        <v>70</v>
      </c>
      <c r="V404" s="61">
        <v>42</v>
      </c>
      <c r="W404" s="66">
        <f>кратность!F152</f>
        <v>0.52500000000000002</v>
      </c>
      <c r="X404" s="273">
        <v>0.01</v>
      </c>
      <c r="Y404" s="67">
        <f t="shared" si="414"/>
        <v>0.53500000000000003</v>
      </c>
      <c r="Z404" s="60">
        <v>388</v>
      </c>
      <c r="AA404" s="61">
        <v>193</v>
      </c>
      <c r="AB404" s="61">
        <v>108</v>
      </c>
      <c r="AC404" s="193">
        <v>8</v>
      </c>
      <c r="AD404" s="118">
        <v>600000013</v>
      </c>
      <c r="AE404" s="105">
        <f>справочники!$C$5</f>
        <v>0.14099999999999999</v>
      </c>
      <c r="AF404" s="63">
        <f t="shared" si="411"/>
        <v>4.2</v>
      </c>
      <c r="AG404" s="123">
        <f t="shared" si="412"/>
        <v>4.4210000000000003</v>
      </c>
      <c r="AH404" s="38">
        <v>12</v>
      </c>
      <c r="AI404" s="39">
        <v>14</v>
      </c>
      <c r="AJ404" s="41">
        <f t="shared" si="413"/>
        <v>168</v>
      </c>
      <c r="AK404" s="216">
        <f t="shared" si="415"/>
        <v>705.6</v>
      </c>
      <c r="AL404" s="206">
        <f t="shared" si="423"/>
        <v>1657</v>
      </c>
      <c r="AM404" s="23"/>
    </row>
    <row r="405" spans="1:39" ht="51" x14ac:dyDescent="0.2">
      <c r="A405" s="117">
        <v>1001060703070</v>
      </c>
      <c r="B405" s="49" t="s">
        <v>409</v>
      </c>
      <c r="C405" s="50" t="s">
        <v>3</v>
      </c>
      <c r="D405" s="147" t="s">
        <v>474</v>
      </c>
      <c r="E405" s="113" t="s">
        <v>447</v>
      </c>
      <c r="F405" s="226" t="s">
        <v>2</v>
      </c>
      <c r="G405" s="50" t="s">
        <v>1</v>
      </c>
      <c r="H405" s="156" t="s">
        <v>57</v>
      </c>
      <c r="I405" s="151" t="s">
        <v>512</v>
      </c>
      <c r="J405" s="52" t="s">
        <v>1341</v>
      </c>
      <c r="K405" s="53">
        <v>19</v>
      </c>
      <c r="L405" s="54">
        <v>45</v>
      </c>
      <c r="M405" s="55"/>
      <c r="N405" s="89" t="s">
        <v>59</v>
      </c>
      <c r="O405" s="114" t="s">
        <v>117</v>
      </c>
      <c r="P405" s="50">
        <v>120</v>
      </c>
      <c r="Q405" s="83" t="s">
        <v>55</v>
      </c>
      <c r="R405" s="241">
        <v>2870860000001</v>
      </c>
      <c r="S405" s="241">
        <v>12870860000008</v>
      </c>
      <c r="T405" s="260">
        <v>405</v>
      </c>
      <c r="U405" s="69">
        <v>70</v>
      </c>
      <c r="V405" s="61">
        <v>42</v>
      </c>
      <c r="W405" s="66">
        <f>кратность!F153</f>
        <v>0.52500000000000002</v>
      </c>
      <c r="X405" s="273">
        <v>0.01</v>
      </c>
      <c r="Y405" s="67">
        <f t="shared" si="414"/>
        <v>0.53500000000000003</v>
      </c>
      <c r="Z405" s="60">
        <v>388</v>
      </c>
      <c r="AA405" s="61">
        <v>193</v>
      </c>
      <c r="AB405" s="61">
        <v>108</v>
      </c>
      <c r="AC405" s="193">
        <v>8</v>
      </c>
      <c r="AD405" s="118">
        <v>600000013</v>
      </c>
      <c r="AE405" s="105">
        <f>справочники!$C$5</f>
        <v>0.14099999999999999</v>
      </c>
      <c r="AF405" s="63">
        <f t="shared" si="411"/>
        <v>4.2</v>
      </c>
      <c r="AG405" s="123">
        <f t="shared" si="412"/>
        <v>4.4210000000000003</v>
      </c>
      <c r="AH405" s="38">
        <v>12</v>
      </c>
      <c r="AI405" s="39">
        <v>14</v>
      </c>
      <c r="AJ405" s="41">
        <f t="shared" si="413"/>
        <v>168</v>
      </c>
      <c r="AK405" s="216">
        <f t="shared" si="415"/>
        <v>705.6</v>
      </c>
      <c r="AL405" s="206">
        <f t="shared" si="423"/>
        <v>1657</v>
      </c>
      <c r="AM405" s="23"/>
    </row>
    <row r="406" spans="1:39" ht="51" x14ac:dyDescent="0.2">
      <c r="A406" s="117">
        <v>1001060705036</v>
      </c>
      <c r="B406" s="49" t="s">
        <v>416</v>
      </c>
      <c r="C406" s="50" t="s">
        <v>3</v>
      </c>
      <c r="D406" s="147" t="s">
        <v>474</v>
      </c>
      <c r="E406" s="113" t="s">
        <v>447</v>
      </c>
      <c r="F406" s="226" t="s">
        <v>2</v>
      </c>
      <c r="G406" s="50" t="s">
        <v>1</v>
      </c>
      <c r="H406" s="155" t="s">
        <v>57</v>
      </c>
      <c r="I406" s="151" t="s">
        <v>512</v>
      </c>
      <c r="J406" s="52" t="s">
        <v>1341</v>
      </c>
      <c r="K406" s="85">
        <v>19</v>
      </c>
      <c r="L406" s="86">
        <v>45</v>
      </c>
      <c r="M406" s="92"/>
      <c r="N406" s="87" t="s">
        <v>59</v>
      </c>
      <c r="O406" s="114" t="s">
        <v>117</v>
      </c>
      <c r="P406" s="88">
        <v>120</v>
      </c>
      <c r="Q406" s="83" t="s">
        <v>55</v>
      </c>
      <c r="R406" s="241">
        <v>2800065000001</v>
      </c>
      <c r="S406" s="241">
        <v>12800065000008</v>
      </c>
      <c r="T406" s="260">
        <v>405</v>
      </c>
      <c r="U406" s="69">
        <v>70</v>
      </c>
      <c r="V406" s="69">
        <v>42</v>
      </c>
      <c r="W406" s="66">
        <f>кратность!F154</f>
        <v>0.52</v>
      </c>
      <c r="X406" s="273">
        <v>0.01</v>
      </c>
      <c r="Y406" s="67">
        <f t="shared" si="414"/>
        <v>0.53</v>
      </c>
      <c r="Z406" s="60">
        <v>410</v>
      </c>
      <c r="AA406" s="61">
        <v>292</v>
      </c>
      <c r="AB406" s="61">
        <v>242</v>
      </c>
      <c r="AC406" s="193">
        <v>30</v>
      </c>
      <c r="AD406" s="118">
        <v>600000411</v>
      </c>
      <c r="AE406" s="105">
        <f>справочники!$C$102</f>
        <v>0.433</v>
      </c>
      <c r="AF406" s="62">
        <f t="shared" si="411"/>
        <v>15.6</v>
      </c>
      <c r="AG406" s="123">
        <f t="shared" si="412"/>
        <v>16.333000000000002</v>
      </c>
      <c r="AH406" s="38">
        <v>8</v>
      </c>
      <c r="AI406" s="39">
        <v>6</v>
      </c>
      <c r="AJ406" s="41">
        <f t="shared" si="413"/>
        <v>48</v>
      </c>
      <c r="AK406" s="216">
        <f t="shared" si="415"/>
        <v>748.8</v>
      </c>
      <c r="AL406" s="206">
        <f t="shared" si="423"/>
        <v>1597</v>
      </c>
      <c r="AM406" s="23"/>
    </row>
    <row r="407" spans="1:39" ht="76.5" x14ac:dyDescent="0.2">
      <c r="A407" s="117">
        <v>1001065876924</v>
      </c>
      <c r="B407" s="49" t="s">
        <v>1604</v>
      </c>
      <c r="C407" s="50" t="s">
        <v>4</v>
      </c>
      <c r="D407" s="147" t="s">
        <v>474</v>
      </c>
      <c r="E407" s="113" t="s">
        <v>447</v>
      </c>
      <c r="F407" s="226" t="s">
        <v>6</v>
      </c>
      <c r="G407" s="50" t="s">
        <v>1</v>
      </c>
      <c r="H407" s="156" t="s">
        <v>500</v>
      </c>
      <c r="I407" s="151" t="s">
        <v>520</v>
      </c>
      <c r="J407" s="84" t="s">
        <v>1703</v>
      </c>
      <c r="K407" s="53">
        <v>23</v>
      </c>
      <c r="L407" s="54">
        <v>42</v>
      </c>
      <c r="M407" s="55">
        <v>8</v>
      </c>
      <c r="N407" s="89" t="s">
        <v>1556</v>
      </c>
      <c r="O407" s="114" t="s">
        <v>117</v>
      </c>
      <c r="P407" s="50">
        <v>120</v>
      </c>
      <c r="Q407" s="83" t="s">
        <v>55</v>
      </c>
      <c r="R407" s="239">
        <v>4607958078073</v>
      </c>
      <c r="S407" s="239">
        <v>14607958078070</v>
      </c>
      <c r="T407" s="260">
        <v>405</v>
      </c>
      <c r="U407" s="69">
        <v>70</v>
      </c>
      <c r="V407" s="61">
        <v>45</v>
      </c>
      <c r="W407" s="66">
        <v>0.5</v>
      </c>
      <c r="X407" s="273">
        <v>0.01</v>
      </c>
      <c r="Y407" s="67">
        <f t="shared" si="414"/>
        <v>0.51</v>
      </c>
      <c r="Z407" s="60">
        <v>388</v>
      </c>
      <c r="AA407" s="61">
        <v>193</v>
      </c>
      <c r="AB407" s="61">
        <v>108</v>
      </c>
      <c r="AC407" s="193">
        <v>8</v>
      </c>
      <c r="AD407" s="118">
        <v>600000013</v>
      </c>
      <c r="AE407" s="104">
        <f>справочники!$C$5</f>
        <v>0.14099999999999999</v>
      </c>
      <c r="AF407" s="63">
        <f t="shared" si="411"/>
        <v>4</v>
      </c>
      <c r="AG407" s="123">
        <f t="shared" si="412"/>
        <v>4.2210000000000001</v>
      </c>
      <c r="AH407" s="38">
        <v>12</v>
      </c>
      <c r="AI407" s="39">
        <v>14</v>
      </c>
      <c r="AJ407" s="41">
        <f t="shared" si="413"/>
        <v>168</v>
      </c>
      <c r="AK407" s="208">
        <f t="shared" si="415"/>
        <v>1344</v>
      </c>
      <c r="AL407" s="206">
        <f t="shared" si="423"/>
        <v>1657</v>
      </c>
      <c r="AM407" s="23"/>
    </row>
    <row r="408" spans="1:39" ht="76.5" x14ac:dyDescent="0.2">
      <c r="A408" s="117">
        <v>1001065867347</v>
      </c>
      <c r="B408" s="49" t="s">
        <v>1891</v>
      </c>
      <c r="C408" s="50" t="s">
        <v>4</v>
      </c>
      <c r="D408" s="147" t="s">
        <v>474</v>
      </c>
      <c r="E408" s="113" t="s">
        <v>447</v>
      </c>
      <c r="F408" s="226" t="s">
        <v>5</v>
      </c>
      <c r="G408" s="50" t="s">
        <v>1</v>
      </c>
      <c r="H408" s="156" t="s">
        <v>1405</v>
      </c>
      <c r="I408" s="151" t="s">
        <v>520</v>
      </c>
      <c r="J408" s="52" t="s">
        <v>1822</v>
      </c>
      <c r="K408" s="53">
        <v>23</v>
      </c>
      <c r="L408" s="54">
        <v>42</v>
      </c>
      <c r="M408" s="55">
        <v>8</v>
      </c>
      <c r="N408" s="89" t="s">
        <v>1556</v>
      </c>
      <c r="O408" s="114" t="s">
        <v>117</v>
      </c>
      <c r="P408" s="50">
        <v>120</v>
      </c>
      <c r="Q408" s="57" t="s">
        <v>55</v>
      </c>
      <c r="R408" s="245">
        <v>4630362180070</v>
      </c>
      <c r="S408" s="245">
        <v>14630362180077</v>
      </c>
      <c r="T408" s="94">
        <v>405</v>
      </c>
      <c r="U408" s="69">
        <v>70</v>
      </c>
      <c r="V408" s="69">
        <v>45</v>
      </c>
      <c r="W408" s="66">
        <v>0.5</v>
      </c>
      <c r="X408" s="273">
        <v>0.01</v>
      </c>
      <c r="Y408" s="67">
        <f t="shared" ref="Y408" si="430">W408+X408</f>
        <v>0.51</v>
      </c>
      <c r="Z408" s="60">
        <v>388</v>
      </c>
      <c r="AA408" s="61">
        <v>193</v>
      </c>
      <c r="AB408" s="61">
        <v>108</v>
      </c>
      <c r="AC408" s="193">
        <v>8</v>
      </c>
      <c r="AD408" s="118">
        <v>600000013</v>
      </c>
      <c r="AE408" s="104">
        <f>справочники!$C$5</f>
        <v>0.14099999999999999</v>
      </c>
      <c r="AF408" s="63">
        <f t="shared" si="411"/>
        <v>4</v>
      </c>
      <c r="AG408" s="123">
        <f t="shared" si="412"/>
        <v>4.2210000000000001</v>
      </c>
      <c r="AH408" s="38">
        <v>12</v>
      </c>
      <c r="AI408" s="39">
        <v>14</v>
      </c>
      <c r="AJ408" s="41">
        <f t="shared" ref="AJ408" si="431">AH408*AI408</f>
        <v>168</v>
      </c>
      <c r="AK408" s="208">
        <f t="shared" ref="AK408" si="432">IF(C408="ШТ",кол_во_инд.__упак_к*итого_г_у,ROUNDDOWN(номин.вес_нетто_г_у__кг*итого_г_у,1))</f>
        <v>1344</v>
      </c>
      <c r="AL408" s="206">
        <f t="shared" si="423"/>
        <v>1657</v>
      </c>
      <c r="AM408" s="23"/>
    </row>
    <row r="409" spans="1:39" ht="102" x14ac:dyDescent="0.2">
      <c r="A409" s="117">
        <v>1001061006966</v>
      </c>
      <c r="B409" s="49" t="s">
        <v>1250</v>
      </c>
      <c r="C409" s="50" t="s">
        <v>3</v>
      </c>
      <c r="D409" s="147" t="s">
        <v>474</v>
      </c>
      <c r="E409" s="113" t="s">
        <v>447</v>
      </c>
      <c r="F409" s="226" t="s">
        <v>6</v>
      </c>
      <c r="G409" s="50" t="s">
        <v>1</v>
      </c>
      <c r="H409" s="156" t="s">
        <v>500</v>
      </c>
      <c r="I409" s="151" t="s">
        <v>520</v>
      </c>
      <c r="J409" s="52" t="s">
        <v>1251</v>
      </c>
      <c r="K409" s="53">
        <v>23</v>
      </c>
      <c r="L409" s="54">
        <v>32</v>
      </c>
      <c r="M409" s="55"/>
      <c r="N409" s="89" t="s">
        <v>451</v>
      </c>
      <c r="O409" s="114" t="s">
        <v>117</v>
      </c>
      <c r="P409" s="50">
        <v>120</v>
      </c>
      <c r="Q409" s="83" t="s">
        <v>55</v>
      </c>
      <c r="R409" s="247">
        <v>2103409000003</v>
      </c>
      <c r="S409" s="247">
        <v>12103409000000</v>
      </c>
      <c r="T409" s="260">
        <v>405</v>
      </c>
      <c r="U409" s="69">
        <v>70</v>
      </c>
      <c r="V409" s="61">
        <v>45</v>
      </c>
      <c r="W409" s="66">
        <f>кратность!$F$155</f>
        <v>0.48799999999999999</v>
      </c>
      <c r="X409" s="273">
        <v>0.01</v>
      </c>
      <c r="Y409" s="67">
        <f t="shared" ref="Y409:Y413" si="433">W409+X409</f>
        <v>0.498</v>
      </c>
      <c r="Z409" s="60">
        <v>388</v>
      </c>
      <c r="AA409" s="61">
        <v>193</v>
      </c>
      <c r="AB409" s="61">
        <v>108</v>
      </c>
      <c r="AC409" s="193">
        <v>8</v>
      </c>
      <c r="AD409" s="118">
        <v>600000013</v>
      </c>
      <c r="AE409" s="105">
        <f>справочники!$C$5</f>
        <v>0.14099999999999999</v>
      </c>
      <c r="AF409" s="63">
        <f t="shared" si="411"/>
        <v>3.9</v>
      </c>
      <c r="AG409" s="123">
        <f t="shared" si="412"/>
        <v>4.125</v>
      </c>
      <c r="AH409" s="38">
        <v>12</v>
      </c>
      <c r="AI409" s="39">
        <v>14</v>
      </c>
      <c r="AJ409" s="41">
        <f t="shared" ref="AJ409:AJ413" si="434">AH409*AI409</f>
        <v>168</v>
      </c>
      <c r="AK409" s="216">
        <f t="shared" ref="AK409:AK413" si="435">IF(C409="ШТ",кол_во_инд.__упак_к*итого_г_у,ROUNDDOWN(номин.вес_нетто_г_у__кг*итого_г_у,1))</f>
        <v>655.20000000000005</v>
      </c>
      <c r="AL409" s="206">
        <f t="shared" si="423"/>
        <v>1657</v>
      </c>
      <c r="AM409" s="23"/>
    </row>
    <row r="410" spans="1:39" ht="102" x14ac:dyDescent="0.2">
      <c r="A410" s="117">
        <v>1001061007246</v>
      </c>
      <c r="B410" s="49" t="s">
        <v>1644</v>
      </c>
      <c r="C410" s="50" t="s">
        <v>4</v>
      </c>
      <c r="D410" s="147" t="s">
        <v>474</v>
      </c>
      <c r="E410" s="113" t="s">
        <v>447</v>
      </c>
      <c r="F410" s="226" t="s">
        <v>6</v>
      </c>
      <c r="G410" s="50" t="s">
        <v>1</v>
      </c>
      <c r="H410" s="156" t="s">
        <v>500</v>
      </c>
      <c r="I410" s="151" t="s">
        <v>520</v>
      </c>
      <c r="J410" s="52" t="s">
        <v>1251</v>
      </c>
      <c r="K410" s="53">
        <v>23</v>
      </c>
      <c r="L410" s="54">
        <v>32</v>
      </c>
      <c r="M410" s="55"/>
      <c r="N410" s="89" t="s">
        <v>451</v>
      </c>
      <c r="O410" s="114" t="s">
        <v>117</v>
      </c>
      <c r="P410" s="50">
        <v>120</v>
      </c>
      <c r="Q410" s="83" t="s">
        <v>55</v>
      </c>
      <c r="R410" s="247">
        <v>4607958079476</v>
      </c>
      <c r="S410" s="247">
        <v>14607958079473</v>
      </c>
      <c r="T410" s="260">
        <v>405</v>
      </c>
      <c r="U410" s="69">
        <v>70</v>
      </c>
      <c r="V410" s="61">
        <v>45</v>
      </c>
      <c r="W410" s="66">
        <v>0.5</v>
      </c>
      <c r="X410" s="273">
        <v>0.01</v>
      </c>
      <c r="Y410" s="67">
        <f t="shared" si="433"/>
        <v>0.51</v>
      </c>
      <c r="Z410" s="60">
        <v>388</v>
      </c>
      <c r="AA410" s="61">
        <v>193</v>
      </c>
      <c r="AB410" s="61">
        <v>108</v>
      </c>
      <c r="AC410" s="193">
        <v>8</v>
      </c>
      <c r="AD410" s="118">
        <v>600000013</v>
      </c>
      <c r="AE410" s="105">
        <f>справочники!$C$5</f>
        <v>0.14099999999999999</v>
      </c>
      <c r="AF410" s="63">
        <f t="shared" si="411"/>
        <v>4</v>
      </c>
      <c r="AG410" s="123">
        <f t="shared" si="412"/>
        <v>4.2210000000000001</v>
      </c>
      <c r="AH410" s="38">
        <v>12</v>
      </c>
      <c r="AI410" s="39">
        <v>14</v>
      </c>
      <c r="AJ410" s="41">
        <f t="shared" si="434"/>
        <v>168</v>
      </c>
      <c r="AK410" s="208">
        <f t="shared" si="435"/>
        <v>1344</v>
      </c>
      <c r="AL410" s="206">
        <f t="shared" si="423"/>
        <v>1657</v>
      </c>
      <c r="AM410" s="23"/>
    </row>
    <row r="411" spans="1:39" ht="102" x14ac:dyDescent="0.2">
      <c r="A411" s="117">
        <v>1001061007331</v>
      </c>
      <c r="B411" s="49" t="s">
        <v>1841</v>
      </c>
      <c r="C411" s="50" t="s">
        <v>4</v>
      </c>
      <c r="D411" s="147" t="s">
        <v>474</v>
      </c>
      <c r="E411" s="113" t="s">
        <v>447</v>
      </c>
      <c r="F411" s="226" t="s">
        <v>6</v>
      </c>
      <c r="G411" s="50" t="s">
        <v>346</v>
      </c>
      <c r="H411" s="156" t="s">
        <v>500</v>
      </c>
      <c r="I411" s="151" t="s">
        <v>520</v>
      </c>
      <c r="J411" s="52" t="s">
        <v>1326</v>
      </c>
      <c r="K411" s="53">
        <v>21</v>
      </c>
      <c r="L411" s="54">
        <v>48</v>
      </c>
      <c r="M411" s="55"/>
      <c r="N411" s="89" t="s">
        <v>338</v>
      </c>
      <c r="O411" s="114" t="s">
        <v>117</v>
      </c>
      <c r="P411" s="50">
        <v>120</v>
      </c>
      <c r="Q411" s="57" t="s">
        <v>55</v>
      </c>
      <c r="R411" s="247">
        <v>4607958079476</v>
      </c>
      <c r="S411" s="245">
        <v>24607958079470</v>
      </c>
      <c r="T411" s="94">
        <v>380</v>
      </c>
      <c r="U411" s="69">
        <v>45</v>
      </c>
      <c r="V411" s="69">
        <v>45</v>
      </c>
      <c r="W411" s="66">
        <v>0.5</v>
      </c>
      <c r="X411" s="273">
        <v>2E-3</v>
      </c>
      <c r="Y411" s="67">
        <f t="shared" si="433"/>
        <v>0.502</v>
      </c>
      <c r="Z411" s="60">
        <v>388</v>
      </c>
      <c r="AA411" s="61">
        <v>292</v>
      </c>
      <c r="AB411" s="61">
        <v>240</v>
      </c>
      <c r="AC411" s="193">
        <v>30</v>
      </c>
      <c r="AD411" s="118">
        <v>600000017</v>
      </c>
      <c r="AE411" s="104">
        <f>справочники!$C$9</f>
        <v>0.34899999999999998</v>
      </c>
      <c r="AF411" s="63">
        <f t="shared" si="411"/>
        <v>15</v>
      </c>
      <c r="AG411" s="123">
        <f>(номин.вес_брутто__кг*кол_во_инд.__упак_к)+вес_короба__кг</f>
        <v>15.409000000000001</v>
      </c>
      <c r="AH411" s="38">
        <v>8</v>
      </c>
      <c r="AI411" s="39">
        <v>5</v>
      </c>
      <c r="AJ411" s="41">
        <f t="shared" si="434"/>
        <v>40</v>
      </c>
      <c r="AK411" s="208">
        <f t="shared" si="435"/>
        <v>1200</v>
      </c>
      <c r="AL411" s="206">
        <f t="shared" si="423"/>
        <v>1345</v>
      </c>
      <c r="AM411" s="23"/>
    </row>
    <row r="412" spans="1:39" ht="141.75" customHeight="1" x14ac:dyDescent="0.2">
      <c r="A412" s="117">
        <v>1001065616832</v>
      </c>
      <c r="B412" s="49" t="s">
        <v>1026</v>
      </c>
      <c r="C412" s="50" t="s">
        <v>3</v>
      </c>
      <c r="D412" s="147" t="s">
        <v>474</v>
      </c>
      <c r="E412" s="113" t="s">
        <v>447</v>
      </c>
      <c r="F412" s="226" t="s">
        <v>5</v>
      </c>
      <c r="G412" s="59" t="s">
        <v>1492</v>
      </c>
      <c r="H412" s="156" t="s">
        <v>500</v>
      </c>
      <c r="I412" s="151" t="s">
        <v>520</v>
      </c>
      <c r="J412" s="84" t="s">
        <v>1805</v>
      </c>
      <c r="K412" s="53">
        <v>11</v>
      </c>
      <c r="L412" s="54">
        <v>67</v>
      </c>
      <c r="M412" s="55"/>
      <c r="N412" s="89" t="s">
        <v>60</v>
      </c>
      <c r="O412" s="114" t="s">
        <v>115</v>
      </c>
      <c r="P412" s="50">
        <v>30</v>
      </c>
      <c r="Q412" s="57" t="s">
        <v>54</v>
      </c>
      <c r="R412" s="241">
        <v>2100883000000</v>
      </c>
      <c r="S412" s="241">
        <v>12100883000007</v>
      </c>
      <c r="T412" s="260">
        <v>100</v>
      </c>
      <c r="U412" s="69">
        <v>90</v>
      </c>
      <c r="V412" s="61">
        <v>50</v>
      </c>
      <c r="W412" s="66">
        <f>кратность!$F$156</f>
        <v>0.215</v>
      </c>
      <c r="X412" s="273">
        <v>6.0000000000000001E-3</v>
      </c>
      <c r="Y412" s="67">
        <f t="shared" si="433"/>
        <v>0.221</v>
      </c>
      <c r="Z412" s="60">
        <v>378</v>
      </c>
      <c r="AA412" s="61">
        <v>156</v>
      </c>
      <c r="AB412" s="61">
        <v>138</v>
      </c>
      <c r="AC412" s="193">
        <v>10</v>
      </c>
      <c r="AD412" s="118">
        <v>600000019</v>
      </c>
      <c r="AE412" s="105">
        <f>справочники!$C$11</f>
        <v>0.114</v>
      </c>
      <c r="AF412" s="63">
        <f t="shared" si="411"/>
        <v>2.15</v>
      </c>
      <c r="AG412" s="123">
        <f t="shared" si="412"/>
        <v>2.3239999999999998</v>
      </c>
      <c r="AH412" s="38">
        <v>15</v>
      </c>
      <c r="AI412" s="39">
        <v>11</v>
      </c>
      <c r="AJ412" s="41">
        <f t="shared" si="434"/>
        <v>165</v>
      </c>
      <c r="AK412" s="216">
        <f t="shared" si="435"/>
        <v>354.7</v>
      </c>
      <c r="AL412" s="206">
        <f t="shared" si="423"/>
        <v>1663</v>
      </c>
      <c r="AM412" s="23"/>
    </row>
    <row r="413" spans="1:39" ht="141.75" customHeight="1" x14ac:dyDescent="0.2">
      <c r="A413" s="117">
        <v>1001065617258</v>
      </c>
      <c r="B413" s="49" t="s">
        <v>1671</v>
      </c>
      <c r="C413" s="50" t="s">
        <v>3</v>
      </c>
      <c r="D413" s="147" t="s">
        <v>474</v>
      </c>
      <c r="E413" s="113" t="s">
        <v>447</v>
      </c>
      <c r="F413" s="226" t="s">
        <v>5</v>
      </c>
      <c r="G413" s="50" t="s">
        <v>346</v>
      </c>
      <c r="H413" s="156" t="s">
        <v>500</v>
      </c>
      <c r="I413" s="151" t="s">
        <v>520</v>
      </c>
      <c r="J413" s="84" t="s">
        <v>1805</v>
      </c>
      <c r="K413" s="53">
        <v>11</v>
      </c>
      <c r="L413" s="54">
        <v>67</v>
      </c>
      <c r="M413" s="55"/>
      <c r="N413" s="89" t="s">
        <v>60</v>
      </c>
      <c r="O413" s="114" t="s">
        <v>115</v>
      </c>
      <c r="P413" s="50">
        <v>30</v>
      </c>
      <c r="Q413" s="57" t="s">
        <v>54</v>
      </c>
      <c r="R413" s="241">
        <v>2100883000000</v>
      </c>
      <c r="S413" s="241">
        <v>12100883000007</v>
      </c>
      <c r="T413" s="260">
        <v>100</v>
      </c>
      <c r="U413" s="69">
        <v>90</v>
      </c>
      <c r="V413" s="61">
        <v>50</v>
      </c>
      <c r="W413" s="66">
        <f>кратность!$F$157</f>
        <v>0.28999999999999998</v>
      </c>
      <c r="X413" s="273">
        <v>6.0000000000000001E-3</v>
      </c>
      <c r="Y413" s="67">
        <f t="shared" si="433"/>
        <v>0.29599999999999999</v>
      </c>
      <c r="Z413" s="60">
        <v>388</v>
      </c>
      <c r="AA413" s="61">
        <v>292</v>
      </c>
      <c r="AB413" s="61">
        <v>240</v>
      </c>
      <c r="AC413" s="193">
        <v>30</v>
      </c>
      <c r="AD413" s="118">
        <v>600000017</v>
      </c>
      <c r="AE413" s="105">
        <f>справочники!$C$9</f>
        <v>0.34899999999999998</v>
      </c>
      <c r="AF413" s="63">
        <f t="shared" si="411"/>
        <v>8.6999999999999993</v>
      </c>
      <c r="AG413" s="123">
        <f t="shared" si="412"/>
        <v>9.2289999999999992</v>
      </c>
      <c r="AH413" s="38">
        <v>8</v>
      </c>
      <c r="AI413" s="39">
        <v>6</v>
      </c>
      <c r="AJ413" s="41">
        <f t="shared" si="434"/>
        <v>48</v>
      </c>
      <c r="AK413" s="216">
        <f t="shared" si="435"/>
        <v>417.6</v>
      </c>
      <c r="AL413" s="206">
        <f t="shared" si="423"/>
        <v>1585</v>
      </c>
      <c r="AM413" s="23"/>
    </row>
    <row r="414" spans="1:39" ht="141.75" customHeight="1" x14ac:dyDescent="0.2">
      <c r="A414" s="117">
        <v>1001060677299</v>
      </c>
      <c r="B414" s="49" t="s">
        <v>1770</v>
      </c>
      <c r="C414" s="50" t="s">
        <v>3</v>
      </c>
      <c r="D414" s="147" t="s">
        <v>474</v>
      </c>
      <c r="E414" s="113" t="s">
        <v>447</v>
      </c>
      <c r="F414" s="226" t="s">
        <v>6</v>
      </c>
      <c r="G414" s="59" t="s">
        <v>1492</v>
      </c>
      <c r="H414" s="156" t="s">
        <v>1405</v>
      </c>
      <c r="I414" s="151" t="s">
        <v>520</v>
      </c>
      <c r="J414" s="84" t="s">
        <v>1771</v>
      </c>
      <c r="K414" s="53">
        <v>11</v>
      </c>
      <c r="L414" s="54">
        <v>67</v>
      </c>
      <c r="M414" s="55"/>
      <c r="N414" s="89" t="s">
        <v>60</v>
      </c>
      <c r="O414" s="114" t="s">
        <v>115</v>
      </c>
      <c r="P414" s="50">
        <v>30</v>
      </c>
      <c r="Q414" s="57" t="s">
        <v>54</v>
      </c>
      <c r="R414" s="241">
        <v>2800548000009</v>
      </c>
      <c r="S414" s="241">
        <v>12800548000006</v>
      </c>
      <c r="T414" s="260">
        <v>100</v>
      </c>
      <c r="U414" s="69">
        <v>90</v>
      </c>
      <c r="V414" s="61">
        <v>50</v>
      </c>
      <c r="W414" s="66">
        <f>кратность!$F$158</f>
        <v>0.215</v>
      </c>
      <c r="X414" s="273">
        <v>6.0000000000000001E-3</v>
      </c>
      <c r="Y414" s="67">
        <f t="shared" ref="Y414" si="436">W414+X414</f>
        <v>0.221</v>
      </c>
      <c r="Z414" s="60">
        <v>378</v>
      </c>
      <c r="AA414" s="61">
        <v>156</v>
      </c>
      <c r="AB414" s="61">
        <v>138</v>
      </c>
      <c r="AC414" s="193">
        <v>10</v>
      </c>
      <c r="AD414" s="118">
        <v>600000019</v>
      </c>
      <c r="AE414" s="105">
        <f>справочники!$C$11</f>
        <v>0.114</v>
      </c>
      <c r="AF414" s="63">
        <f t="shared" si="411"/>
        <v>2.15</v>
      </c>
      <c r="AG414" s="123">
        <f t="shared" si="412"/>
        <v>2.3239999999999998</v>
      </c>
      <c r="AH414" s="38">
        <v>15</v>
      </c>
      <c r="AI414" s="39">
        <v>11</v>
      </c>
      <c r="AJ414" s="41">
        <f t="shared" ref="AJ414" si="437">AH414*AI414</f>
        <v>165</v>
      </c>
      <c r="AK414" s="216">
        <f t="shared" ref="AK414" si="438">IF(C414="ШТ",кол_во_инд.__упак_к*итого_г_у,ROUNDDOWN(номин.вес_нетто_г_у__кг*итого_г_у,1))</f>
        <v>354.7</v>
      </c>
      <c r="AL414" s="206">
        <f t="shared" si="423"/>
        <v>1663</v>
      </c>
      <c r="AM414" s="23"/>
    </row>
    <row r="415" spans="1:39" ht="76.5" x14ac:dyDescent="0.2">
      <c r="A415" s="117">
        <v>1001065536923</v>
      </c>
      <c r="B415" s="49" t="s">
        <v>1167</v>
      </c>
      <c r="C415" s="50" t="s">
        <v>4</v>
      </c>
      <c r="D415" s="147" t="s">
        <v>474</v>
      </c>
      <c r="E415" s="113" t="s">
        <v>447</v>
      </c>
      <c r="F415" s="226" t="s">
        <v>5</v>
      </c>
      <c r="G415" s="50" t="s">
        <v>1</v>
      </c>
      <c r="H415" s="156" t="s">
        <v>500</v>
      </c>
      <c r="I415" s="151" t="s">
        <v>520</v>
      </c>
      <c r="J415" s="52" t="s">
        <v>1822</v>
      </c>
      <c r="K415" s="53">
        <v>23</v>
      </c>
      <c r="L415" s="54">
        <v>42</v>
      </c>
      <c r="M415" s="55">
        <v>8</v>
      </c>
      <c r="N415" s="89" t="s">
        <v>1556</v>
      </c>
      <c r="O415" s="114" t="s">
        <v>117</v>
      </c>
      <c r="P415" s="50">
        <v>120</v>
      </c>
      <c r="Q415" s="57" t="s">
        <v>55</v>
      </c>
      <c r="R415" s="245">
        <v>4607958077236</v>
      </c>
      <c r="S415" s="245">
        <v>24607958077230</v>
      </c>
      <c r="T415" s="94">
        <v>405</v>
      </c>
      <c r="U415" s="69">
        <v>70</v>
      </c>
      <c r="V415" s="69">
        <v>45</v>
      </c>
      <c r="W415" s="66">
        <v>0.5</v>
      </c>
      <c r="X415" s="273">
        <v>0.01</v>
      </c>
      <c r="Y415" s="67">
        <f>W415+X415</f>
        <v>0.51</v>
      </c>
      <c r="Z415" s="60">
        <v>410</v>
      </c>
      <c r="AA415" s="61">
        <v>292</v>
      </c>
      <c r="AB415" s="61">
        <v>242</v>
      </c>
      <c r="AC415" s="193">
        <v>30</v>
      </c>
      <c r="AD415" s="118">
        <v>600000411</v>
      </c>
      <c r="AE415" s="104">
        <f>справочники!$C$102</f>
        <v>0.433</v>
      </c>
      <c r="AF415" s="63">
        <f t="shared" si="411"/>
        <v>15</v>
      </c>
      <c r="AG415" s="123">
        <f t="shared" si="412"/>
        <v>15.733000000000001</v>
      </c>
      <c r="AH415" s="38">
        <v>8</v>
      </c>
      <c r="AI415" s="39">
        <v>6</v>
      </c>
      <c r="AJ415" s="41">
        <f>AH415*AI415</f>
        <v>48</v>
      </c>
      <c r="AK415" s="208">
        <f>IF(C415="ШТ",кол_во_инд.__упак_к*итого_г_у,ROUNDDOWN(номин.вес_нетто_г_у__кг*итого_г_у,1))</f>
        <v>1440</v>
      </c>
      <c r="AL415" s="206">
        <f t="shared" si="423"/>
        <v>1597</v>
      </c>
      <c r="AM415" s="23"/>
    </row>
    <row r="416" spans="1:39" ht="76.5" x14ac:dyDescent="0.2">
      <c r="A416" s="117">
        <v>1001065536816</v>
      </c>
      <c r="B416" s="49" t="s">
        <v>967</v>
      </c>
      <c r="C416" s="50" t="s">
        <v>4</v>
      </c>
      <c r="D416" s="147" t="s">
        <v>474</v>
      </c>
      <c r="E416" s="113" t="s">
        <v>447</v>
      </c>
      <c r="F416" s="226" t="s">
        <v>5</v>
      </c>
      <c r="G416" s="50" t="s">
        <v>1</v>
      </c>
      <c r="H416" s="156" t="s">
        <v>500</v>
      </c>
      <c r="I416" s="151" t="s">
        <v>520</v>
      </c>
      <c r="J416" s="52" t="s">
        <v>1822</v>
      </c>
      <c r="K416" s="53">
        <v>23</v>
      </c>
      <c r="L416" s="54">
        <v>42</v>
      </c>
      <c r="M416" s="55">
        <v>8</v>
      </c>
      <c r="N416" s="89" t="s">
        <v>1556</v>
      </c>
      <c r="O416" s="114" t="s">
        <v>117</v>
      </c>
      <c r="P416" s="50">
        <v>120</v>
      </c>
      <c r="Q416" s="57" t="s">
        <v>55</v>
      </c>
      <c r="R416" s="245">
        <v>4607958077236</v>
      </c>
      <c r="S416" s="245">
        <v>14607958077233</v>
      </c>
      <c r="T416" s="94">
        <v>405</v>
      </c>
      <c r="U416" s="69">
        <v>70</v>
      </c>
      <c r="V416" s="69">
        <v>45</v>
      </c>
      <c r="W416" s="66">
        <v>0.5</v>
      </c>
      <c r="X416" s="273">
        <v>0.01</v>
      </c>
      <c r="Y416" s="67">
        <f t="shared" si="414"/>
        <v>0.51</v>
      </c>
      <c r="Z416" s="60">
        <v>388</v>
      </c>
      <c r="AA416" s="61">
        <v>193</v>
      </c>
      <c r="AB416" s="61">
        <v>108</v>
      </c>
      <c r="AC416" s="193">
        <v>8</v>
      </c>
      <c r="AD416" s="118">
        <v>600000013</v>
      </c>
      <c r="AE416" s="104">
        <f>справочники!$C$5</f>
        <v>0.14099999999999999</v>
      </c>
      <c r="AF416" s="63">
        <f t="shared" si="411"/>
        <v>4</v>
      </c>
      <c r="AG416" s="123">
        <f t="shared" si="412"/>
        <v>4.2210000000000001</v>
      </c>
      <c r="AH416" s="38">
        <v>12</v>
      </c>
      <c r="AI416" s="39">
        <v>14</v>
      </c>
      <c r="AJ416" s="41">
        <f t="shared" si="413"/>
        <v>168</v>
      </c>
      <c r="AK416" s="208">
        <f t="shared" si="415"/>
        <v>1344</v>
      </c>
      <c r="AL416" s="206">
        <f t="shared" si="423"/>
        <v>1657</v>
      </c>
      <c r="AM416" s="23"/>
    </row>
    <row r="417" spans="1:39" ht="101.25" customHeight="1" x14ac:dyDescent="0.2">
      <c r="A417" s="117">
        <v>1001066497295</v>
      </c>
      <c r="B417" s="49" t="s">
        <v>1760</v>
      </c>
      <c r="C417" s="50" t="s">
        <v>4</v>
      </c>
      <c r="D417" s="147" t="s">
        <v>474</v>
      </c>
      <c r="E417" s="113" t="s">
        <v>447</v>
      </c>
      <c r="F417" s="226" t="s">
        <v>6</v>
      </c>
      <c r="G417" s="59" t="s">
        <v>362</v>
      </c>
      <c r="H417" s="156" t="s">
        <v>1405</v>
      </c>
      <c r="I417" s="151" t="s">
        <v>520</v>
      </c>
      <c r="J417" s="84" t="s">
        <v>1734</v>
      </c>
      <c r="K417" s="53">
        <v>19</v>
      </c>
      <c r="L417" s="54">
        <v>49</v>
      </c>
      <c r="M417" s="55">
        <v>2</v>
      </c>
      <c r="N417" s="89" t="s">
        <v>1735</v>
      </c>
      <c r="O417" s="114" t="s">
        <v>115</v>
      </c>
      <c r="P417" s="50">
        <v>90</v>
      </c>
      <c r="Q417" s="83" t="s">
        <v>54</v>
      </c>
      <c r="R417" s="239">
        <v>4607958079575</v>
      </c>
      <c r="S417" s="239">
        <v>14607958079572</v>
      </c>
      <c r="T417" s="260">
        <v>240</v>
      </c>
      <c r="U417" s="69">
        <v>65</v>
      </c>
      <c r="V417" s="61">
        <v>44</v>
      </c>
      <c r="W417" s="66">
        <v>0.22</v>
      </c>
      <c r="X417" s="273">
        <v>5.0000000000000001E-3</v>
      </c>
      <c r="Y417" s="67">
        <f t="shared" ref="Y417" si="439">W417+X417</f>
        <v>0.22500000000000001</v>
      </c>
      <c r="Z417" s="60">
        <v>218</v>
      </c>
      <c r="AA417" s="61">
        <v>193</v>
      </c>
      <c r="AB417" s="61">
        <v>108</v>
      </c>
      <c r="AC417" s="193">
        <v>8</v>
      </c>
      <c r="AD417" s="118">
        <v>600000150</v>
      </c>
      <c r="AE417" s="105">
        <f>справочники!$C$43</f>
        <v>9.7000000000000003E-2</v>
      </c>
      <c r="AF417" s="63">
        <f t="shared" si="411"/>
        <v>1.76</v>
      </c>
      <c r="AG417" s="123">
        <f t="shared" si="412"/>
        <v>1.897</v>
      </c>
      <c r="AH417" s="38">
        <v>20</v>
      </c>
      <c r="AI417" s="39">
        <v>14</v>
      </c>
      <c r="AJ417" s="41">
        <f t="shared" ref="AJ417" si="440">AH417*AI417</f>
        <v>280</v>
      </c>
      <c r="AK417" s="208">
        <f t="shared" ref="AK417" si="441">IF(C417="ШТ",кол_во_инд.__упак_к*итого_г_у,ROUNDDOWN(номин.вес_нетто_г_у__кг*итого_г_у,1))</f>
        <v>2240</v>
      </c>
      <c r="AL417" s="206">
        <f t="shared" si="423"/>
        <v>1657</v>
      </c>
      <c r="AM417" s="23"/>
    </row>
    <row r="418" spans="1:39" ht="89.25" x14ac:dyDescent="0.2">
      <c r="A418" s="117">
        <v>1001060755931</v>
      </c>
      <c r="B418" s="49" t="s">
        <v>337</v>
      </c>
      <c r="C418" s="50" t="s">
        <v>4</v>
      </c>
      <c r="D418" s="147" t="s">
        <v>474</v>
      </c>
      <c r="E418" s="113" t="s">
        <v>447</v>
      </c>
      <c r="F418" s="226" t="s">
        <v>6</v>
      </c>
      <c r="G418" s="59" t="s">
        <v>769</v>
      </c>
      <c r="H418" s="156" t="s">
        <v>500</v>
      </c>
      <c r="I418" s="151" t="s">
        <v>520</v>
      </c>
      <c r="J418" s="84" t="s">
        <v>1722</v>
      </c>
      <c r="K418" s="53">
        <v>20</v>
      </c>
      <c r="L418" s="54">
        <v>40</v>
      </c>
      <c r="M418" s="55"/>
      <c r="N418" s="89" t="s">
        <v>327</v>
      </c>
      <c r="O418" s="114" t="s">
        <v>115</v>
      </c>
      <c r="P418" s="50">
        <v>120</v>
      </c>
      <c r="Q418" s="83" t="s">
        <v>54</v>
      </c>
      <c r="R418" s="239">
        <v>4607958073665</v>
      </c>
      <c r="S418" s="239">
        <v>14607958073662</v>
      </c>
      <c r="T418" s="260">
        <v>240</v>
      </c>
      <c r="U418" s="69">
        <v>65</v>
      </c>
      <c r="V418" s="61">
        <v>44</v>
      </c>
      <c r="W418" s="66">
        <v>0.22</v>
      </c>
      <c r="X418" s="273">
        <v>5.0000000000000001E-3</v>
      </c>
      <c r="Y418" s="67">
        <f t="shared" si="414"/>
        <v>0.22500000000000001</v>
      </c>
      <c r="Z418" s="60">
        <v>218</v>
      </c>
      <c r="AA418" s="61">
        <v>193</v>
      </c>
      <c r="AB418" s="61">
        <v>108</v>
      </c>
      <c r="AC418" s="193">
        <v>8</v>
      </c>
      <c r="AD418" s="118">
        <v>600000150</v>
      </c>
      <c r="AE418" s="105">
        <f>справочники!$C$43</f>
        <v>9.7000000000000003E-2</v>
      </c>
      <c r="AF418" s="63">
        <f t="shared" si="411"/>
        <v>1.76</v>
      </c>
      <c r="AG418" s="123">
        <f t="shared" si="412"/>
        <v>1.897</v>
      </c>
      <c r="AH418" s="38">
        <v>20</v>
      </c>
      <c r="AI418" s="39">
        <v>14</v>
      </c>
      <c r="AJ418" s="41">
        <f t="shared" si="413"/>
        <v>280</v>
      </c>
      <c r="AK418" s="208">
        <f t="shared" si="415"/>
        <v>2240</v>
      </c>
      <c r="AL418" s="206">
        <f t="shared" si="423"/>
        <v>1657</v>
      </c>
      <c r="AM418" s="23"/>
    </row>
    <row r="419" spans="1:39" ht="89.25" x14ac:dyDescent="0.2">
      <c r="A419" s="117">
        <v>1001060757211</v>
      </c>
      <c r="B419" s="49" t="s">
        <v>1573</v>
      </c>
      <c r="C419" s="50" t="s">
        <v>4</v>
      </c>
      <c r="D419" s="147" t="s">
        <v>474</v>
      </c>
      <c r="E419" s="113" t="s">
        <v>447</v>
      </c>
      <c r="F419" s="226" t="s">
        <v>6</v>
      </c>
      <c r="G419" s="59" t="s">
        <v>150</v>
      </c>
      <c r="H419" s="156" t="s">
        <v>500</v>
      </c>
      <c r="I419" s="151" t="s">
        <v>520</v>
      </c>
      <c r="J419" s="84" t="s">
        <v>1722</v>
      </c>
      <c r="K419" s="53">
        <v>20</v>
      </c>
      <c r="L419" s="54">
        <v>40</v>
      </c>
      <c r="M419" s="55"/>
      <c r="N419" s="89" t="s">
        <v>327</v>
      </c>
      <c r="O419" s="114" t="s">
        <v>115</v>
      </c>
      <c r="P419" s="50">
        <v>120</v>
      </c>
      <c r="Q419" s="83" t="s">
        <v>54</v>
      </c>
      <c r="R419" s="239">
        <v>4607958073665</v>
      </c>
      <c r="S419" s="239">
        <v>14607958073662</v>
      </c>
      <c r="T419" s="260">
        <v>240</v>
      </c>
      <c r="U419" s="69">
        <v>65</v>
      </c>
      <c r="V419" s="61">
        <v>44</v>
      </c>
      <c r="W419" s="66">
        <v>0.22</v>
      </c>
      <c r="X419" s="273">
        <v>5.0000000000000001E-3</v>
      </c>
      <c r="Y419" s="67">
        <f t="shared" ref="Y419" si="442">W419+X419</f>
        <v>0.22500000000000001</v>
      </c>
      <c r="Z419" s="60">
        <v>218</v>
      </c>
      <c r="AA419" s="61">
        <v>193</v>
      </c>
      <c r="AB419" s="61">
        <v>108</v>
      </c>
      <c r="AC419" s="193">
        <v>8</v>
      </c>
      <c r="AD419" s="118">
        <v>600000150</v>
      </c>
      <c r="AE419" s="105">
        <f>справочники!$C$43</f>
        <v>9.7000000000000003E-2</v>
      </c>
      <c r="AF419" s="63">
        <f t="shared" si="411"/>
        <v>1.76</v>
      </c>
      <c r="AG419" s="123">
        <f t="shared" si="412"/>
        <v>1.897</v>
      </c>
      <c r="AH419" s="38">
        <v>20</v>
      </c>
      <c r="AI419" s="39">
        <v>14</v>
      </c>
      <c r="AJ419" s="41">
        <f t="shared" ref="AJ419" si="443">AH419*AI419</f>
        <v>280</v>
      </c>
      <c r="AK419" s="208">
        <f t="shared" ref="AK419" si="444">IF(C419="ШТ",кол_во_инд.__упак_к*итого_г_у,ROUNDDOWN(номин.вес_нетто_г_у__кг*итого_г_у,1))</f>
        <v>2240</v>
      </c>
      <c r="AL419" s="206">
        <f t="shared" si="423"/>
        <v>1657</v>
      </c>
      <c r="AM419" s="23"/>
    </row>
    <row r="420" spans="1:39" ht="89.25" x14ac:dyDescent="0.2">
      <c r="A420" s="117">
        <v>1001060756032</v>
      </c>
      <c r="B420" s="49" t="s">
        <v>422</v>
      </c>
      <c r="C420" s="50" t="s">
        <v>4</v>
      </c>
      <c r="D420" s="147" t="s">
        <v>474</v>
      </c>
      <c r="E420" s="113" t="s">
        <v>447</v>
      </c>
      <c r="F420" s="226" t="s">
        <v>6</v>
      </c>
      <c r="G420" s="50" t="s">
        <v>1</v>
      </c>
      <c r="H420" s="155" t="s">
        <v>500</v>
      </c>
      <c r="I420" s="151" t="s">
        <v>520</v>
      </c>
      <c r="J420" s="84" t="s">
        <v>1722</v>
      </c>
      <c r="K420" s="53">
        <v>20</v>
      </c>
      <c r="L420" s="54">
        <v>40</v>
      </c>
      <c r="M420" s="55"/>
      <c r="N420" s="89" t="s">
        <v>327</v>
      </c>
      <c r="O420" s="114" t="s">
        <v>115</v>
      </c>
      <c r="P420" s="88">
        <v>120</v>
      </c>
      <c r="Q420" s="83" t="s">
        <v>54</v>
      </c>
      <c r="R420" s="239">
        <v>4607958073665</v>
      </c>
      <c r="S420" s="239">
        <v>14607958073662</v>
      </c>
      <c r="T420" s="260">
        <v>240</v>
      </c>
      <c r="U420" s="69">
        <v>65</v>
      </c>
      <c r="V420" s="69">
        <v>44</v>
      </c>
      <c r="W420" s="66">
        <v>0.22</v>
      </c>
      <c r="X420" s="273">
        <v>5.0000000000000001E-3</v>
      </c>
      <c r="Y420" s="67">
        <f t="shared" si="414"/>
        <v>0.22500000000000001</v>
      </c>
      <c r="Z420" s="60">
        <v>410</v>
      </c>
      <c r="AA420" s="61">
        <v>292</v>
      </c>
      <c r="AB420" s="61">
        <v>242</v>
      </c>
      <c r="AC420" s="193">
        <v>48</v>
      </c>
      <c r="AD420" s="118">
        <v>600000411</v>
      </c>
      <c r="AE420" s="105">
        <f>справочники!$C$102</f>
        <v>0.433</v>
      </c>
      <c r="AF420" s="62">
        <f t="shared" si="411"/>
        <v>10.56</v>
      </c>
      <c r="AG420" s="123">
        <f t="shared" si="412"/>
        <v>11.233000000000001</v>
      </c>
      <c r="AH420" s="38">
        <v>8</v>
      </c>
      <c r="AI420" s="39">
        <v>6</v>
      </c>
      <c r="AJ420" s="41">
        <f t="shared" si="413"/>
        <v>48</v>
      </c>
      <c r="AK420" s="208">
        <f t="shared" si="415"/>
        <v>2304</v>
      </c>
      <c r="AL420" s="206">
        <f t="shared" si="423"/>
        <v>1597</v>
      </c>
      <c r="AM420" s="23"/>
    </row>
    <row r="421" spans="1:39" ht="102" x14ac:dyDescent="0.2">
      <c r="A421" s="117">
        <v>1001060756288</v>
      </c>
      <c r="B421" s="49" t="s">
        <v>423</v>
      </c>
      <c r="C421" s="50" t="s">
        <v>3</v>
      </c>
      <c r="D421" s="147" t="s">
        <v>474</v>
      </c>
      <c r="E421" s="113" t="s">
        <v>447</v>
      </c>
      <c r="F421" s="226" t="s">
        <v>6</v>
      </c>
      <c r="G421" s="50" t="s">
        <v>1</v>
      </c>
      <c r="H421" s="155" t="s">
        <v>500</v>
      </c>
      <c r="I421" s="151" t="s">
        <v>520</v>
      </c>
      <c r="J421" s="84" t="s">
        <v>450</v>
      </c>
      <c r="K421" s="85">
        <v>21</v>
      </c>
      <c r="L421" s="86">
        <v>48</v>
      </c>
      <c r="M421" s="92"/>
      <c r="N421" s="87" t="s">
        <v>338</v>
      </c>
      <c r="O421" s="114" t="s">
        <v>117</v>
      </c>
      <c r="P421" s="88">
        <v>120</v>
      </c>
      <c r="Q421" s="83" t="s">
        <v>55</v>
      </c>
      <c r="R421" s="241">
        <v>2800954000006</v>
      </c>
      <c r="S421" s="241">
        <v>12800954000003</v>
      </c>
      <c r="T421" s="260">
        <v>405</v>
      </c>
      <c r="U421" s="69">
        <v>70</v>
      </c>
      <c r="V421" s="69">
        <v>45</v>
      </c>
      <c r="W421" s="66">
        <f>кратность!$F$159</f>
        <v>0.45</v>
      </c>
      <c r="X421" s="273">
        <v>0.01</v>
      </c>
      <c r="Y421" s="67">
        <f t="shared" si="414"/>
        <v>0.46</v>
      </c>
      <c r="Z421" s="60">
        <v>410</v>
      </c>
      <c r="AA421" s="61">
        <v>292</v>
      </c>
      <c r="AB421" s="61">
        <v>242</v>
      </c>
      <c r="AC421" s="193">
        <v>30</v>
      </c>
      <c r="AD421" s="118">
        <v>600000411</v>
      </c>
      <c r="AE421" s="105">
        <f>справочники!$C$102</f>
        <v>0.433</v>
      </c>
      <c r="AF421" s="62">
        <f t="shared" si="411"/>
        <v>13.5</v>
      </c>
      <c r="AG421" s="123">
        <f t="shared" si="412"/>
        <v>14.233000000000001</v>
      </c>
      <c r="AH421" s="38">
        <v>8</v>
      </c>
      <c r="AI421" s="39">
        <v>6</v>
      </c>
      <c r="AJ421" s="41">
        <f t="shared" si="413"/>
        <v>48</v>
      </c>
      <c r="AK421" s="216">
        <f t="shared" si="415"/>
        <v>648</v>
      </c>
      <c r="AL421" s="206">
        <f t="shared" si="423"/>
        <v>1597</v>
      </c>
      <c r="AM421" s="23"/>
    </row>
    <row r="422" spans="1:39" ht="76.5" x14ac:dyDescent="0.2">
      <c r="A422" s="117">
        <v>1001063145708</v>
      </c>
      <c r="B422" s="49" t="s">
        <v>293</v>
      </c>
      <c r="C422" s="50" t="s">
        <v>3</v>
      </c>
      <c r="D422" s="147" t="s">
        <v>474</v>
      </c>
      <c r="E422" s="113" t="s">
        <v>447</v>
      </c>
      <c r="F422" s="226" t="s">
        <v>6</v>
      </c>
      <c r="G422" s="50" t="s">
        <v>1</v>
      </c>
      <c r="H422" s="156" t="s">
        <v>499</v>
      </c>
      <c r="I422" s="151" t="s">
        <v>559</v>
      </c>
      <c r="J422" s="52" t="s">
        <v>1798</v>
      </c>
      <c r="K422" s="53">
        <v>21</v>
      </c>
      <c r="L422" s="54">
        <v>42</v>
      </c>
      <c r="M422" s="55"/>
      <c r="N422" s="89" t="s">
        <v>327</v>
      </c>
      <c r="O422" s="32" t="s">
        <v>117</v>
      </c>
      <c r="P422" s="50">
        <v>120</v>
      </c>
      <c r="Q422" s="57" t="s">
        <v>55</v>
      </c>
      <c r="R422" s="241">
        <v>2321065000001</v>
      </c>
      <c r="S422" s="241">
        <v>12321065000008</v>
      </c>
      <c r="T422" s="260">
        <v>405</v>
      </c>
      <c r="U422" s="69">
        <v>70</v>
      </c>
      <c r="V422" s="61">
        <v>45</v>
      </c>
      <c r="W422" s="66">
        <f>кратность!$F$160</f>
        <v>0.48799999999999999</v>
      </c>
      <c r="X422" s="273">
        <v>0.01</v>
      </c>
      <c r="Y422" s="67">
        <f t="shared" si="414"/>
        <v>0.498</v>
      </c>
      <c r="Z422" s="60">
        <v>388</v>
      </c>
      <c r="AA422" s="61">
        <v>193</v>
      </c>
      <c r="AB422" s="61">
        <v>108</v>
      </c>
      <c r="AC422" s="193">
        <v>8</v>
      </c>
      <c r="AD422" s="118">
        <v>600000013</v>
      </c>
      <c r="AE422" s="105">
        <f>справочники!$C$5</f>
        <v>0.14099999999999999</v>
      </c>
      <c r="AF422" s="63">
        <f t="shared" si="411"/>
        <v>3.9</v>
      </c>
      <c r="AG422" s="123">
        <f t="shared" si="412"/>
        <v>4.125</v>
      </c>
      <c r="AH422" s="38">
        <v>12</v>
      </c>
      <c r="AI422" s="39">
        <v>14</v>
      </c>
      <c r="AJ422" s="41">
        <f t="shared" si="413"/>
        <v>168</v>
      </c>
      <c r="AK422" s="216">
        <f t="shared" si="415"/>
        <v>655.20000000000005</v>
      </c>
      <c r="AL422" s="206">
        <f t="shared" si="423"/>
        <v>1657</v>
      </c>
      <c r="AM422" s="23"/>
    </row>
    <row r="423" spans="1:39" ht="76.5" x14ac:dyDescent="0.2">
      <c r="A423" s="117">
        <v>1001063146892</v>
      </c>
      <c r="B423" s="49" t="s">
        <v>1128</v>
      </c>
      <c r="C423" s="50" t="s">
        <v>3</v>
      </c>
      <c r="D423" s="147" t="s">
        <v>474</v>
      </c>
      <c r="E423" s="113" t="s">
        <v>447</v>
      </c>
      <c r="F423" s="226" t="s">
        <v>6</v>
      </c>
      <c r="G423" s="50" t="s">
        <v>1</v>
      </c>
      <c r="H423" s="156" t="s">
        <v>499</v>
      </c>
      <c r="I423" s="151" t="s">
        <v>559</v>
      </c>
      <c r="J423" s="52" t="s">
        <v>1798</v>
      </c>
      <c r="K423" s="53">
        <v>21</v>
      </c>
      <c r="L423" s="54">
        <v>42</v>
      </c>
      <c r="M423" s="55"/>
      <c r="N423" s="89" t="s">
        <v>327</v>
      </c>
      <c r="O423" s="32" t="s">
        <v>117</v>
      </c>
      <c r="P423" s="50">
        <v>120</v>
      </c>
      <c r="Q423" s="57" t="s">
        <v>55</v>
      </c>
      <c r="R423" s="241">
        <v>2358751000007</v>
      </c>
      <c r="S423" s="241">
        <v>12358751000004</v>
      </c>
      <c r="T423" s="260">
        <v>405</v>
      </c>
      <c r="U423" s="69">
        <v>70</v>
      </c>
      <c r="V423" s="61">
        <v>45</v>
      </c>
      <c r="W423" s="66">
        <f>кратность!$F$161</f>
        <v>0.5</v>
      </c>
      <c r="X423" s="273">
        <v>0.01</v>
      </c>
      <c r="Y423" s="67">
        <f>W423+X423</f>
        <v>0.51</v>
      </c>
      <c r="Z423" s="60">
        <v>388</v>
      </c>
      <c r="AA423" s="61">
        <v>193</v>
      </c>
      <c r="AB423" s="61">
        <v>108</v>
      </c>
      <c r="AC423" s="193">
        <v>8</v>
      </c>
      <c r="AD423" s="118">
        <v>600000013</v>
      </c>
      <c r="AE423" s="105">
        <f>справочники!$C$5</f>
        <v>0.14099999999999999</v>
      </c>
      <c r="AF423" s="63">
        <f t="shared" si="411"/>
        <v>4</v>
      </c>
      <c r="AG423" s="123">
        <f t="shared" si="412"/>
        <v>4.2210000000000001</v>
      </c>
      <c r="AH423" s="38">
        <v>12</v>
      </c>
      <c r="AI423" s="39">
        <v>14</v>
      </c>
      <c r="AJ423" s="41">
        <f>AH423*AI423</f>
        <v>168</v>
      </c>
      <c r="AK423" s="216">
        <f>IF(C423="ШТ",кол_во_инд.__упак_к*итого_г_у,ROUNDDOWN(номин.вес_нетто_г_у__кг*итого_г_у,1))</f>
        <v>672</v>
      </c>
      <c r="AL423" s="206">
        <f t="shared" si="423"/>
        <v>1657</v>
      </c>
      <c r="AM423" s="23"/>
    </row>
    <row r="424" spans="1:39" ht="76.5" x14ac:dyDescent="0.2">
      <c r="A424" s="117">
        <v>1001063147247</v>
      </c>
      <c r="B424" s="49" t="s">
        <v>1643</v>
      </c>
      <c r="C424" s="50" t="s">
        <v>4</v>
      </c>
      <c r="D424" s="147" t="s">
        <v>474</v>
      </c>
      <c r="E424" s="113" t="s">
        <v>447</v>
      </c>
      <c r="F424" s="226" t="s">
        <v>6</v>
      </c>
      <c r="G424" s="50" t="s">
        <v>1</v>
      </c>
      <c r="H424" s="156" t="s">
        <v>499</v>
      </c>
      <c r="I424" s="151" t="s">
        <v>559</v>
      </c>
      <c r="J424" s="52" t="s">
        <v>1798</v>
      </c>
      <c r="K424" s="53">
        <v>21</v>
      </c>
      <c r="L424" s="54">
        <v>42</v>
      </c>
      <c r="M424" s="55"/>
      <c r="N424" s="89" t="s">
        <v>327</v>
      </c>
      <c r="O424" s="32" t="s">
        <v>117</v>
      </c>
      <c r="P424" s="50">
        <v>120</v>
      </c>
      <c r="Q424" s="57" t="s">
        <v>55</v>
      </c>
      <c r="R424" s="241">
        <v>4607958079469</v>
      </c>
      <c r="S424" s="241">
        <v>14607958079466</v>
      </c>
      <c r="T424" s="260">
        <v>405</v>
      </c>
      <c r="U424" s="69">
        <v>70</v>
      </c>
      <c r="V424" s="61">
        <v>45</v>
      </c>
      <c r="W424" s="66">
        <v>0.5</v>
      </c>
      <c r="X424" s="273">
        <v>0.01</v>
      </c>
      <c r="Y424" s="67">
        <f t="shared" ref="Y424" si="445">W424+X424</f>
        <v>0.51</v>
      </c>
      <c r="Z424" s="60">
        <v>388</v>
      </c>
      <c r="AA424" s="61">
        <v>193</v>
      </c>
      <c r="AB424" s="61">
        <v>108</v>
      </c>
      <c r="AC424" s="193">
        <v>8</v>
      </c>
      <c r="AD424" s="118">
        <v>600000013</v>
      </c>
      <c r="AE424" s="105">
        <f>справочники!$C$5</f>
        <v>0.14099999999999999</v>
      </c>
      <c r="AF424" s="63">
        <f t="shared" si="411"/>
        <v>4</v>
      </c>
      <c r="AG424" s="123">
        <f t="shared" si="412"/>
        <v>4.2210000000000001</v>
      </c>
      <c r="AH424" s="38">
        <v>12</v>
      </c>
      <c r="AI424" s="39">
        <v>14</v>
      </c>
      <c r="AJ424" s="41">
        <f t="shared" ref="AJ424" si="446">AH424*AI424</f>
        <v>168</v>
      </c>
      <c r="AK424" s="208">
        <f t="shared" ref="AK424" si="447">IF(C424="ШТ",кол_во_инд.__упак_к*итого_г_у,ROUNDDOWN(номин.вес_нетто_г_у__кг*итого_г_у,1))</f>
        <v>1344</v>
      </c>
      <c r="AL424" s="206">
        <f t="shared" si="423"/>
        <v>1657</v>
      </c>
      <c r="AM424" s="23"/>
    </row>
    <row r="425" spans="1:39" ht="76.5" x14ac:dyDescent="0.2">
      <c r="A425" s="117">
        <v>1001063147280</v>
      </c>
      <c r="B425" s="49" t="s">
        <v>1721</v>
      </c>
      <c r="C425" s="50" t="s">
        <v>3</v>
      </c>
      <c r="D425" s="147" t="s">
        <v>474</v>
      </c>
      <c r="E425" s="113" t="s">
        <v>447</v>
      </c>
      <c r="F425" s="226" t="s">
        <v>2</v>
      </c>
      <c r="G425" s="50" t="s">
        <v>1</v>
      </c>
      <c r="H425" s="155" t="s">
        <v>499</v>
      </c>
      <c r="I425" s="151" t="s">
        <v>1140</v>
      </c>
      <c r="J425" s="52" t="s">
        <v>1798</v>
      </c>
      <c r="K425" s="85">
        <v>21</v>
      </c>
      <c r="L425" s="86">
        <v>42</v>
      </c>
      <c r="M425" s="92"/>
      <c r="N425" s="87" t="s">
        <v>327</v>
      </c>
      <c r="O425" s="32" t="s">
        <v>117</v>
      </c>
      <c r="P425" s="88">
        <v>120</v>
      </c>
      <c r="Q425" s="83" t="s">
        <v>55</v>
      </c>
      <c r="R425" s="241">
        <v>2321065000001</v>
      </c>
      <c r="S425" s="241">
        <v>12321065000008</v>
      </c>
      <c r="T425" s="260">
        <v>405</v>
      </c>
      <c r="U425" s="69">
        <v>70</v>
      </c>
      <c r="V425" s="69">
        <v>45</v>
      </c>
      <c r="W425" s="66">
        <f>кратность!$F$162</f>
        <v>0.5</v>
      </c>
      <c r="X425" s="273">
        <v>0.01</v>
      </c>
      <c r="Y425" s="67">
        <f t="shared" ref="Y425" si="448">W425+X425</f>
        <v>0.51</v>
      </c>
      <c r="Z425" s="60">
        <v>410</v>
      </c>
      <c r="AA425" s="61">
        <v>292</v>
      </c>
      <c r="AB425" s="61">
        <v>242</v>
      </c>
      <c r="AC425" s="193">
        <v>30</v>
      </c>
      <c r="AD425" s="118">
        <v>600000411</v>
      </c>
      <c r="AE425" s="105">
        <f>справочники!$C$102</f>
        <v>0.433</v>
      </c>
      <c r="AF425" s="62">
        <f t="shared" si="411"/>
        <v>15</v>
      </c>
      <c r="AG425" s="123">
        <f t="shared" si="412"/>
        <v>15.733000000000001</v>
      </c>
      <c r="AH425" s="38">
        <v>8</v>
      </c>
      <c r="AI425" s="39">
        <v>6</v>
      </c>
      <c r="AJ425" s="41">
        <f t="shared" ref="AJ425" si="449">AH425*AI425</f>
        <v>48</v>
      </c>
      <c r="AK425" s="216">
        <f t="shared" ref="AK425" si="450">IF(C425="ШТ",кол_во_инд.__упак_к*итого_г_у,ROUNDDOWN(номин.вес_нетто_г_у__кг*итого_г_у,1))</f>
        <v>720</v>
      </c>
      <c r="AL425" s="206">
        <f t="shared" si="423"/>
        <v>1597</v>
      </c>
      <c r="AM425" s="23"/>
    </row>
    <row r="426" spans="1:39" ht="76.5" x14ac:dyDescent="0.2">
      <c r="A426" s="117">
        <v>1001063147281</v>
      </c>
      <c r="B426" s="49" t="s">
        <v>1720</v>
      </c>
      <c r="C426" s="50" t="s">
        <v>4</v>
      </c>
      <c r="D426" s="147" t="s">
        <v>474</v>
      </c>
      <c r="E426" s="113" t="s">
        <v>447</v>
      </c>
      <c r="F426" s="226" t="s">
        <v>6</v>
      </c>
      <c r="G426" s="50" t="s">
        <v>1</v>
      </c>
      <c r="H426" s="156" t="s">
        <v>499</v>
      </c>
      <c r="I426" s="151" t="s">
        <v>1140</v>
      </c>
      <c r="J426" s="52" t="s">
        <v>1798</v>
      </c>
      <c r="K426" s="53">
        <v>21</v>
      </c>
      <c r="L426" s="54">
        <v>42</v>
      </c>
      <c r="M426" s="55"/>
      <c r="N426" s="89" t="s">
        <v>327</v>
      </c>
      <c r="O426" s="32" t="s">
        <v>117</v>
      </c>
      <c r="P426" s="50">
        <v>120</v>
      </c>
      <c r="Q426" s="57" t="s">
        <v>55</v>
      </c>
      <c r="R426" s="241">
        <v>4607958079469</v>
      </c>
      <c r="S426" s="241">
        <v>24607958079463</v>
      </c>
      <c r="T426" s="260">
        <v>405</v>
      </c>
      <c r="U426" s="69">
        <v>70</v>
      </c>
      <c r="V426" s="61">
        <v>45</v>
      </c>
      <c r="W426" s="66">
        <v>0.5</v>
      </c>
      <c r="X426" s="273">
        <v>0.01</v>
      </c>
      <c r="Y426" s="67">
        <f t="shared" ref="Y426" si="451">W426+X426</f>
        <v>0.51</v>
      </c>
      <c r="Z426" s="60">
        <v>410</v>
      </c>
      <c r="AA426" s="61">
        <v>292</v>
      </c>
      <c r="AB426" s="61">
        <v>242</v>
      </c>
      <c r="AC426" s="193">
        <v>30</v>
      </c>
      <c r="AD426" s="118">
        <v>600000411</v>
      </c>
      <c r="AE426" s="105">
        <f>справочники!$C$102</f>
        <v>0.433</v>
      </c>
      <c r="AF426" s="63">
        <f t="shared" si="411"/>
        <v>15</v>
      </c>
      <c r="AG426" s="123">
        <f t="shared" si="412"/>
        <v>15.733000000000001</v>
      </c>
      <c r="AH426" s="38">
        <v>8</v>
      </c>
      <c r="AI426" s="39">
        <v>6</v>
      </c>
      <c r="AJ426" s="41">
        <f t="shared" ref="AJ426" si="452">AH426*AI426</f>
        <v>48</v>
      </c>
      <c r="AK426" s="208">
        <f t="shared" ref="AK426" si="453">IF(C426="ШТ",кол_во_инд.__упак_к*итого_г_у,ROUNDDOWN(номин.вес_нетто_г_у__кг*итого_г_у,1))</f>
        <v>1440</v>
      </c>
      <c r="AL426" s="206">
        <f t="shared" si="423"/>
        <v>1597</v>
      </c>
      <c r="AM426" s="23"/>
    </row>
    <row r="427" spans="1:39" ht="102" x14ac:dyDescent="0.2">
      <c r="A427" s="117">
        <v>1001060726531</v>
      </c>
      <c r="B427" s="49" t="s">
        <v>721</v>
      </c>
      <c r="C427" s="50" t="s">
        <v>3</v>
      </c>
      <c r="D427" s="147" t="s">
        <v>474</v>
      </c>
      <c r="E427" s="113" t="s">
        <v>447</v>
      </c>
      <c r="F427" s="226" t="s">
        <v>2</v>
      </c>
      <c r="G427" s="50" t="s">
        <v>1</v>
      </c>
      <c r="H427" s="156" t="s">
        <v>500</v>
      </c>
      <c r="I427" s="151" t="s">
        <v>520</v>
      </c>
      <c r="J427" s="52" t="s">
        <v>1816</v>
      </c>
      <c r="K427" s="53">
        <v>22</v>
      </c>
      <c r="L427" s="54">
        <v>49</v>
      </c>
      <c r="M427" s="55"/>
      <c r="N427" s="89" t="s">
        <v>306</v>
      </c>
      <c r="O427" s="114" t="s">
        <v>117</v>
      </c>
      <c r="P427" s="50">
        <v>120</v>
      </c>
      <c r="Q427" s="57" t="s">
        <v>55</v>
      </c>
      <c r="R427" s="241">
        <v>2410980000002</v>
      </c>
      <c r="S427" s="241">
        <v>12410980000009</v>
      </c>
      <c r="T427" s="260">
        <v>405</v>
      </c>
      <c r="U427" s="69">
        <v>70</v>
      </c>
      <c r="V427" s="61">
        <v>45</v>
      </c>
      <c r="W427" s="66">
        <f>кратность!$F$163</f>
        <v>0.56999999999999995</v>
      </c>
      <c r="X427" s="273">
        <v>0.01</v>
      </c>
      <c r="Y427" s="67">
        <f>W427+X427</f>
        <v>0.57999999999999996</v>
      </c>
      <c r="Z427" s="60">
        <v>410</v>
      </c>
      <c r="AA427" s="61">
        <v>292</v>
      </c>
      <c r="AB427" s="61">
        <v>242</v>
      </c>
      <c r="AC427" s="193">
        <v>30</v>
      </c>
      <c r="AD427" s="118">
        <v>600000411</v>
      </c>
      <c r="AE427" s="105">
        <f>справочники!$C$102</f>
        <v>0.433</v>
      </c>
      <c r="AF427" s="63">
        <f t="shared" si="411"/>
        <v>17.100000000000001</v>
      </c>
      <c r="AG427" s="123">
        <f t="shared" si="412"/>
        <v>17.832999999999998</v>
      </c>
      <c r="AH427" s="38">
        <v>8</v>
      </c>
      <c r="AI427" s="39">
        <v>6</v>
      </c>
      <c r="AJ427" s="41">
        <f>AH427*AI427</f>
        <v>48</v>
      </c>
      <c r="AK427" s="216">
        <f>IF(C427="ШТ",кол_во_инд.__упак_к*итого_г_у,ROUNDDOWN(номин.вес_нетто_г_у__кг*итого_г_у,1))</f>
        <v>820.8</v>
      </c>
      <c r="AL427" s="206">
        <f t="shared" si="423"/>
        <v>1597</v>
      </c>
      <c r="AM427" s="23"/>
    </row>
    <row r="428" spans="1:39" ht="102" x14ac:dyDescent="0.2">
      <c r="A428" s="117">
        <v>1001060720614</v>
      </c>
      <c r="B428" s="49" t="s">
        <v>189</v>
      </c>
      <c r="C428" s="50" t="s">
        <v>3</v>
      </c>
      <c r="D428" s="147" t="s">
        <v>474</v>
      </c>
      <c r="E428" s="113" t="s">
        <v>447</v>
      </c>
      <c r="F428" s="226" t="s">
        <v>2</v>
      </c>
      <c r="G428" s="50" t="s">
        <v>1</v>
      </c>
      <c r="H428" s="156" t="s">
        <v>500</v>
      </c>
      <c r="I428" s="151" t="s">
        <v>520</v>
      </c>
      <c r="J428" s="52" t="s">
        <v>1816</v>
      </c>
      <c r="K428" s="53">
        <v>22</v>
      </c>
      <c r="L428" s="54">
        <v>49</v>
      </c>
      <c r="M428" s="55"/>
      <c r="N428" s="89" t="s">
        <v>306</v>
      </c>
      <c r="O428" s="114" t="s">
        <v>117</v>
      </c>
      <c r="P428" s="50">
        <v>120</v>
      </c>
      <c r="Q428" s="57" t="s">
        <v>55</v>
      </c>
      <c r="R428" s="241">
        <v>2410980000002</v>
      </c>
      <c r="S428" s="241">
        <v>12410980000009</v>
      </c>
      <c r="T428" s="260">
        <v>440</v>
      </c>
      <c r="U428" s="69">
        <v>115</v>
      </c>
      <c r="V428" s="61">
        <v>45</v>
      </c>
      <c r="W428" s="66">
        <f>кратность!F164</f>
        <v>0.52</v>
      </c>
      <c r="X428" s="273">
        <v>7.0000000000000001E-3</v>
      </c>
      <c r="Y428" s="67">
        <f t="shared" si="414"/>
        <v>0.52700000000000002</v>
      </c>
      <c r="Z428" s="60">
        <v>383</v>
      </c>
      <c r="AA428" s="61">
        <v>193</v>
      </c>
      <c r="AB428" s="61">
        <v>133</v>
      </c>
      <c r="AC428" s="193">
        <v>7</v>
      </c>
      <c r="AD428" s="118">
        <v>600000230</v>
      </c>
      <c r="AE428" s="105">
        <f>справочники!$C$51</f>
        <v>0.152</v>
      </c>
      <c r="AF428" s="63">
        <f t="shared" si="411"/>
        <v>3.64</v>
      </c>
      <c r="AG428" s="123">
        <f t="shared" si="412"/>
        <v>3.8410000000000002</v>
      </c>
      <c r="AH428" s="38">
        <v>12</v>
      </c>
      <c r="AI428" s="39">
        <v>11</v>
      </c>
      <c r="AJ428" s="41">
        <f t="shared" si="413"/>
        <v>132</v>
      </c>
      <c r="AK428" s="216">
        <f t="shared" si="415"/>
        <v>480.4</v>
      </c>
      <c r="AL428" s="206">
        <f t="shared" si="423"/>
        <v>1608</v>
      </c>
      <c r="AM428" s="23"/>
    </row>
    <row r="429" spans="1:39" ht="102" x14ac:dyDescent="0.2">
      <c r="A429" s="117">
        <v>1001060727320</v>
      </c>
      <c r="B429" s="49" t="s">
        <v>1821</v>
      </c>
      <c r="C429" s="50" t="s">
        <v>3</v>
      </c>
      <c r="D429" s="147" t="s">
        <v>474</v>
      </c>
      <c r="E429" s="113" t="s">
        <v>447</v>
      </c>
      <c r="F429" s="226" t="s">
        <v>2</v>
      </c>
      <c r="G429" s="50" t="s">
        <v>1</v>
      </c>
      <c r="H429" s="156" t="s">
        <v>500</v>
      </c>
      <c r="I429" s="151" t="s">
        <v>520</v>
      </c>
      <c r="J429" s="52" t="s">
        <v>1816</v>
      </c>
      <c r="K429" s="53">
        <v>22</v>
      </c>
      <c r="L429" s="54">
        <v>49</v>
      </c>
      <c r="M429" s="55"/>
      <c r="N429" s="89" t="s">
        <v>306</v>
      </c>
      <c r="O429" s="114" t="s">
        <v>117</v>
      </c>
      <c r="P429" s="50">
        <v>120</v>
      </c>
      <c r="Q429" s="57" t="s">
        <v>55</v>
      </c>
      <c r="R429" s="241">
        <v>2989370000002</v>
      </c>
      <c r="S429" s="241">
        <v>12989370000009</v>
      </c>
      <c r="T429" s="260">
        <v>440</v>
      </c>
      <c r="U429" s="69">
        <v>115</v>
      </c>
      <c r="V429" s="61">
        <v>45</v>
      </c>
      <c r="W429" s="66">
        <f>кратность!$F$165</f>
        <v>0.52</v>
      </c>
      <c r="X429" s="273">
        <v>7.0000000000000001E-3</v>
      </c>
      <c r="Y429" s="67">
        <f t="shared" ref="Y429" si="454">W429+X429</f>
        <v>0.52700000000000002</v>
      </c>
      <c r="Z429" s="60">
        <v>383</v>
      </c>
      <c r="AA429" s="61">
        <v>193</v>
      </c>
      <c r="AB429" s="61">
        <v>133</v>
      </c>
      <c r="AC429" s="193">
        <v>7</v>
      </c>
      <c r="AD429" s="118">
        <v>600000230</v>
      </c>
      <c r="AE429" s="105">
        <f>справочники!$C$51</f>
        <v>0.152</v>
      </c>
      <c r="AF429" s="63">
        <f t="shared" si="411"/>
        <v>3.64</v>
      </c>
      <c r="AG429" s="123">
        <f t="shared" si="412"/>
        <v>3.8410000000000002</v>
      </c>
      <c r="AH429" s="38">
        <v>12</v>
      </c>
      <c r="AI429" s="39">
        <v>11</v>
      </c>
      <c r="AJ429" s="41">
        <f t="shared" ref="AJ429" si="455">AH429*AI429</f>
        <v>132</v>
      </c>
      <c r="AK429" s="216">
        <f t="shared" ref="AK429" si="456">IF(C429="ШТ",кол_во_инд.__упак_к*итого_г_у,ROUNDDOWN(номин.вес_нетто_г_у__кг*итого_г_у,1))</f>
        <v>480.4</v>
      </c>
      <c r="AL429" s="206">
        <f t="shared" si="423"/>
        <v>1608</v>
      </c>
      <c r="AM429" s="23"/>
    </row>
    <row r="430" spans="1:39" ht="102" x14ac:dyDescent="0.2">
      <c r="A430" s="117">
        <v>1001060724399</v>
      </c>
      <c r="B430" s="49" t="s">
        <v>190</v>
      </c>
      <c r="C430" s="50" t="s">
        <v>3</v>
      </c>
      <c r="D430" s="147" t="s">
        <v>474</v>
      </c>
      <c r="E430" s="113" t="s">
        <v>447</v>
      </c>
      <c r="F430" s="226" t="s">
        <v>2</v>
      </c>
      <c r="G430" s="50" t="s">
        <v>1</v>
      </c>
      <c r="H430" s="156" t="s">
        <v>500</v>
      </c>
      <c r="I430" s="151" t="s">
        <v>520</v>
      </c>
      <c r="J430" s="52" t="s">
        <v>1816</v>
      </c>
      <c r="K430" s="53">
        <v>22</v>
      </c>
      <c r="L430" s="54">
        <v>49</v>
      </c>
      <c r="M430" s="55"/>
      <c r="N430" s="89" t="s">
        <v>306</v>
      </c>
      <c r="O430" s="114" t="s">
        <v>117</v>
      </c>
      <c r="P430" s="50">
        <v>120</v>
      </c>
      <c r="Q430" s="57" t="s">
        <v>55</v>
      </c>
      <c r="R430" s="241">
        <v>2578714000008</v>
      </c>
      <c r="S430" s="241">
        <v>12578714000005</v>
      </c>
      <c r="T430" s="260">
        <v>440</v>
      </c>
      <c r="U430" s="69">
        <v>115</v>
      </c>
      <c r="V430" s="61">
        <v>45</v>
      </c>
      <c r="W430" s="66">
        <f>кратность!F166</f>
        <v>0.52</v>
      </c>
      <c r="X430" s="273">
        <v>7.0000000000000001E-3</v>
      </c>
      <c r="Y430" s="67">
        <f t="shared" si="414"/>
        <v>0.52700000000000002</v>
      </c>
      <c r="Z430" s="60">
        <v>383</v>
      </c>
      <c r="AA430" s="61">
        <v>193</v>
      </c>
      <c r="AB430" s="61">
        <v>133</v>
      </c>
      <c r="AC430" s="193">
        <v>7</v>
      </c>
      <c r="AD430" s="118">
        <v>600000230</v>
      </c>
      <c r="AE430" s="105">
        <f>справочники!$C$51</f>
        <v>0.152</v>
      </c>
      <c r="AF430" s="63">
        <f t="shared" si="411"/>
        <v>3.64</v>
      </c>
      <c r="AG430" s="123">
        <f t="shared" si="412"/>
        <v>3.8410000000000002</v>
      </c>
      <c r="AH430" s="38">
        <v>12</v>
      </c>
      <c r="AI430" s="39">
        <v>11</v>
      </c>
      <c r="AJ430" s="41">
        <f t="shared" si="413"/>
        <v>132</v>
      </c>
      <c r="AK430" s="216">
        <f t="shared" si="415"/>
        <v>480.4</v>
      </c>
      <c r="AL430" s="206">
        <f t="shared" si="423"/>
        <v>1608</v>
      </c>
      <c r="AM430" s="23"/>
    </row>
    <row r="431" spans="1:39" ht="102" x14ac:dyDescent="0.2">
      <c r="A431" s="117">
        <v>1001060726971</v>
      </c>
      <c r="B431" s="49" t="s">
        <v>1689</v>
      </c>
      <c r="C431" s="50" t="s">
        <v>3</v>
      </c>
      <c r="D431" s="147" t="s">
        <v>474</v>
      </c>
      <c r="E431" s="113" t="s">
        <v>447</v>
      </c>
      <c r="F431" s="226" t="s">
        <v>2</v>
      </c>
      <c r="G431" s="50" t="s">
        <v>1</v>
      </c>
      <c r="H431" s="156" t="s">
        <v>500</v>
      </c>
      <c r="I431" s="151" t="s">
        <v>520</v>
      </c>
      <c r="J431" s="52" t="s">
        <v>1816</v>
      </c>
      <c r="K431" s="53">
        <v>22</v>
      </c>
      <c r="L431" s="54">
        <v>49</v>
      </c>
      <c r="M431" s="55"/>
      <c r="N431" s="89" t="s">
        <v>306</v>
      </c>
      <c r="O431" s="114" t="s">
        <v>115</v>
      </c>
      <c r="P431" s="50">
        <v>120</v>
      </c>
      <c r="Q431" s="57" t="s">
        <v>54</v>
      </c>
      <c r="R431" s="241">
        <v>2578714000008</v>
      </c>
      <c r="S431" s="241">
        <v>12578714000005</v>
      </c>
      <c r="T431" s="261" t="s">
        <v>1690</v>
      </c>
      <c r="U431" s="69">
        <v>130</v>
      </c>
      <c r="V431" s="61">
        <v>45</v>
      </c>
      <c r="W431" s="66">
        <f>кратность!$F$167</f>
        <v>0.255</v>
      </c>
      <c r="X431" s="273">
        <v>5.0000000000000001E-3</v>
      </c>
      <c r="Y431" s="67">
        <f t="shared" si="414"/>
        <v>0.26</v>
      </c>
      <c r="Z431" s="60">
        <v>315</v>
      </c>
      <c r="AA431" s="61">
        <v>168</v>
      </c>
      <c r="AB431" s="61">
        <v>248</v>
      </c>
      <c r="AC431" s="193">
        <v>14</v>
      </c>
      <c r="AD431" s="118">
        <v>600000429</v>
      </c>
      <c r="AE431" s="105">
        <f>справочники!$C$115</f>
        <v>0.14299999999999999</v>
      </c>
      <c r="AF431" s="63">
        <f t="shared" si="411"/>
        <v>3.57</v>
      </c>
      <c r="AG431" s="123">
        <f t="shared" si="412"/>
        <v>3.7829999999999999</v>
      </c>
      <c r="AH431" s="38">
        <v>17</v>
      </c>
      <c r="AI431" s="39">
        <v>6</v>
      </c>
      <c r="AJ431" s="41">
        <f t="shared" si="413"/>
        <v>102</v>
      </c>
      <c r="AK431" s="216">
        <f t="shared" si="415"/>
        <v>364.1</v>
      </c>
      <c r="AL431" s="206">
        <f t="shared" si="423"/>
        <v>1633</v>
      </c>
      <c r="AM431" s="23"/>
    </row>
    <row r="432" spans="1:39" ht="102" x14ac:dyDescent="0.2">
      <c r="A432" s="117">
        <v>1001060727318</v>
      </c>
      <c r="B432" s="49" t="s">
        <v>1815</v>
      </c>
      <c r="C432" s="50" t="s">
        <v>4</v>
      </c>
      <c r="D432" s="147" t="s">
        <v>474</v>
      </c>
      <c r="E432" s="113" t="s">
        <v>447</v>
      </c>
      <c r="F432" s="226" t="s">
        <v>2</v>
      </c>
      <c r="G432" s="50" t="s">
        <v>1</v>
      </c>
      <c r="H432" s="156" t="s">
        <v>500</v>
      </c>
      <c r="I432" s="151" t="s">
        <v>520</v>
      </c>
      <c r="J432" s="52" t="s">
        <v>1816</v>
      </c>
      <c r="K432" s="53">
        <v>22</v>
      </c>
      <c r="L432" s="54">
        <v>49</v>
      </c>
      <c r="M432" s="55"/>
      <c r="N432" s="89" t="s">
        <v>306</v>
      </c>
      <c r="O432" s="114" t="s">
        <v>115</v>
      </c>
      <c r="P432" s="50">
        <v>120</v>
      </c>
      <c r="Q432" s="57" t="s">
        <v>54</v>
      </c>
      <c r="R432" s="241">
        <v>4607958079803</v>
      </c>
      <c r="S432" s="241">
        <v>14607958079800</v>
      </c>
      <c r="T432" s="261" t="s">
        <v>1690</v>
      </c>
      <c r="U432" s="69">
        <v>130</v>
      </c>
      <c r="V432" s="61">
        <v>45</v>
      </c>
      <c r="W432" s="66">
        <v>0.27</v>
      </c>
      <c r="X432" s="273">
        <v>5.0000000000000001E-3</v>
      </c>
      <c r="Y432" s="67">
        <f t="shared" ref="Y432:Y433" si="457">W432+X432</f>
        <v>0.27500000000000002</v>
      </c>
      <c r="Z432" s="60">
        <v>230</v>
      </c>
      <c r="AA432" s="61">
        <v>216</v>
      </c>
      <c r="AB432" s="61">
        <v>138</v>
      </c>
      <c r="AC432" s="193">
        <v>8</v>
      </c>
      <c r="AD432" s="118">
        <v>600000390</v>
      </c>
      <c r="AE432" s="105">
        <f>справочники!$C$90</f>
        <v>0.14699999999999999</v>
      </c>
      <c r="AF432" s="63">
        <f t="shared" si="411"/>
        <v>2.16</v>
      </c>
      <c r="AG432" s="123">
        <f t="shared" si="412"/>
        <v>2.347</v>
      </c>
      <c r="AH432" s="38">
        <v>15</v>
      </c>
      <c r="AI432" s="39">
        <v>11</v>
      </c>
      <c r="AJ432" s="41">
        <f t="shared" ref="AJ432:AJ433" si="458">AH432*AI432</f>
        <v>165</v>
      </c>
      <c r="AK432" s="208">
        <f t="shared" ref="AK432:AK433" si="459">IF(C432="ШТ",кол_во_инд.__упак_к*итого_г_у,ROUNDDOWN(номин.вес_нетто_г_у__кг*итого_г_у,1))</f>
        <v>1320</v>
      </c>
      <c r="AL432" s="206">
        <f t="shared" si="423"/>
        <v>1663</v>
      </c>
      <c r="AM432" s="23"/>
    </row>
    <row r="433" spans="1:39" ht="102" x14ac:dyDescent="0.2">
      <c r="A433" s="117">
        <v>1001060727316</v>
      </c>
      <c r="B433" s="49" t="s">
        <v>1814</v>
      </c>
      <c r="C433" s="50" t="s">
        <v>4</v>
      </c>
      <c r="D433" s="147" t="s">
        <v>474</v>
      </c>
      <c r="E433" s="113" t="s">
        <v>447</v>
      </c>
      <c r="F433" s="226" t="s">
        <v>2</v>
      </c>
      <c r="G433" s="50" t="s">
        <v>1</v>
      </c>
      <c r="H433" s="156" t="s">
        <v>500</v>
      </c>
      <c r="I433" s="151" t="s">
        <v>520</v>
      </c>
      <c r="J433" s="52" t="s">
        <v>1816</v>
      </c>
      <c r="K433" s="53">
        <v>22</v>
      </c>
      <c r="L433" s="54">
        <v>49</v>
      </c>
      <c r="M433" s="55"/>
      <c r="N433" s="89" t="s">
        <v>306</v>
      </c>
      <c r="O433" s="114" t="s">
        <v>117</v>
      </c>
      <c r="P433" s="50">
        <v>120</v>
      </c>
      <c r="Q433" s="57" t="s">
        <v>55</v>
      </c>
      <c r="R433" s="241">
        <v>4607958079810</v>
      </c>
      <c r="S433" s="241">
        <v>14607958079817</v>
      </c>
      <c r="T433" s="260">
        <v>440</v>
      </c>
      <c r="U433" s="69">
        <v>115</v>
      </c>
      <c r="V433" s="61">
        <v>45</v>
      </c>
      <c r="W433" s="66">
        <v>0.54</v>
      </c>
      <c r="X433" s="273">
        <v>7.0000000000000001E-3</v>
      </c>
      <c r="Y433" s="67">
        <f t="shared" si="457"/>
        <v>0.54700000000000004</v>
      </c>
      <c r="Z433" s="60">
        <v>383</v>
      </c>
      <c r="AA433" s="61">
        <v>193</v>
      </c>
      <c r="AB433" s="61">
        <v>133</v>
      </c>
      <c r="AC433" s="193">
        <v>7</v>
      </c>
      <c r="AD433" s="118">
        <v>600000230</v>
      </c>
      <c r="AE433" s="105">
        <f>справочники!$C$51</f>
        <v>0.152</v>
      </c>
      <c r="AF433" s="63">
        <f t="shared" si="411"/>
        <v>3.78</v>
      </c>
      <c r="AG433" s="123">
        <f t="shared" si="412"/>
        <v>3.9810000000000003</v>
      </c>
      <c r="AH433" s="38">
        <v>12</v>
      </c>
      <c r="AI433" s="39">
        <v>11</v>
      </c>
      <c r="AJ433" s="41">
        <f t="shared" si="458"/>
        <v>132</v>
      </c>
      <c r="AK433" s="136">
        <f t="shared" si="459"/>
        <v>924</v>
      </c>
      <c r="AL433" s="206">
        <f t="shared" si="423"/>
        <v>1608</v>
      </c>
      <c r="AM433" s="23"/>
    </row>
    <row r="434" spans="1:39" ht="89.25" x14ac:dyDescent="0.2">
      <c r="A434" s="117">
        <v>1001062353679</v>
      </c>
      <c r="B434" s="49" t="s">
        <v>191</v>
      </c>
      <c r="C434" s="50" t="s">
        <v>3</v>
      </c>
      <c r="D434" s="147" t="s">
        <v>474</v>
      </c>
      <c r="E434" s="113" t="s">
        <v>447</v>
      </c>
      <c r="F434" s="226" t="s">
        <v>2</v>
      </c>
      <c r="G434" s="50" t="s">
        <v>1</v>
      </c>
      <c r="H434" s="156" t="s">
        <v>500</v>
      </c>
      <c r="I434" s="151" t="s">
        <v>520</v>
      </c>
      <c r="J434" s="52" t="s">
        <v>1270</v>
      </c>
      <c r="K434" s="53">
        <v>20</v>
      </c>
      <c r="L434" s="54">
        <v>46</v>
      </c>
      <c r="M434" s="55"/>
      <c r="N434" s="89" t="s">
        <v>305</v>
      </c>
      <c r="O434" s="114" t="s">
        <v>117</v>
      </c>
      <c r="P434" s="50">
        <v>120</v>
      </c>
      <c r="Q434" s="57" t="s">
        <v>55</v>
      </c>
      <c r="R434" s="121">
        <v>2800474000005</v>
      </c>
      <c r="S434" s="121">
        <v>12800474000002</v>
      </c>
      <c r="T434" s="94">
        <v>405</v>
      </c>
      <c r="U434" s="61">
        <v>70</v>
      </c>
      <c r="V434" s="61">
        <v>45</v>
      </c>
      <c r="W434" s="66">
        <f>кратность!$F$168</f>
        <v>0.5</v>
      </c>
      <c r="X434" s="273">
        <v>0.01</v>
      </c>
      <c r="Y434" s="67">
        <f t="shared" si="414"/>
        <v>0.51</v>
      </c>
      <c r="Z434" s="60">
        <v>388</v>
      </c>
      <c r="AA434" s="61">
        <v>193</v>
      </c>
      <c r="AB434" s="61">
        <v>108</v>
      </c>
      <c r="AC434" s="193">
        <v>8</v>
      </c>
      <c r="AD434" s="118">
        <v>600000013</v>
      </c>
      <c r="AE434" s="105">
        <f>справочники!$C$5</f>
        <v>0.14099999999999999</v>
      </c>
      <c r="AF434" s="63">
        <f t="shared" si="411"/>
        <v>4</v>
      </c>
      <c r="AG434" s="123">
        <f t="shared" si="412"/>
        <v>4.2210000000000001</v>
      </c>
      <c r="AH434" s="38">
        <v>12</v>
      </c>
      <c r="AI434" s="39">
        <v>14</v>
      </c>
      <c r="AJ434" s="41">
        <f t="shared" si="413"/>
        <v>168</v>
      </c>
      <c r="AK434" s="216">
        <f t="shared" si="415"/>
        <v>672</v>
      </c>
      <c r="AL434" s="206">
        <f t="shared" si="423"/>
        <v>1657</v>
      </c>
      <c r="AM434" s="23"/>
    </row>
    <row r="435" spans="1:39" ht="89.25" x14ac:dyDescent="0.2">
      <c r="A435" s="117">
        <v>1001062353684</v>
      </c>
      <c r="B435" s="49" t="s">
        <v>61</v>
      </c>
      <c r="C435" s="50" t="s">
        <v>4</v>
      </c>
      <c r="D435" s="147" t="s">
        <v>474</v>
      </c>
      <c r="E435" s="113" t="s">
        <v>447</v>
      </c>
      <c r="F435" s="226" t="s">
        <v>2</v>
      </c>
      <c r="G435" s="59" t="s">
        <v>769</v>
      </c>
      <c r="H435" s="156" t="s">
        <v>500</v>
      </c>
      <c r="I435" s="151" t="s">
        <v>520</v>
      </c>
      <c r="J435" s="52" t="s">
        <v>1270</v>
      </c>
      <c r="K435" s="53">
        <v>20</v>
      </c>
      <c r="L435" s="54">
        <v>46</v>
      </c>
      <c r="M435" s="55"/>
      <c r="N435" s="89" t="s">
        <v>305</v>
      </c>
      <c r="O435" s="114" t="s">
        <v>115</v>
      </c>
      <c r="P435" s="50">
        <v>120</v>
      </c>
      <c r="Q435" s="83" t="s">
        <v>54</v>
      </c>
      <c r="R435" s="239">
        <v>4601296004480</v>
      </c>
      <c r="S435" s="239">
        <v>14601296004487</v>
      </c>
      <c r="T435" s="260">
        <v>240</v>
      </c>
      <c r="U435" s="69">
        <v>65</v>
      </c>
      <c r="V435" s="69">
        <v>44</v>
      </c>
      <c r="W435" s="66">
        <v>0.25</v>
      </c>
      <c r="X435" s="273">
        <v>5.0000000000000001E-3</v>
      </c>
      <c r="Y435" s="67">
        <f t="shared" si="414"/>
        <v>0.255</v>
      </c>
      <c r="Z435" s="60">
        <v>218</v>
      </c>
      <c r="AA435" s="61">
        <v>193</v>
      </c>
      <c r="AB435" s="61">
        <v>108</v>
      </c>
      <c r="AC435" s="193">
        <v>8</v>
      </c>
      <c r="AD435" s="118">
        <v>600000150</v>
      </c>
      <c r="AE435" s="105">
        <f>справочники!$C$43</f>
        <v>9.7000000000000003E-2</v>
      </c>
      <c r="AF435" s="62">
        <f t="shared" si="411"/>
        <v>2</v>
      </c>
      <c r="AG435" s="123">
        <f t="shared" si="412"/>
        <v>2.137</v>
      </c>
      <c r="AH435" s="38">
        <v>20</v>
      </c>
      <c r="AI435" s="39">
        <v>14</v>
      </c>
      <c r="AJ435" s="41">
        <f t="shared" si="413"/>
        <v>280</v>
      </c>
      <c r="AK435" s="208">
        <f t="shared" si="415"/>
        <v>2240</v>
      </c>
      <c r="AL435" s="206">
        <f t="shared" si="423"/>
        <v>1657</v>
      </c>
      <c r="AM435" s="23"/>
    </row>
    <row r="436" spans="1:39" ht="89.25" x14ac:dyDescent="0.2">
      <c r="A436" s="117">
        <v>1001062355040</v>
      </c>
      <c r="B436" s="49" t="s">
        <v>424</v>
      </c>
      <c r="C436" s="50" t="s">
        <v>3</v>
      </c>
      <c r="D436" s="147" t="s">
        <v>474</v>
      </c>
      <c r="E436" s="113" t="s">
        <v>447</v>
      </c>
      <c r="F436" s="226" t="s">
        <v>2</v>
      </c>
      <c r="G436" s="50" t="s">
        <v>1</v>
      </c>
      <c r="H436" s="155" t="s">
        <v>500</v>
      </c>
      <c r="I436" s="152" t="s">
        <v>520</v>
      </c>
      <c r="J436" s="52" t="s">
        <v>1270</v>
      </c>
      <c r="K436" s="53">
        <v>20</v>
      </c>
      <c r="L436" s="54">
        <v>46</v>
      </c>
      <c r="M436" s="55"/>
      <c r="N436" s="89" t="s">
        <v>305</v>
      </c>
      <c r="O436" s="114" t="s">
        <v>117</v>
      </c>
      <c r="P436" s="88">
        <v>120</v>
      </c>
      <c r="Q436" s="83" t="s">
        <v>55</v>
      </c>
      <c r="R436" s="241">
        <v>2800766000003</v>
      </c>
      <c r="S436" s="241">
        <v>12800766000000</v>
      </c>
      <c r="T436" s="260">
        <v>405</v>
      </c>
      <c r="U436" s="69">
        <v>70</v>
      </c>
      <c r="V436" s="69">
        <v>45</v>
      </c>
      <c r="W436" s="66">
        <f>кратность!$F$169</f>
        <v>0.5</v>
      </c>
      <c r="X436" s="273">
        <v>0.01</v>
      </c>
      <c r="Y436" s="67">
        <f t="shared" si="414"/>
        <v>0.51</v>
      </c>
      <c r="Z436" s="60">
        <v>410</v>
      </c>
      <c r="AA436" s="61">
        <v>292</v>
      </c>
      <c r="AB436" s="61">
        <v>242</v>
      </c>
      <c r="AC436" s="193">
        <v>30</v>
      </c>
      <c r="AD436" s="118">
        <v>600000411</v>
      </c>
      <c r="AE436" s="105">
        <f>справочники!$C$102</f>
        <v>0.433</v>
      </c>
      <c r="AF436" s="62">
        <f t="shared" si="411"/>
        <v>15</v>
      </c>
      <c r="AG436" s="123">
        <f t="shared" si="412"/>
        <v>15.733000000000001</v>
      </c>
      <c r="AH436" s="38">
        <v>8</v>
      </c>
      <c r="AI436" s="39">
        <v>6</v>
      </c>
      <c r="AJ436" s="41">
        <f t="shared" si="413"/>
        <v>48</v>
      </c>
      <c r="AK436" s="216">
        <f t="shared" si="415"/>
        <v>720</v>
      </c>
      <c r="AL436" s="206">
        <f t="shared" si="423"/>
        <v>1597</v>
      </c>
      <c r="AM436" s="23"/>
    </row>
    <row r="437" spans="1:39" ht="89.25" x14ac:dyDescent="0.2">
      <c r="A437" s="117">
        <v>1001062357260</v>
      </c>
      <c r="B437" s="49" t="s">
        <v>1672</v>
      </c>
      <c r="C437" s="50" t="s">
        <v>3</v>
      </c>
      <c r="D437" s="147" t="s">
        <v>474</v>
      </c>
      <c r="E437" s="113" t="s">
        <v>447</v>
      </c>
      <c r="F437" s="226" t="s">
        <v>2</v>
      </c>
      <c r="G437" s="50" t="s">
        <v>1</v>
      </c>
      <c r="H437" s="155" t="s">
        <v>500</v>
      </c>
      <c r="I437" s="152" t="s">
        <v>520</v>
      </c>
      <c r="J437" s="52" t="s">
        <v>1270</v>
      </c>
      <c r="K437" s="53">
        <v>20</v>
      </c>
      <c r="L437" s="54">
        <v>46</v>
      </c>
      <c r="M437" s="55"/>
      <c r="N437" s="89" t="s">
        <v>305</v>
      </c>
      <c r="O437" s="114" t="s">
        <v>117</v>
      </c>
      <c r="P437" s="88">
        <v>120</v>
      </c>
      <c r="Q437" s="83" t="s">
        <v>55</v>
      </c>
      <c r="R437" s="241">
        <v>2800766000003</v>
      </c>
      <c r="S437" s="241">
        <v>12800766000000</v>
      </c>
      <c r="T437" s="260">
        <v>405</v>
      </c>
      <c r="U437" s="69">
        <v>70</v>
      </c>
      <c r="V437" s="69">
        <v>45</v>
      </c>
      <c r="W437" s="66">
        <f>кратность!$F$170</f>
        <v>0.5</v>
      </c>
      <c r="X437" s="273">
        <v>0.01</v>
      </c>
      <c r="Y437" s="67">
        <f t="shared" ref="Y437" si="460">W437+X437</f>
        <v>0.51</v>
      </c>
      <c r="Z437" s="60">
        <v>410</v>
      </c>
      <c r="AA437" s="61">
        <v>292</v>
      </c>
      <c r="AB437" s="61">
        <v>242</v>
      </c>
      <c r="AC437" s="193">
        <v>30</v>
      </c>
      <c r="AD437" s="118">
        <v>600000411</v>
      </c>
      <c r="AE437" s="105">
        <f>справочники!$C$102</f>
        <v>0.433</v>
      </c>
      <c r="AF437" s="62">
        <f t="shared" si="411"/>
        <v>15</v>
      </c>
      <c r="AG437" s="123">
        <f t="shared" si="412"/>
        <v>15.733000000000001</v>
      </c>
      <c r="AH437" s="38">
        <v>8</v>
      </c>
      <c r="AI437" s="39">
        <v>6</v>
      </c>
      <c r="AJ437" s="41">
        <f t="shared" ref="AJ437" si="461">AH437*AI437</f>
        <v>48</v>
      </c>
      <c r="AK437" s="216">
        <f t="shared" ref="AK437" si="462">IF(C437="ШТ",кол_во_инд.__упак_к*итого_г_у,ROUNDDOWN(номин.вес_нетто_г_у__кг*итого_г_у,1))</f>
        <v>720</v>
      </c>
      <c r="AL437" s="206">
        <f t="shared" si="423"/>
        <v>1597</v>
      </c>
      <c r="AM437" s="23"/>
    </row>
    <row r="438" spans="1:39" ht="89.25" x14ac:dyDescent="0.2">
      <c r="A438" s="117">
        <v>1001062356572</v>
      </c>
      <c r="B438" s="49" t="s">
        <v>739</v>
      </c>
      <c r="C438" s="50" t="s">
        <v>4</v>
      </c>
      <c r="D438" s="147" t="s">
        <v>474</v>
      </c>
      <c r="E438" s="113" t="s">
        <v>447</v>
      </c>
      <c r="F438" s="226" t="s">
        <v>2</v>
      </c>
      <c r="G438" s="50" t="s">
        <v>1</v>
      </c>
      <c r="H438" s="155" t="s">
        <v>500</v>
      </c>
      <c r="I438" s="152" t="s">
        <v>520</v>
      </c>
      <c r="J438" s="52" t="s">
        <v>1270</v>
      </c>
      <c r="K438" s="53">
        <v>20</v>
      </c>
      <c r="L438" s="54">
        <v>46</v>
      </c>
      <c r="M438" s="55"/>
      <c r="N438" s="89" t="s">
        <v>305</v>
      </c>
      <c r="O438" s="114" t="s">
        <v>115</v>
      </c>
      <c r="P438" s="88">
        <v>120</v>
      </c>
      <c r="Q438" s="83" t="s">
        <v>54</v>
      </c>
      <c r="R438" s="239">
        <v>4601296004480</v>
      </c>
      <c r="S438" s="239">
        <v>14601296004487</v>
      </c>
      <c r="T438" s="260">
        <v>240</v>
      </c>
      <c r="U438" s="69">
        <v>65</v>
      </c>
      <c r="V438" s="69">
        <v>44</v>
      </c>
      <c r="W438" s="66">
        <v>0.25</v>
      </c>
      <c r="X438" s="273">
        <v>5.0000000000000001E-3</v>
      </c>
      <c r="Y438" s="67">
        <f>W438+X438</f>
        <v>0.255</v>
      </c>
      <c r="Z438" s="60">
        <v>410</v>
      </c>
      <c r="AA438" s="61">
        <v>292</v>
      </c>
      <c r="AB438" s="61">
        <v>242</v>
      </c>
      <c r="AC438" s="193">
        <v>48</v>
      </c>
      <c r="AD438" s="118">
        <v>600000411</v>
      </c>
      <c r="AE438" s="105">
        <f>справочники!$C$102</f>
        <v>0.433</v>
      </c>
      <c r="AF438" s="62">
        <f t="shared" si="411"/>
        <v>12</v>
      </c>
      <c r="AG438" s="123">
        <f t="shared" si="412"/>
        <v>12.673</v>
      </c>
      <c r="AH438" s="38">
        <v>8</v>
      </c>
      <c r="AI438" s="39">
        <v>6</v>
      </c>
      <c r="AJ438" s="41">
        <f>AH438*AI438</f>
        <v>48</v>
      </c>
      <c r="AK438" s="208">
        <f>IF(C438="ШТ",кол_во_инд.__упак_к*итого_г_у,ROUNDDOWN(номин.вес_нетто_г_у__кг*итого_г_у,1))</f>
        <v>2304</v>
      </c>
      <c r="AL438" s="206">
        <f t="shared" si="423"/>
        <v>1597</v>
      </c>
      <c r="AM438" s="23"/>
    </row>
    <row r="439" spans="1:39" ht="89.25" x14ac:dyDescent="0.2">
      <c r="A439" s="117">
        <v>1001062355996</v>
      </c>
      <c r="B439" s="56" t="s">
        <v>340</v>
      </c>
      <c r="C439" s="88" t="s">
        <v>3</v>
      </c>
      <c r="D439" s="147" t="s">
        <v>474</v>
      </c>
      <c r="E439" s="113" t="s">
        <v>447</v>
      </c>
      <c r="F439" s="228" t="s">
        <v>2</v>
      </c>
      <c r="G439" s="88" t="s">
        <v>1</v>
      </c>
      <c r="H439" s="156" t="s">
        <v>500</v>
      </c>
      <c r="I439" s="151" t="s">
        <v>520</v>
      </c>
      <c r="J439" s="52" t="s">
        <v>1270</v>
      </c>
      <c r="K439" s="53">
        <v>20</v>
      </c>
      <c r="L439" s="54">
        <v>46</v>
      </c>
      <c r="M439" s="55"/>
      <c r="N439" s="89" t="s">
        <v>305</v>
      </c>
      <c r="O439" s="114" t="s">
        <v>117</v>
      </c>
      <c r="P439" s="88">
        <v>120</v>
      </c>
      <c r="Q439" s="83" t="s">
        <v>55</v>
      </c>
      <c r="R439" s="241">
        <v>2908470000002</v>
      </c>
      <c r="S439" s="241">
        <v>12908470000009</v>
      </c>
      <c r="T439" s="260">
        <v>405</v>
      </c>
      <c r="U439" s="69">
        <v>70</v>
      </c>
      <c r="V439" s="69">
        <v>45</v>
      </c>
      <c r="W439" s="93">
        <f>кратность!$F$171</f>
        <v>0.5</v>
      </c>
      <c r="X439" s="273">
        <v>0.01</v>
      </c>
      <c r="Y439" s="67">
        <f t="shared" si="414"/>
        <v>0.51</v>
      </c>
      <c r="Z439" s="68">
        <v>388</v>
      </c>
      <c r="AA439" s="69">
        <v>193</v>
      </c>
      <c r="AB439" s="69">
        <v>108</v>
      </c>
      <c r="AC439" s="196">
        <v>8</v>
      </c>
      <c r="AD439" s="118">
        <v>600000013</v>
      </c>
      <c r="AE439" s="106">
        <f>справочники!$C$5</f>
        <v>0.14099999999999999</v>
      </c>
      <c r="AF439" s="62">
        <f t="shared" si="411"/>
        <v>4</v>
      </c>
      <c r="AG439" s="123">
        <f t="shared" si="412"/>
        <v>4.2210000000000001</v>
      </c>
      <c r="AH439" s="34">
        <v>12</v>
      </c>
      <c r="AI439" s="35">
        <v>14</v>
      </c>
      <c r="AJ439" s="41">
        <f t="shared" si="413"/>
        <v>168</v>
      </c>
      <c r="AK439" s="216">
        <f t="shared" si="415"/>
        <v>672</v>
      </c>
      <c r="AL439" s="206">
        <f t="shared" si="423"/>
        <v>1657</v>
      </c>
      <c r="AM439" s="23"/>
    </row>
    <row r="440" spans="1:39" ht="114.75" x14ac:dyDescent="0.2">
      <c r="A440" s="117">
        <v>1001062353680</v>
      </c>
      <c r="B440" s="56" t="s">
        <v>192</v>
      </c>
      <c r="C440" s="88" t="s">
        <v>3</v>
      </c>
      <c r="D440" s="147" t="s">
        <v>474</v>
      </c>
      <c r="E440" s="113" t="s">
        <v>447</v>
      </c>
      <c r="F440" s="228" t="s">
        <v>2</v>
      </c>
      <c r="G440" s="88" t="s">
        <v>1</v>
      </c>
      <c r="H440" s="156" t="s">
        <v>500</v>
      </c>
      <c r="I440" s="151" t="s">
        <v>520</v>
      </c>
      <c r="J440" s="84" t="s">
        <v>1878</v>
      </c>
      <c r="K440" s="85">
        <v>13</v>
      </c>
      <c r="L440" s="86">
        <v>35</v>
      </c>
      <c r="M440" s="92">
        <v>5</v>
      </c>
      <c r="N440" s="89" t="s">
        <v>1879</v>
      </c>
      <c r="O440" s="114" t="s">
        <v>117</v>
      </c>
      <c r="P440" s="88">
        <v>120</v>
      </c>
      <c r="Q440" s="83" t="s">
        <v>55</v>
      </c>
      <c r="R440" s="241">
        <v>2774300000005</v>
      </c>
      <c r="S440" s="241">
        <v>12774300000002</v>
      </c>
      <c r="T440" s="260">
        <v>440</v>
      </c>
      <c r="U440" s="69">
        <v>115</v>
      </c>
      <c r="V440" s="69">
        <v>45</v>
      </c>
      <c r="W440" s="93">
        <f>кратность!F172</f>
        <v>0.52</v>
      </c>
      <c r="X440" s="273">
        <v>7.0000000000000001E-3</v>
      </c>
      <c r="Y440" s="67">
        <f t="shared" si="414"/>
        <v>0.52700000000000002</v>
      </c>
      <c r="Z440" s="60">
        <v>383</v>
      </c>
      <c r="AA440" s="61">
        <v>193</v>
      </c>
      <c r="AB440" s="61">
        <v>133</v>
      </c>
      <c r="AC440" s="193">
        <v>7</v>
      </c>
      <c r="AD440" s="118">
        <v>600000230</v>
      </c>
      <c r="AE440" s="106">
        <f>справочники!$C$51</f>
        <v>0.152</v>
      </c>
      <c r="AF440" s="62">
        <f t="shared" si="411"/>
        <v>3.64</v>
      </c>
      <c r="AG440" s="123">
        <f t="shared" si="412"/>
        <v>3.8410000000000002</v>
      </c>
      <c r="AH440" s="34">
        <v>12</v>
      </c>
      <c r="AI440" s="35">
        <v>11</v>
      </c>
      <c r="AJ440" s="41">
        <f t="shared" si="413"/>
        <v>132</v>
      </c>
      <c r="AK440" s="216">
        <f t="shared" si="415"/>
        <v>480.4</v>
      </c>
      <c r="AL440" s="206">
        <f t="shared" si="423"/>
        <v>1608</v>
      </c>
      <c r="AM440" s="23"/>
    </row>
    <row r="441" spans="1:39" ht="114.75" x14ac:dyDescent="0.2">
      <c r="A441" s="117">
        <v>1001062353691</v>
      </c>
      <c r="B441" s="56" t="s">
        <v>194</v>
      </c>
      <c r="C441" s="88" t="s">
        <v>3</v>
      </c>
      <c r="D441" s="147" t="s">
        <v>474</v>
      </c>
      <c r="E441" s="113" t="s">
        <v>447</v>
      </c>
      <c r="F441" s="228" t="s">
        <v>2</v>
      </c>
      <c r="G441" s="88" t="s">
        <v>1</v>
      </c>
      <c r="H441" s="156" t="s">
        <v>500</v>
      </c>
      <c r="I441" s="151" t="s">
        <v>520</v>
      </c>
      <c r="J441" s="84" t="s">
        <v>1878</v>
      </c>
      <c r="K441" s="85">
        <v>13</v>
      </c>
      <c r="L441" s="86">
        <v>35</v>
      </c>
      <c r="M441" s="92">
        <v>5</v>
      </c>
      <c r="N441" s="89" t="s">
        <v>1879</v>
      </c>
      <c r="O441" s="114" t="s">
        <v>117</v>
      </c>
      <c r="P441" s="88">
        <v>120</v>
      </c>
      <c r="Q441" s="83" t="s">
        <v>55</v>
      </c>
      <c r="R441" s="241">
        <v>2533767000009</v>
      </c>
      <c r="S441" s="241">
        <v>12533767000006</v>
      </c>
      <c r="T441" s="260">
        <v>440</v>
      </c>
      <c r="U441" s="69">
        <v>115</v>
      </c>
      <c r="V441" s="69">
        <v>45</v>
      </c>
      <c r="W441" s="93">
        <f>кратность!F173</f>
        <v>0.52</v>
      </c>
      <c r="X441" s="273">
        <v>7.0000000000000001E-3</v>
      </c>
      <c r="Y441" s="67">
        <f t="shared" si="414"/>
        <v>0.52700000000000002</v>
      </c>
      <c r="Z441" s="60">
        <v>383</v>
      </c>
      <c r="AA441" s="61">
        <v>193</v>
      </c>
      <c r="AB441" s="61">
        <v>133</v>
      </c>
      <c r="AC441" s="193">
        <v>7</v>
      </c>
      <c r="AD441" s="118">
        <v>600000230</v>
      </c>
      <c r="AE441" s="106">
        <f>справочники!$C$51</f>
        <v>0.152</v>
      </c>
      <c r="AF441" s="62">
        <f t="shared" si="411"/>
        <v>3.64</v>
      </c>
      <c r="AG441" s="123">
        <f t="shared" si="412"/>
        <v>3.8410000000000002</v>
      </c>
      <c r="AH441" s="34">
        <v>12</v>
      </c>
      <c r="AI441" s="35">
        <v>11</v>
      </c>
      <c r="AJ441" s="41">
        <f t="shared" si="413"/>
        <v>132</v>
      </c>
      <c r="AK441" s="216">
        <f t="shared" si="415"/>
        <v>480.4</v>
      </c>
      <c r="AL441" s="206">
        <f t="shared" si="423"/>
        <v>1608</v>
      </c>
      <c r="AM441" s="23"/>
    </row>
    <row r="442" spans="1:39" ht="114.75" x14ac:dyDescent="0.2">
      <c r="A442" s="117">
        <v>1001062355700</v>
      </c>
      <c r="B442" s="56" t="s">
        <v>286</v>
      </c>
      <c r="C442" s="88" t="s">
        <v>3</v>
      </c>
      <c r="D442" s="147" t="s">
        <v>474</v>
      </c>
      <c r="E442" s="113" t="s">
        <v>447</v>
      </c>
      <c r="F442" s="228" t="s">
        <v>2</v>
      </c>
      <c r="G442" s="88" t="s">
        <v>1</v>
      </c>
      <c r="H442" s="156" t="s">
        <v>500</v>
      </c>
      <c r="I442" s="151" t="s">
        <v>520</v>
      </c>
      <c r="J442" s="84" t="s">
        <v>1878</v>
      </c>
      <c r="K442" s="85">
        <v>13</v>
      </c>
      <c r="L442" s="86">
        <v>35</v>
      </c>
      <c r="M442" s="92">
        <v>5</v>
      </c>
      <c r="N442" s="89" t="s">
        <v>1879</v>
      </c>
      <c r="O442" s="114" t="s">
        <v>117</v>
      </c>
      <c r="P442" s="88">
        <v>120</v>
      </c>
      <c r="Q442" s="83" t="s">
        <v>55</v>
      </c>
      <c r="R442" s="241">
        <v>2102729000007</v>
      </c>
      <c r="S442" s="241">
        <v>12102729000004</v>
      </c>
      <c r="T442" s="260">
        <v>440</v>
      </c>
      <c r="U442" s="69">
        <v>115</v>
      </c>
      <c r="V442" s="69">
        <v>45</v>
      </c>
      <c r="W442" s="93">
        <f>кратность!F174</f>
        <v>0.52</v>
      </c>
      <c r="X442" s="273">
        <v>7.0000000000000001E-3</v>
      </c>
      <c r="Y442" s="67">
        <f t="shared" si="414"/>
        <v>0.52700000000000002</v>
      </c>
      <c r="Z442" s="60">
        <v>383</v>
      </c>
      <c r="AA442" s="61">
        <v>193</v>
      </c>
      <c r="AB442" s="61">
        <v>133</v>
      </c>
      <c r="AC442" s="193">
        <v>7</v>
      </c>
      <c r="AD442" s="118">
        <v>600000230</v>
      </c>
      <c r="AE442" s="106">
        <f>справочники!$C$51</f>
        <v>0.152</v>
      </c>
      <c r="AF442" s="62">
        <f t="shared" si="411"/>
        <v>3.64</v>
      </c>
      <c r="AG442" s="123">
        <f t="shared" si="412"/>
        <v>3.8410000000000002</v>
      </c>
      <c r="AH442" s="34">
        <v>12</v>
      </c>
      <c r="AI442" s="35">
        <v>11</v>
      </c>
      <c r="AJ442" s="41">
        <f t="shared" si="413"/>
        <v>132</v>
      </c>
      <c r="AK442" s="216">
        <f t="shared" si="415"/>
        <v>480.4</v>
      </c>
      <c r="AL442" s="206">
        <f t="shared" si="423"/>
        <v>1608</v>
      </c>
      <c r="AM442" s="23"/>
    </row>
    <row r="443" spans="1:39" ht="114.75" x14ac:dyDescent="0.2">
      <c r="A443" s="117">
        <v>1001062353692</v>
      </c>
      <c r="B443" s="56" t="s">
        <v>193</v>
      </c>
      <c r="C443" s="88" t="s">
        <v>3</v>
      </c>
      <c r="D443" s="147" t="s">
        <v>474</v>
      </c>
      <c r="E443" s="113" t="s">
        <v>447</v>
      </c>
      <c r="F443" s="228" t="s">
        <v>2</v>
      </c>
      <c r="G443" s="88" t="s">
        <v>1</v>
      </c>
      <c r="H443" s="156" t="s">
        <v>500</v>
      </c>
      <c r="I443" s="151" t="s">
        <v>520</v>
      </c>
      <c r="J443" s="84" t="s">
        <v>1878</v>
      </c>
      <c r="K443" s="85">
        <v>13</v>
      </c>
      <c r="L443" s="86">
        <v>35</v>
      </c>
      <c r="M443" s="92">
        <v>5</v>
      </c>
      <c r="N443" s="89" t="s">
        <v>1879</v>
      </c>
      <c r="O443" s="114" t="s">
        <v>117</v>
      </c>
      <c r="P443" s="88">
        <v>120</v>
      </c>
      <c r="Q443" s="83" t="s">
        <v>55</v>
      </c>
      <c r="R443" s="241">
        <v>2965365000004</v>
      </c>
      <c r="S443" s="241">
        <v>12965365000001</v>
      </c>
      <c r="T443" s="260">
        <v>440</v>
      </c>
      <c r="U443" s="69">
        <v>115</v>
      </c>
      <c r="V443" s="69">
        <v>45</v>
      </c>
      <c r="W443" s="93">
        <f>кратность!F175</f>
        <v>0.5</v>
      </c>
      <c r="X443" s="273">
        <v>7.0000000000000001E-3</v>
      </c>
      <c r="Y443" s="67">
        <f t="shared" si="414"/>
        <v>0.50700000000000001</v>
      </c>
      <c r="Z443" s="60">
        <v>383</v>
      </c>
      <c r="AA443" s="61">
        <v>193</v>
      </c>
      <c r="AB443" s="61">
        <v>133</v>
      </c>
      <c r="AC443" s="193">
        <v>7</v>
      </c>
      <c r="AD443" s="118">
        <v>600000230</v>
      </c>
      <c r="AE443" s="106">
        <f>справочники!$C$51</f>
        <v>0.152</v>
      </c>
      <c r="AF443" s="62">
        <f t="shared" si="411"/>
        <v>3.5</v>
      </c>
      <c r="AG443" s="123">
        <f t="shared" si="412"/>
        <v>3.7010000000000001</v>
      </c>
      <c r="AH443" s="34">
        <v>12</v>
      </c>
      <c r="AI443" s="35">
        <v>11</v>
      </c>
      <c r="AJ443" s="41">
        <f t="shared" si="413"/>
        <v>132</v>
      </c>
      <c r="AK443" s="216">
        <f t="shared" si="415"/>
        <v>462</v>
      </c>
      <c r="AL443" s="206">
        <f t="shared" si="423"/>
        <v>1608</v>
      </c>
      <c r="AM443" s="23"/>
    </row>
    <row r="444" spans="1:39" ht="114.75" x14ac:dyDescent="0.2">
      <c r="A444" s="117">
        <v>1001066567317</v>
      </c>
      <c r="B444" s="56" t="s">
        <v>1817</v>
      </c>
      <c r="C444" s="88" t="s">
        <v>4</v>
      </c>
      <c r="D444" s="147" t="s">
        <v>474</v>
      </c>
      <c r="E444" s="113" t="s">
        <v>447</v>
      </c>
      <c r="F444" s="228" t="s">
        <v>2</v>
      </c>
      <c r="G444" s="88" t="s">
        <v>1</v>
      </c>
      <c r="H444" s="156" t="s">
        <v>500</v>
      </c>
      <c r="I444" s="151" t="s">
        <v>520</v>
      </c>
      <c r="J444" s="84" t="s">
        <v>1878</v>
      </c>
      <c r="K444" s="85">
        <v>13</v>
      </c>
      <c r="L444" s="86">
        <v>35</v>
      </c>
      <c r="M444" s="92">
        <v>5</v>
      </c>
      <c r="N444" s="89" t="s">
        <v>1879</v>
      </c>
      <c r="O444" s="114" t="s">
        <v>117</v>
      </c>
      <c r="P444" s="88">
        <v>120</v>
      </c>
      <c r="Q444" s="83" t="s">
        <v>55</v>
      </c>
      <c r="R444" s="241">
        <v>4607958079827</v>
      </c>
      <c r="S444" s="241">
        <v>14607958079824</v>
      </c>
      <c r="T444" s="260">
        <v>440</v>
      </c>
      <c r="U444" s="69">
        <v>115</v>
      </c>
      <c r="V444" s="69">
        <v>45</v>
      </c>
      <c r="W444" s="93">
        <v>0.54</v>
      </c>
      <c r="X444" s="273">
        <v>7.0000000000000001E-3</v>
      </c>
      <c r="Y444" s="67">
        <f t="shared" ref="Y444" si="463">W444+X444</f>
        <v>0.54700000000000004</v>
      </c>
      <c r="Z444" s="60">
        <v>383</v>
      </c>
      <c r="AA444" s="61">
        <v>193</v>
      </c>
      <c r="AB444" s="61">
        <v>133</v>
      </c>
      <c r="AC444" s="196">
        <v>7</v>
      </c>
      <c r="AD444" s="118">
        <v>600000230</v>
      </c>
      <c r="AE444" s="106">
        <f>справочники!$C$51</f>
        <v>0.152</v>
      </c>
      <c r="AF444" s="62">
        <f t="shared" si="411"/>
        <v>3.78</v>
      </c>
      <c r="AG444" s="123">
        <f t="shared" si="412"/>
        <v>3.9810000000000003</v>
      </c>
      <c r="AH444" s="34">
        <v>12</v>
      </c>
      <c r="AI444" s="35">
        <v>11</v>
      </c>
      <c r="AJ444" s="41">
        <f t="shared" ref="AJ444" si="464">AH444*AI444</f>
        <v>132</v>
      </c>
      <c r="AK444" s="136">
        <f t="shared" ref="AK444" si="465">IF(C444="ШТ",кол_во_инд.__упак_к*итого_г_у,ROUNDDOWN(номин.вес_нетто_г_у__кг*итого_г_у,1))</f>
        <v>924</v>
      </c>
      <c r="AL444" s="206">
        <f t="shared" si="423"/>
        <v>1608</v>
      </c>
      <c r="AM444" s="23"/>
    </row>
    <row r="445" spans="1:39" ht="89.25" x14ac:dyDescent="0.2">
      <c r="A445" s="117">
        <v>1001060746507</v>
      </c>
      <c r="B445" s="56" t="s">
        <v>698</v>
      </c>
      <c r="C445" s="88" t="s">
        <v>4</v>
      </c>
      <c r="D445" s="147" t="s">
        <v>474</v>
      </c>
      <c r="E445" s="113" t="s">
        <v>447</v>
      </c>
      <c r="F445" s="228" t="s">
        <v>2</v>
      </c>
      <c r="G445" s="88" t="s">
        <v>1</v>
      </c>
      <c r="H445" s="156" t="s">
        <v>500</v>
      </c>
      <c r="I445" s="151" t="s">
        <v>520</v>
      </c>
      <c r="J445" s="84" t="s">
        <v>775</v>
      </c>
      <c r="K445" s="85">
        <v>20</v>
      </c>
      <c r="L445" s="86">
        <v>46</v>
      </c>
      <c r="M445" s="92"/>
      <c r="N445" s="89" t="s">
        <v>305</v>
      </c>
      <c r="O445" s="114" t="s">
        <v>115</v>
      </c>
      <c r="P445" s="88">
        <v>120</v>
      </c>
      <c r="Q445" s="83" t="s">
        <v>54</v>
      </c>
      <c r="R445" s="239">
        <v>4607958074655</v>
      </c>
      <c r="S445" s="239">
        <v>24607958074659</v>
      </c>
      <c r="T445" s="260">
        <v>240</v>
      </c>
      <c r="U445" s="69">
        <v>65</v>
      </c>
      <c r="V445" s="69">
        <v>44</v>
      </c>
      <c r="W445" s="93">
        <v>0.25</v>
      </c>
      <c r="X445" s="273">
        <v>5.0000000000000001E-3</v>
      </c>
      <c r="Y445" s="67">
        <f t="shared" si="414"/>
        <v>0.255</v>
      </c>
      <c r="Z445" s="68">
        <v>228</v>
      </c>
      <c r="AA445" s="69">
        <v>198</v>
      </c>
      <c r="AB445" s="69">
        <v>208</v>
      </c>
      <c r="AC445" s="196">
        <v>16</v>
      </c>
      <c r="AD445" s="118">
        <v>600000422</v>
      </c>
      <c r="AE445" s="106">
        <f>справочники!$C$105</f>
        <v>0.14099999999999999</v>
      </c>
      <c r="AF445" s="62">
        <f t="shared" si="411"/>
        <v>4</v>
      </c>
      <c r="AG445" s="123">
        <f t="shared" si="412"/>
        <v>4.2210000000000001</v>
      </c>
      <c r="AH445" s="34">
        <v>20</v>
      </c>
      <c r="AI445" s="35">
        <v>7</v>
      </c>
      <c r="AJ445" s="41">
        <f t="shared" ref="AJ445:AJ449" si="466">AH445*AI445</f>
        <v>140</v>
      </c>
      <c r="AK445" s="208">
        <f t="shared" ref="AK445:AK449" si="467">IF(C445="ШТ",кол_во_инд.__упак_к*итого_г_у,ROUNDDOWN(номин.вес_нетто_г_у__кг*итого_г_у,1))</f>
        <v>2240</v>
      </c>
      <c r="AL445" s="206">
        <f t="shared" si="423"/>
        <v>1601</v>
      </c>
      <c r="AM445" s="23"/>
    </row>
    <row r="446" spans="1:39" ht="76.5" customHeight="1" x14ac:dyDescent="0.2">
      <c r="A446" s="117">
        <v>1001063237229</v>
      </c>
      <c r="B446" s="49" t="s">
        <v>1601</v>
      </c>
      <c r="C446" s="50" t="s">
        <v>4</v>
      </c>
      <c r="D446" s="147" t="s">
        <v>474</v>
      </c>
      <c r="E446" s="113" t="s">
        <v>447</v>
      </c>
      <c r="F446" s="226" t="s">
        <v>2</v>
      </c>
      <c r="G446" s="50" t="s">
        <v>346</v>
      </c>
      <c r="H446" s="156" t="s">
        <v>1261</v>
      </c>
      <c r="I446" s="151" t="s">
        <v>520</v>
      </c>
      <c r="J446" s="84" t="s">
        <v>1494</v>
      </c>
      <c r="K446" s="53">
        <v>23</v>
      </c>
      <c r="L446" s="54">
        <v>41</v>
      </c>
      <c r="M446" s="55"/>
      <c r="N446" s="89" t="s">
        <v>1260</v>
      </c>
      <c r="O446" s="32" t="s">
        <v>117</v>
      </c>
      <c r="P446" s="88">
        <v>120</v>
      </c>
      <c r="Q446" s="57" t="s">
        <v>55</v>
      </c>
      <c r="R446" s="245">
        <v>4607958079339</v>
      </c>
      <c r="S446" s="245">
        <v>14607958079336</v>
      </c>
      <c r="T446" s="94">
        <v>257</v>
      </c>
      <c r="U446" s="69">
        <v>56</v>
      </c>
      <c r="V446" s="97" t="s">
        <v>1597</v>
      </c>
      <c r="W446" s="66">
        <v>0.18</v>
      </c>
      <c r="X446" s="273">
        <v>5.0000000000000001E-3</v>
      </c>
      <c r="Y446" s="67">
        <f t="shared" si="414"/>
        <v>0.185</v>
      </c>
      <c r="Z446" s="38">
        <v>198</v>
      </c>
      <c r="AA446" s="39">
        <v>110</v>
      </c>
      <c r="AB446" s="39">
        <v>246</v>
      </c>
      <c r="AC446" s="193">
        <v>8</v>
      </c>
      <c r="AD446" s="118">
        <v>600000511</v>
      </c>
      <c r="AE446" s="104">
        <f>справочники!$C$150</f>
        <v>0.09</v>
      </c>
      <c r="AF446" s="63">
        <f t="shared" si="411"/>
        <v>1.44</v>
      </c>
      <c r="AG446" s="123">
        <f t="shared" si="412"/>
        <v>1.57</v>
      </c>
      <c r="AH446" s="38">
        <v>43</v>
      </c>
      <c r="AI446" s="39">
        <v>6</v>
      </c>
      <c r="AJ446" s="41">
        <f t="shared" si="466"/>
        <v>258</v>
      </c>
      <c r="AK446" s="208">
        <f t="shared" si="467"/>
        <v>2064</v>
      </c>
      <c r="AL446" s="206">
        <f t="shared" si="423"/>
        <v>1621</v>
      </c>
      <c r="AM446" s="23"/>
    </row>
    <row r="447" spans="1:39" ht="78" customHeight="1" x14ac:dyDescent="0.2">
      <c r="A447" s="117">
        <v>1001063236990</v>
      </c>
      <c r="B447" s="56" t="s">
        <v>1258</v>
      </c>
      <c r="C447" s="88" t="s">
        <v>4</v>
      </c>
      <c r="D447" s="147" t="s">
        <v>474</v>
      </c>
      <c r="E447" s="113" t="s">
        <v>447</v>
      </c>
      <c r="F447" s="228" t="s">
        <v>5</v>
      </c>
      <c r="G447" s="141" t="s">
        <v>1492</v>
      </c>
      <c r="H447" s="156" t="s">
        <v>1261</v>
      </c>
      <c r="I447" s="151" t="s">
        <v>512</v>
      </c>
      <c r="J447" s="52" t="s">
        <v>1259</v>
      </c>
      <c r="K447" s="53">
        <v>23</v>
      </c>
      <c r="L447" s="54">
        <v>41</v>
      </c>
      <c r="M447" s="55"/>
      <c r="N447" s="89" t="s">
        <v>1260</v>
      </c>
      <c r="O447" s="114" t="s">
        <v>115</v>
      </c>
      <c r="P447" s="88">
        <v>120</v>
      </c>
      <c r="Q447" s="83" t="s">
        <v>54</v>
      </c>
      <c r="R447" s="239">
        <v>4607958078370</v>
      </c>
      <c r="S447" s="239">
        <v>14607958078377</v>
      </c>
      <c r="T447" s="260">
        <v>240</v>
      </c>
      <c r="U447" s="69">
        <v>65</v>
      </c>
      <c r="V447" s="69">
        <v>44</v>
      </c>
      <c r="W447" s="93">
        <v>0.25</v>
      </c>
      <c r="X447" s="273">
        <v>5.0000000000000001E-3</v>
      </c>
      <c r="Y447" s="67">
        <f t="shared" ref="Y447:Y450" si="468">W447+X447</f>
        <v>0.255</v>
      </c>
      <c r="Z447" s="68">
        <v>218</v>
      </c>
      <c r="AA447" s="69">
        <v>193</v>
      </c>
      <c r="AB447" s="69">
        <v>108</v>
      </c>
      <c r="AC447" s="196">
        <v>8</v>
      </c>
      <c r="AD447" s="118">
        <v>600000150</v>
      </c>
      <c r="AE447" s="106">
        <f>справочники!$C$43</f>
        <v>9.7000000000000003E-2</v>
      </c>
      <c r="AF447" s="62">
        <f t="shared" si="411"/>
        <v>2</v>
      </c>
      <c r="AG447" s="123">
        <f t="shared" si="412"/>
        <v>2.137</v>
      </c>
      <c r="AH447" s="34">
        <v>20</v>
      </c>
      <c r="AI447" s="35">
        <v>14</v>
      </c>
      <c r="AJ447" s="41">
        <f t="shared" si="466"/>
        <v>280</v>
      </c>
      <c r="AK447" s="208">
        <f t="shared" si="467"/>
        <v>2240</v>
      </c>
      <c r="AL447" s="206">
        <f t="shared" si="423"/>
        <v>1657</v>
      </c>
      <c r="AM447" s="23"/>
    </row>
    <row r="448" spans="1:39" ht="78" customHeight="1" x14ac:dyDescent="0.2">
      <c r="A448" s="117">
        <v>1001063237145</v>
      </c>
      <c r="B448" s="56" t="s">
        <v>1493</v>
      </c>
      <c r="C448" s="88" t="s">
        <v>4</v>
      </c>
      <c r="D448" s="147" t="s">
        <v>474</v>
      </c>
      <c r="E448" s="113" t="s">
        <v>447</v>
      </c>
      <c r="F448" s="228" t="s">
        <v>6</v>
      </c>
      <c r="G448" s="88" t="s">
        <v>346</v>
      </c>
      <c r="H448" s="156" t="s">
        <v>1261</v>
      </c>
      <c r="I448" s="151" t="s">
        <v>520</v>
      </c>
      <c r="J448" s="52" t="s">
        <v>1494</v>
      </c>
      <c r="K448" s="53">
        <v>23</v>
      </c>
      <c r="L448" s="54">
        <v>41</v>
      </c>
      <c r="M448" s="55"/>
      <c r="N448" s="89" t="s">
        <v>1260</v>
      </c>
      <c r="O448" s="114" t="s">
        <v>115</v>
      </c>
      <c r="P448" s="88">
        <v>120</v>
      </c>
      <c r="Q448" s="83" t="s">
        <v>54</v>
      </c>
      <c r="R448" s="239">
        <v>4607958078943</v>
      </c>
      <c r="S448" s="239">
        <v>14607958078940</v>
      </c>
      <c r="T448" s="260">
        <v>240</v>
      </c>
      <c r="U448" s="69">
        <v>65</v>
      </c>
      <c r="V448" s="69">
        <v>44</v>
      </c>
      <c r="W448" s="93">
        <v>0.25</v>
      </c>
      <c r="X448" s="273">
        <v>5.0000000000000001E-3</v>
      </c>
      <c r="Y448" s="67">
        <f t="shared" si="468"/>
        <v>0.255</v>
      </c>
      <c r="Z448" s="68">
        <v>218</v>
      </c>
      <c r="AA448" s="69">
        <v>193</v>
      </c>
      <c r="AB448" s="69">
        <v>108</v>
      </c>
      <c r="AC448" s="196">
        <v>8</v>
      </c>
      <c r="AD448" s="118">
        <v>600000150</v>
      </c>
      <c r="AE448" s="106">
        <f>справочники!$C$43</f>
        <v>9.7000000000000003E-2</v>
      </c>
      <c r="AF448" s="62">
        <f t="shared" si="411"/>
        <v>2</v>
      </c>
      <c r="AG448" s="123">
        <f t="shared" si="412"/>
        <v>2.137</v>
      </c>
      <c r="AH448" s="34">
        <v>20</v>
      </c>
      <c r="AI448" s="35">
        <v>14</v>
      </c>
      <c r="AJ448" s="41">
        <f t="shared" si="466"/>
        <v>280</v>
      </c>
      <c r="AK448" s="208">
        <f t="shared" si="467"/>
        <v>2240</v>
      </c>
      <c r="AL448" s="206">
        <f t="shared" si="423"/>
        <v>1657</v>
      </c>
      <c r="AM448" s="23"/>
    </row>
    <row r="449" spans="1:39" ht="78" customHeight="1" x14ac:dyDescent="0.2">
      <c r="A449" s="117">
        <v>1001063237147</v>
      </c>
      <c r="B449" s="56" t="s">
        <v>1495</v>
      </c>
      <c r="C449" s="88" t="s">
        <v>4</v>
      </c>
      <c r="D449" s="147" t="s">
        <v>474</v>
      </c>
      <c r="E449" s="113" t="s">
        <v>447</v>
      </c>
      <c r="F449" s="228" t="s">
        <v>2</v>
      </c>
      <c r="G449" s="88" t="s">
        <v>346</v>
      </c>
      <c r="H449" s="156" t="s">
        <v>1261</v>
      </c>
      <c r="I449" s="151" t="s">
        <v>520</v>
      </c>
      <c r="J449" s="52" t="s">
        <v>1494</v>
      </c>
      <c r="K449" s="53">
        <v>23</v>
      </c>
      <c r="L449" s="54">
        <v>41</v>
      </c>
      <c r="M449" s="55"/>
      <c r="N449" s="89" t="s">
        <v>1260</v>
      </c>
      <c r="O449" s="114" t="s">
        <v>115</v>
      </c>
      <c r="P449" s="88">
        <v>120</v>
      </c>
      <c r="Q449" s="83" t="s">
        <v>54</v>
      </c>
      <c r="R449" s="239">
        <v>4607958079063</v>
      </c>
      <c r="S449" s="239">
        <v>14607958079060</v>
      </c>
      <c r="T449" s="260">
        <v>240</v>
      </c>
      <c r="U449" s="69">
        <v>65</v>
      </c>
      <c r="V449" s="69">
        <v>44</v>
      </c>
      <c r="W449" s="93">
        <v>0.22</v>
      </c>
      <c r="X449" s="273">
        <v>5.0000000000000001E-3</v>
      </c>
      <c r="Y449" s="67">
        <f t="shared" si="468"/>
        <v>0.22500000000000001</v>
      </c>
      <c r="Z449" s="68">
        <v>218</v>
      </c>
      <c r="AA449" s="69">
        <v>193</v>
      </c>
      <c r="AB449" s="69">
        <v>108</v>
      </c>
      <c r="AC449" s="196">
        <v>8</v>
      </c>
      <c r="AD449" s="118">
        <v>600000150</v>
      </c>
      <c r="AE449" s="106">
        <f>справочники!$C$43</f>
        <v>9.7000000000000003E-2</v>
      </c>
      <c r="AF449" s="62">
        <f t="shared" si="411"/>
        <v>1.76</v>
      </c>
      <c r="AG449" s="123">
        <f t="shared" si="412"/>
        <v>1.897</v>
      </c>
      <c r="AH449" s="34">
        <v>20</v>
      </c>
      <c r="AI449" s="35">
        <v>14</v>
      </c>
      <c r="AJ449" s="41">
        <f t="shared" si="466"/>
        <v>280</v>
      </c>
      <c r="AK449" s="208">
        <f t="shared" si="467"/>
        <v>2240</v>
      </c>
      <c r="AL449" s="206">
        <f t="shared" si="423"/>
        <v>1657</v>
      </c>
      <c r="AM449" s="23"/>
    </row>
    <row r="450" spans="1:39" ht="77.25" customHeight="1" x14ac:dyDescent="0.2">
      <c r="A450" s="117">
        <v>1001063237324</v>
      </c>
      <c r="B450" s="49" t="s">
        <v>1827</v>
      </c>
      <c r="C450" s="50" t="s">
        <v>3</v>
      </c>
      <c r="D450" s="147" t="s">
        <v>474</v>
      </c>
      <c r="E450" s="113" t="s">
        <v>447</v>
      </c>
      <c r="F450" s="228" t="s">
        <v>2</v>
      </c>
      <c r="G450" s="50" t="s">
        <v>346</v>
      </c>
      <c r="H450" s="156" t="s">
        <v>1261</v>
      </c>
      <c r="I450" s="151" t="s">
        <v>512</v>
      </c>
      <c r="J450" s="52" t="s">
        <v>1494</v>
      </c>
      <c r="K450" s="53">
        <v>23</v>
      </c>
      <c r="L450" s="54">
        <v>41</v>
      </c>
      <c r="M450" s="55"/>
      <c r="N450" s="89" t="s">
        <v>1260</v>
      </c>
      <c r="O450" s="114" t="s">
        <v>117</v>
      </c>
      <c r="P450" s="50">
        <v>120</v>
      </c>
      <c r="Q450" s="57" t="s">
        <v>55</v>
      </c>
      <c r="R450" s="245">
        <v>2800551000003</v>
      </c>
      <c r="S450" s="245">
        <v>12800551000000</v>
      </c>
      <c r="T450" s="94"/>
      <c r="U450" s="69"/>
      <c r="V450" s="69"/>
      <c r="W450" s="66">
        <f>кратность!$F$176</f>
        <v>13.2</v>
      </c>
      <c r="X450" s="273">
        <v>6.5000000000000002E-2</v>
      </c>
      <c r="Y450" s="67">
        <f t="shared" si="468"/>
        <v>13.264999999999999</v>
      </c>
      <c r="Z450" s="60">
        <v>388</v>
      </c>
      <c r="AA450" s="61">
        <v>292</v>
      </c>
      <c r="AB450" s="61">
        <v>240</v>
      </c>
      <c r="AC450" s="193">
        <v>1</v>
      </c>
      <c r="AD450" s="118">
        <v>600000017</v>
      </c>
      <c r="AE450" s="104">
        <f>справочники!$C$9</f>
        <v>0.34899999999999998</v>
      </c>
      <c r="AF450" s="63">
        <f t="shared" si="411"/>
        <v>13.2</v>
      </c>
      <c r="AG450" s="123">
        <f t="shared" si="412"/>
        <v>13.613999999999999</v>
      </c>
      <c r="AH450" s="38">
        <v>8</v>
      </c>
      <c r="AI450" s="39">
        <v>5</v>
      </c>
      <c r="AJ450" s="41">
        <f t="shared" ref="AJ450" si="469">AH450*AI450</f>
        <v>40</v>
      </c>
      <c r="AK450" s="136">
        <f t="shared" ref="AK450" si="470">IF(C450="ШТ",кол_во_инд.__упак_к*итого_г_у,ROUNDDOWN(номин.вес_нетто_г_у__кг*итого_г_у,1))</f>
        <v>528</v>
      </c>
      <c r="AL450" s="206">
        <f t="shared" si="423"/>
        <v>1345</v>
      </c>
      <c r="AM450" s="23"/>
    </row>
    <row r="451" spans="1:39" ht="89.25" x14ac:dyDescent="0.2">
      <c r="A451" s="117">
        <v>1001066857339</v>
      </c>
      <c r="B451" s="49" t="s">
        <v>1859</v>
      </c>
      <c r="C451" s="50" t="s">
        <v>4</v>
      </c>
      <c r="D451" s="147" t="s">
        <v>474</v>
      </c>
      <c r="E451" s="113" t="s">
        <v>447</v>
      </c>
      <c r="F451" s="226" t="s">
        <v>6</v>
      </c>
      <c r="G451" s="50" t="s">
        <v>1</v>
      </c>
      <c r="H451" s="156" t="s">
        <v>1405</v>
      </c>
      <c r="I451" s="151" t="s">
        <v>520</v>
      </c>
      <c r="J451" s="52" t="s">
        <v>1722</v>
      </c>
      <c r="K451" s="53">
        <v>20</v>
      </c>
      <c r="L451" s="54">
        <v>40</v>
      </c>
      <c r="M451" s="55"/>
      <c r="N451" s="89" t="s">
        <v>327</v>
      </c>
      <c r="O451" s="114" t="s">
        <v>115</v>
      </c>
      <c r="P451" s="50">
        <v>120</v>
      </c>
      <c r="Q451" s="83" t="s">
        <v>54</v>
      </c>
      <c r="R451" s="245">
        <v>4607958079865</v>
      </c>
      <c r="S451" s="245">
        <v>14607958079862</v>
      </c>
      <c r="T451" s="94">
        <v>240</v>
      </c>
      <c r="U451" s="61">
        <v>65</v>
      </c>
      <c r="V451" s="61">
        <v>44</v>
      </c>
      <c r="W451" s="66">
        <v>0.25</v>
      </c>
      <c r="X451" s="273">
        <v>5.0000000000000001E-3</v>
      </c>
      <c r="Y451" s="67">
        <f>W451+X451</f>
        <v>0.255</v>
      </c>
      <c r="Z451" s="60">
        <v>218</v>
      </c>
      <c r="AA451" s="61">
        <v>193</v>
      </c>
      <c r="AB451" s="61">
        <v>108</v>
      </c>
      <c r="AC451" s="193">
        <v>8</v>
      </c>
      <c r="AD451" s="118">
        <v>600000150</v>
      </c>
      <c r="AE451" s="105">
        <f>справочники!$C$43</f>
        <v>9.7000000000000003E-2</v>
      </c>
      <c r="AF451" s="62">
        <f t="shared" si="411"/>
        <v>2</v>
      </c>
      <c r="AG451" s="123">
        <f t="shared" si="412"/>
        <v>2.137</v>
      </c>
      <c r="AH451" s="34">
        <v>20</v>
      </c>
      <c r="AI451" s="35">
        <v>14</v>
      </c>
      <c r="AJ451" s="41">
        <f>AH451*AI451</f>
        <v>280</v>
      </c>
      <c r="AK451" s="208">
        <f>IF(C451="ШТ",кол_во_инд.__упак_к*итого_г_у,ROUNDDOWN(номин.вес_нетто_г_у__кг*итого_г_у,1))</f>
        <v>2240</v>
      </c>
      <c r="AL451" s="206">
        <f t="shared" si="423"/>
        <v>1657</v>
      </c>
      <c r="AM451" s="23"/>
    </row>
    <row r="452" spans="1:39" ht="76.5" x14ac:dyDescent="0.2">
      <c r="A452" s="117">
        <v>1001060763287</v>
      </c>
      <c r="B452" s="56" t="s">
        <v>197</v>
      </c>
      <c r="C452" s="88" t="s">
        <v>3</v>
      </c>
      <c r="D452" s="147" t="s">
        <v>474</v>
      </c>
      <c r="E452" s="113" t="s">
        <v>447</v>
      </c>
      <c r="F452" s="228" t="s">
        <v>2</v>
      </c>
      <c r="G452" s="88" t="s">
        <v>1</v>
      </c>
      <c r="H452" s="156" t="s">
        <v>500</v>
      </c>
      <c r="I452" s="151" t="s">
        <v>520</v>
      </c>
      <c r="J452" s="84" t="s">
        <v>1324</v>
      </c>
      <c r="K452" s="85">
        <v>16</v>
      </c>
      <c r="L452" s="86">
        <v>50</v>
      </c>
      <c r="M452" s="92"/>
      <c r="N452" s="89" t="s">
        <v>139</v>
      </c>
      <c r="O452" s="114" t="s">
        <v>117</v>
      </c>
      <c r="P452" s="88">
        <v>120</v>
      </c>
      <c r="Q452" s="83" t="s">
        <v>55</v>
      </c>
      <c r="R452" s="121">
        <v>2817960000005</v>
      </c>
      <c r="S452" s="121">
        <v>12817960000002</v>
      </c>
      <c r="T452" s="94">
        <v>405</v>
      </c>
      <c r="U452" s="61">
        <v>70</v>
      </c>
      <c r="V452" s="61">
        <v>45</v>
      </c>
      <c r="W452" s="66">
        <f>кратность!$F$177</f>
        <v>0.49399999999999999</v>
      </c>
      <c r="X452" s="273">
        <v>0.01</v>
      </c>
      <c r="Y452" s="67">
        <f t="shared" si="414"/>
        <v>0.504</v>
      </c>
      <c r="Z452" s="60">
        <v>388</v>
      </c>
      <c r="AA452" s="61">
        <v>193</v>
      </c>
      <c r="AB452" s="61">
        <v>108</v>
      </c>
      <c r="AC452" s="193">
        <v>8</v>
      </c>
      <c r="AD452" s="118">
        <v>600000013</v>
      </c>
      <c r="AE452" s="105">
        <f>справочники!$C$5</f>
        <v>0.14099999999999999</v>
      </c>
      <c r="AF452" s="62">
        <f t="shared" si="411"/>
        <v>3.95</v>
      </c>
      <c r="AG452" s="123">
        <f t="shared" si="412"/>
        <v>4.173</v>
      </c>
      <c r="AH452" s="34">
        <v>12</v>
      </c>
      <c r="AI452" s="35">
        <v>14</v>
      </c>
      <c r="AJ452" s="41">
        <f t="shared" si="413"/>
        <v>168</v>
      </c>
      <c r="AK452" s="216">
        <f t="shared" si="415"/>
        <v>663.6</v>
      </c>
      <c r="AL452" s="206">
        <f t="shared" si="423"/>
        <v>1657</v>
      </c>
      <c r="AM452" s="23"/>
    </row>
    <row r="453" spans="1:39" ht="78" customHeight="1" x14ac:dyDescent="0.2">
      <c r="A453" s="117">
        <v>1001060766093</v>
      </c>
      <c r="B453" s="56" t="s">
        <v>364</v>
      </c>
      <c r="C453" s="88" t="s">
        <v>4</v>
      </c>
      <c r="D453" s="147" t="s">
        <v>474</v>
      </c>
      <c r="E453" s="113" t="s">
        <v>447</v>
      </c>
      <c r="F453" s="228" t="s">
        <v>2</v>
      </c>
      <c r="G453" s="88" t="s">
        <v>1</v>
      </c>
      <c r="H453" s="156" t="s">
        <v>500</v>
      </c>
      <c r="I453" s="151" t="s">
        <v>520</v>
      </c>
      <c r="J453" s="84" t="s">
        <v>761</v>
      </c>
      <c r="K453" s="85">
        <v>16</v>
      </c>
      <c r="L453" s="86">
        <v>50</v>
      </c>
      <c r="M453" s="92"/>
      <c r="N453" s="89" t="s">
        <v>139</v>
      </c>
      <c r="O453" s="114" t="s">
        <v>115</v>
      </c>
      <c r="P453" s="88">
        <v>120</v>
      </c>
      <c r="Q453" s="83" t="s">
        <v>54</v>
      </c>
      <c r="R453" s="239">
        <v>4601296009577</v>
      </c>
      <c r="S453" s="239">
        <v>14601296009574</v>
      </c>
      <c r="T453" s="260">
        <v>240</v>
      </c>
      <c r="U453" s="69">
        <v>65</v>
      </c>
      <c r="V453" s="69">
        <v>44</v>
      </c>
      <c r="W453" s="93">
        <v>0.25</v>
      </c>
      <c r="X453" s="273">
        <v>5.0000000000000001E-3</v>
      </c>
      <c r="Y453" s="67">
        <f t="shared" si="414"/>
        <v>0.255</v>
      </c>
      <c r="Z453" s="68">
        <v>218</v>
      </c>
      <c r="AA453" s="69">
        <v>193</v>
      </c>
      <c r="AB453" s="69">
        <v>108</v>
      </c>
      <c r="AC453" s="196">
        <v>8</v>
      </c>
      <c r="AD453" s="118">
        <v>600000150</v>
      </c>
      <c r="AE453" s="106">
        <f>справочники!$C$43</f>
        <v>9.7000000000000003E-2</v>
      </c>
      <c r="AF453" s="62">
        <f t="shared" si="411"/>
        <v>2</v>
      </c>
      <c r="AG453" s="123">
        <f t="shared" si="412"/>
        <v>2.137</v>
      </c>
      <c r="AH453" s="34">
        <v>20</v>
      </c>
      <c r="AI453" s="35">
        <v>14</v>
      </c>
      <c r="AJ453" s="41">
        <f t="shared" si="413"/>
        <v>280</v>
      </c>
      <c r="AK453" s="208">
        <f t="shared" si="415"/>
        <v>2240</v>
      </c>
      <c r="AL453" s="206">
        <f t="shared" si="423"/>
        <v>1657</v>
      </c>
      <c r="AM453" s="23"/>
    </row>
    <row r="454" spans="1:39" ht="76.5" x14ac:dyDescent="0.2">
      <c r="A454" s="117">
        <v>1001060764993</v>
      </c>
      <c r="B454" s="49" t="s">
        <v>209</v>
      </c>
      <c r="C454" s="50" t="s">
        <v>4</v>
      </c>
      <c r="D454" s="147" t="s">
        <v>474</v>
      </c>
      <c r="E454" s="113" t="s">
        <v>447</v>
      </c>
      <c r="F454" s="226" t="s">
        <v>2</v>
      </c>
      <c r="G454" s="50" t="s">
        <v>1</v>
      </c>
      <c r="H454" s="156" t="s">
        <v>500</v>
      </c>
      <c r="I454" s="151" t="s">
        <v>520</v>
      </c>
      <c r="J454" s="52" t="s">
        <v>1324</v>
      </c>
      <c r="K454" s="53">
        <v>16</v>
      </c>
      <c r="L454" s="54">
        <v>50</v>
      </c>
      <c r="M454" s="55"/>
      <c r="N454" s="89" t="s">
        <v>139</v>
      </c>
      <c r="O454" s="114" t="s">
        <v>115</v>
      </c>
      <c r="P454" s="50">
        <v>120</v>
      </c>
      <c r="Q454" s="83" t="s">
        <v>54</v>
      </c>
      <c r="R454" s="245">
        <v>4601296009577</v>
      </c>
      <c r="S454" s="245">
        <v>14601296009574</v>
      </c>
      <c r="T454" s="94">
        <v>240</v>
      </c>
      <c r="U454" s="61">
        <v>65</v>
      </c>
      <c r="V454" s="61">
        <v>44</v>
      </c>
      <c r="W454" s="66">
        <v>0.25</v>
      </c>
      <c r="X454" s="273">
        <v>5.0000000000000001E-3</v>
      </c>
      <c r="Y454" s="67">
        <f t="shared" si="414"/>
        <v>0.255</v>
      </c>
      <c r="Z454" s="60">
        <v>218</v>
      </c>
      <c r="AA454" s="61">
        <v>193</v>
      </c>
      <c r="AB454" s="61">
        <v>108</v>
      </c>
      <c r="AC454" s="193">
        <v>8</v>
      </c>
      <c r="AD454" s="118">
        <v>600000150</v>
      </c>
      <c r="AE454" s="105">
        <f>справочники!$C$43</f>
        <v>9.7000000000000003E-2</v>
      </c>
      <c r="AF454" s="62">
        <f t="shared" ref="AF454:AF515" si="471">ROUNDDOWN(номин.вес_нетто__кг*кол_во_инд.__упак_к,2)</f>
        <v>2</v>
      </c>
      <c r="AG454" s="123">
        <f t="shared" ref="AG454:AG515" si="472">(номин.вес_брутто__кг*кол_во_инд.__упак_к)+вес_короба__кг</f>
        <v>2.137</v>
      </c>
      <c r="AH454" s="38">
        <v>20</v>
      </c>
      <c r="AI454" s="39">
        <v>14</v>
      </c>
      <c r="AJ454" s="41">
        <f t="shared" ref="AJ454:AJ511" si="473">AH454*AI454</f>
        <v>280</v>
      </c>
      <c r="AK454" s="208">
        <f t="shared" si="415"/>
        <v>2240</v>
      </c>
      <c r="AL454" s="206">
        <f t="shared" si="423"/>
        <v>1657</v>
      </c>
      <c r="AM454" s="23"/>
    </row>
    <row r="455" spans="1:39" ht="76.5" x14ac:dyDescent="0.2">
      <c r="A455" s="117">
        <v>1001060765178</v>
      </c>
      <c r="B455" s="49" t="s">
        <v>1337</v>
      </c>
      <c r="C455" s="50" t="s">
        <v>4</v>
      </c>
      <c r="D455" s="147" t="s">
        <v>474</v>
      </c>
      <c r="E455" s="113" t="s">
        <v>447</v>
      </c>
      <c r="F455" s="226" t="s">
        <v>2</v>
      </c>
      <c r="G455" s="50" t="s">
        <v>1</v>
      </c>
      <c r="H455" s="156" t="s">
        <v>500</v>
      </c>
      <c r="I455" s="151" t="s">
        <v>520</v>
      </c>
      <c r="J455" s="52" t="s">
        <v>761</v>
      </c>
      <c r="K455" s="53">
        <v>16</v>
      </c>
      <c r="L455" s="54">
        <v>50</v>
      </c>
      <c r="M455" s="55"/>
      <c r="N455" s="89" t="s">
        <v>139</v>
      </c>
      <c r="O455" s="114" t="s">
        <v>115</v>
      </c>
      <c r="P455" s="50">
        <v>120</v>
      </c>
      <c r="Q455" s="83" t="s">
        <v>54</v>
      </c>
      <c r="R455" s="245">
        <v>4601296009577</v>
      </c>
      <c r="S455" s="245">
        <v>14601296009574</v>
      </c>
      <c r="T455" s="94">
        <v>240</v>
      </c>
      <c r="U455" s="61">
        <v>65</v>
      </c>
      <c r="V455" s="61">
        <v>44</v>
      </c>
      <c r="W455" s="66">
        <v>0.25</v>
      </c>
      <c r="X455" s="273">
        <v>5.0000000000000001E-3</v>
      </c>
      <c r="Y455" s="67">
        <f>W455+X455</f>
        <v>0.255</v>
      </c>
      <c r="Z455" s="60">
        <v>218</v>
      </c>
      <c r="AA455" s="61">
        <v>193</v>
      </c>
      <c r="AB455" s="61">
        <v>108</v>
      </c>
      <c r="AC455" s="193">
        <v>8</v>
      </c>
      <c r="AD455" s="118">
        <v>600000150</v>
      </c>
      <c r="AE455" s="105">
        <f>справочники!$C$43</f>
        <v>9.7000000000000003E-2</v>
      </c>
      <c r="AF455" s="62">
        <f t="shared" si="471"/>
        <v>2</v>
      </c>
      <c r="AG455" s="123">
        <f t="shared" si="472"/>
        <v>2.137</v>
      </c>
      <c r="AH455" s="38">
        <v>20</v>
      </c>
      <c r="AI455" s="39">
        <v>14</v>
      </c>
      <c r="AJ455" s="41">
        <f>AH455*AI455</f>
        <v>280</v>
      </c>
      <c r="AK455" s="208">
        <f>IF(C455="ШТ",кол_во_инд.__упак_к*итого_г_у,ROUNDDOWN(номин.вес_нетто_г_у__кг*итого_г_у,1))</f>
        <v>2240</v>
      </c>
      <c r="AL455" s="206">
        <f t="shared" si="423"/>
        <v>1657</v>
      </c>
      <c r="AM455" s="23"/>
    </row>
    <row r="456" spans="1:39" ht="76.5" x14ac:dyDescent="0.2">
      <c r="A456" s="117">
        <v>1001060765861</v>
      </c>
      <c r="B456" s="49" t="s">
        <v>991</v>
      </c>
      <c r="C456" s="50" t="s">
        <v>4</v>
      </c>
      <c r="D456" s="147" t="s">
        <v>474</v>
      </c>
      <c r="E456" s="113" t="s">
        <v>447</v>
      </c>
      <c r="F456" s="226" t="s">
        <v>2</v>
      </c>
      <c r="G456" s="50" t="s">
        <v>1</v>
      </c>
      <c r="H456" s="156" t="s">
        <v>500</v>
      </c>
      <c r="I456" s="151" t="s">
        <v>520</v>
      </c>
      <c r="J456" s="52" t="s">
        <v>1324</v>
      </c>
      <c r="K456" s="53">
        <v>16</v>
      </c>
      <c r="L456" s="54">
        <v>50</v>
      </c>
      <c r="M456" s="55"/>
      <c r="N456" s="89" t="s">
        <v>139</v>
      </c>
      <c r="O456" s="114" t="s">
        <v>115</v>
      </c>
      <c r="P456" s="50">
        <v>120</v>
      </c>
      <c r="Q456" s="83" t="s">
        <v>54</v>
      </c>
      <c r="R456" s="245">
        <v>4601296009577</v>
      </c>
      <c r="S456" s="245">
        <v>14601296009574</v>
      </c>
      <c r="T456" s="94">
        <v>240</v>
      </c>
      <c r="U456" s="61">
        <v>65</v>
      </c>
      <c r="V456" s="61">
        <v>44</v>
      </c>
      <c r="W456" s="66">
        <v>0.25</v>
      </c>
      <c r="X456" s="273">
        <v>5.0000000000000001E-3</v>
      </c>
      <c r="Y456" s="67">
        <f>W456+X456</f>
        <v>0.255</v>
      </c>
      <c r="Z456" s="60">
        <v>410</v>
      </c>
      <c r="AA456" s="61">
        <v>292</v>
      </c>
      <c r="AB456" s="61">
        <v>242</v>
      </c>
      <c r="AC456" s="193">
        <v>48</v>
      </c>
      <c r="AD456" s="118">
        <v>600000411</v>
      </c>
      <c r="AE456" s="105">
        <f>справочники!$C$102</f>
        <v>0.433</v>
      </c>
      <c r="AF456" s="62">
        <f t="shared" si="471"/>
        <v>12</v>
      </c>
      <c r="AG456" s="123">
        <f t="shared" si="472"/>
        <v>12.673</v>
      </c>
      <c r="AH456" s="38">
        <v>8</v>
      </c>
      <c r="AI456" s="39">
        <v>6</v>
      </c>
      <c r="AJ456" s="41">
        <f>AH456*AI456</f>
        <v>48</v>
      </c>
      <c r="AK456" s="208">
        <f>IF(C456="ШТ",кол_во_инд.__упак_к*итого_г_у,ROUNDDOWN(номин.вес_нетто_г_у__кг*итого_г_у,1))</f>
        <v>2304</v>
      </c>
      <c r="AL456" s="206">
        <f t="shared" si="423"/>
        <v>1597</v>
      </c>
      <c r="AM456" s="23"/>
    </row>
    <row r="457" spans="1:39" ht="76.5" x14ac:dyDescent="0.2">
      <c r="A457" s="117">
        <v>1001060765911</v>
      </c>
      <c r="B457" s="49" t="s">
        <v>691</v>
      </c>
      <c r="C457" s="88" t="s">
        <v>3</v>
      </c>
      <c r="D457" s="147" t="s">
        <v>474</v>
      </c>
      <c r="E457" s="113" t="s">
        <v>447</v>
      </c>
      <c r="F457" s="228" t="s">
        <v>2</v>
      </c>
      <c r="G457" s="141" t="s">
        <v>1363</v>
      </c>
      <c r="H457" s="156" t="s">
        <v>500</v>
      </c>
      <c r="I457" s="151" t="s">
        <v>520</v>
      </c>
      <c r="J457" s="84" t="s">
        <v>1324</v>
      </c>
      <c r="K457" s="85">
        <v>16</v>
      </c>
      <c r="L457" s="86">
        <v>50</v>
      </c>
      <c r="M457" s="92"/>
      <c r="N457" s="89" t="s">
        <v>139</v>
      </c>
      <c r="O457" s="114" t="s">
        <v>117</v>
      </c>
      <c r="P457" s="88">
        <v>120</v>
      </c>
      <c r="Q457" s="83" t="s">
        <v>55</v>
      </c>
      <c r="R457" s="245">
        <v>2800630000009</v>
      </c>
      <c r="S457" s="245">
        <v>12800630000006</v>
      </c>
      <c r="T457" s="94"/>
      <c r="U457" s="61"/>
      <c r="V457" s="61"/>
      <c r="W457" s="66">
        <f>кратность!$F$178</f>
        <v>13.5</v>
      </c>
      <c r="X457" s="273">
        <v>0.15</v>
      </c>
      <c r="Y457" s="67">
        <f t="shared" si="414"/>
        <v>13.65</v>
      </c>
      <c r="Z457" s="60">
        <v>938</v>
      </c>
      <c r="AA457" s="61">
        <v>178</v>
      </c>
      <c r="AB457" s="61">
        <v>178</v>
      </c>
      <c r="AC457" s="193">
        <v>1</v>
      </c>
      <c r="AD457" s="118">
        <v>600000313</v>
      </c>
      <c r="AE457" s="105">
        <f>справочники!$C$62</f>
        <v>0.53100000000000003</v>
      </c>
      <c r="AF457" s="62">
        <f t="shared" si="471"/>
        <v>13.5</v>
      </c>
      <c r="AG457" s="123">
        <f t="shared" si="472"/>
        <v>14.181000000000001</v>
      </c>
      <c r="AH457" s="38">
        <v>4</v>
      </c>
      <c r="AI457" s="39">
        <v>6</v>
      </c>
      <c r="AJ457" s="41">
        <f t="shared" si="473"/>
        <v>24</v>
      </c>
      <c r="AK457" s="274">
        <f t="shared" si="415"/>
        <v>324</v>
      </c>
      <c r="AL457" s="206">
        <f t="shared" si="423"/>
        <v>1213</v>
      </c>
      <c r="AM457" s="23"/>
    </row>
    <row r="458" spans="1:39" ht="76.5" x14ac:dyDescent="0.2">
      <c r="A458" s="117">
        <v>1001060766630</v>
      </c>
      <c r="B458" s="49" t="s">
        <v>782</v>
      </c>
      <c r="C458" s="88" t="s">
        <v>3</v>
      </c>
      <c r="D458" s="147" t="s">
        <v>474</v>
      </c>
      <c r="E458" s="113" t="s">
        <v>447</v>
      </c>
      <c r="F458" s="228" t="s">
        <v>2</v>
      </c>
      <c r="G458" s="88" t="s">
        <v>783</v>
      </c>
      <c r="H458" s="156" t="s">
        <v>500</v>
      </c>
      <c r="I458" s="151" t="s">
        <v>520</v>
      </c>
      <c r="J458" s="84" t="s">
        <v>1324</v>
      </c>
      <c r="K458" s="85">
        <v>16</v>
      </c>
      <c r="L458" s="86">
        <v>50</v>
      </c>
      <c r="M458" s="92"/>
      <c r="N458" s="89" t="s">
        <v>139</v>
      </c>
      <c r="O458" s="114" t="s">
        <v>117</v>
      </c>
      <c r="P458" s="88">
        <v>50</v>
      </c>
      <c r="Q458" s="83" t="s">
        <v>55</v>
      </c>
      <c r="R458" s="245">
        <v>2800630000009</v>
      </c>
      <c r="S458" s="245">
        <v>12800630000006</v>
      </c>
      <c r="T458" s="94">
        <v>850</v>
      </c>
      <c r="U458" s="61">
        <v>55</v>
      </c>
      <c r="V458" s="61">
        <v>55</v>
      </c>
      <c r="W458" s="66">
        <f>кратность!$F$179</f>
        <v>1.7249999999999999</v>
      </c>
      <c r="X458" s="273">
        <v>0</v>
      </c>
      <c r="Y458" s="67">
        <f>W458+X458</f>
        <v>1.7249999999999999</v>
      </c>
      <c r="Z458" s="60">
        <v>938</v>
      </c>
      <c r="AA458" s="61">
        <v>178</v>
      </c>
      <c r="AB458" s="61">
        <v>178</v>
      </c>
      <c r="AC458" s="193">
        <v>9</v>
      </c>
      <c r="AD458" s="118">
        <v>600000313</v>
      </c>
      <c r="AE458" s="105">
        <f>справочники!$C$62</f>
        <v>0.53100000000000003</v>
      </c>
      <c r="AF458" s="62">
        <f t="shared" si="471"/>
        <v>15.52</v>
      </c>
      <c r="AG458" s="123">
        <f t="shared" si="472"/>
        <v>16.055999999999997</v>
      </c>
      <c r="AH458" s="38">
        <v>4</v>
      </c>
      <c r="AI458" s="39">
        <v>6</v>
      </c>
      <c r="AJ458" s="41">
        <f>AH458*AI458</f>
        <v>24</v>
      </c>
      <c r="AK458" s="274">
        <f>IF(C458="ШТ",кол_во_инд.__упак_к*итого_г_у,ROUNDDOWN(номин.вес_нетто_г_у__кг*итого_г_у,1))</f>
        <v>372.4</v>
      </c>
      <c r="AL458" s="206">
        <f t="shared" si="423"/>
        <v>1213</v>
      </c>
      <c r="AM458" s="23"/>
    </row>
    <row r="459" spans="1:39" ht="76.5" x14ac:dyDescent="0.2">
      <c r="A459" s="117">
        <v>1001060766187</v>
      </c>
      <c r="B459" s="49" t="s">
        <v>393</v>
      </c>
      <c r="C459" s="50" t="s">
        <v>3</v>
      </c>
      <c r="D459" s="147" t="s">
        <v>474</v>
      </c>
      <c r="E459" s="113" t="s">
        <v>447</v>
      </c>
      <c r="F459" s="226" t="s">
        <v>2</v>
      </c>
      <c r="G459" s="50" t="s">
        <v>1</v>
      </c>
      <c r="H459" s="156" t="s">
        <v>500</v>
      </c>
      <c r="I459" s="151" t="s">
        <v>520</v>
      </c>
      <c r="J459" s="84" t="s">
        <v>1324</v>
      </c>
      <c r="K459" s="53">
        <v>16</v>
      </c>
      <c r="L459" s="54">
        <v>50</v>
      </c>
      <c r="M459" s="55"/>
      <c r="N459" s="89" t="s">
        <v>139</v>
      </c>
      <c r="O459" s="114" t="s">
        <v>117</v>
      </c>
      <c r="P459" s="50">
        <v>120</v>
      </c>
      <c r="Q459" s="83" t="s">
        <v>55</v>
      </c>
      <c r="R459" s="121">
        <v>2776810000001</v>
      </c>
      <c r="S459" s="121">
        <v>12776810000008</v>
      </c>
      <c r="T459" s="94">
        <v>405</v>
      </c>
      <c r="U459" s="61">
        <v>70</v>
      </c>
      <c r="V459" s="61">
        <v>45</v>
      </c>
      <c r="W459" s="66">
        <f>кратность!$F$180</f>
        <v>0.49399999999999999</v>
      </c>
      <c r="X459" s="273">
        <v>0.01</v>
      </c>
      <c r="Y459" s="67">
        <f t="shared" si="414"/>
        <v>0.504</v>
      </c>
      <c r="Z459" s="60">
        <v>388</v>
      </c>
      <c r="AA459" s="61">
        <v>193</v>
      </c>
      <c r="AB459" s="61">
        <v>108</v>
      </c>
      <c r="AC459" s="193">
        <v>8</v>
      </c>
      <c r="AD459" s="118">
        <v>600000013</v>
      </c>
      <c r="AE459" s="105">
        <f>справочники!$C$5</f>
        <v>0.14099999999999999</v>
      </c>
      <c r="AF459" s="62">
        <f t="shared" si="471"/>
        <v>3.95</v>
      </c>
      <c r="AG459" s="123">
        <f t="shared" si="472"/>
        <v>4.173</v>
      </c>
      <c r="AH459" s="38">
        <v>12</v>
      </c>
      <c r="AI459" s="39">
        <v>14</v>
      </c>
      <c r="AJ459" s="41">
        <f t="shared" si="473"/>
        <v>168</v>
      </c>
      <c r="AK459" s="216">
        <f t="shared" si="415"/>
        <v>663.6</v>
      </c>
      <c r="AL459" s="206">
        <f t="shared" si="423"/>
        <v>1657</v>
      </c>
      <c r="AM459" s="23"/>
    </row>
    <row r="460" spans="1:39" ht="76.5" x14ac:dyDescent="0.2">
      <c r="A460" s="117">
        <v>1001060764082</v>
      </c>
      <c r="B460" s="49" t="s">
        <v>199</v>
      </c>
      <c r="C460" s="50" t="s">
        <v>3</v>
      </c>
      <c r="D460" s="147" t="s">
        <v>474</v>
      </c>
      <c r="E460" s="113" t="s">
        <v>447</v>
      </c>
      <c r="F460" s="226" t="s">
        <v>2</v>
      </c>
      <c r="G460" s="50" t="s">
        <v>1</v>
      </c>
      <c r="H460" s="156" t="s">
        <v>500</v>
      </c>
      <c r="I460" s="151" t="s">
        <v>520</v>
      </c>
      <c r="J460" s="84" t="s">
        <v>1324</v>
      </c>
      <c r="K460" s="53">
        <v>16</v>
      </c>
      <c r="L460" s="54">
        <v>50</v>
      </c>
      <c r="M460" s="55"/>
      <c r="N460" s="89" t="s">
        <v>139</v>
      </c>
      <c r="O460" s="114" t="s">
        <v>117</v>
      </c>
      <c r="P460" s="50">
        <v>120</v>
      </c>
      <c r="Q460" s="57" t="s">
        <v>55</v>
      </c>
      <c r="R460" s="121">
        <v>2817960000005</v>
      </c>
      <c r="S460" s="121">
        <v>12817960000002</v>
      </c>
      <c r="T460" s="94">
        <v>405</v>
      </c>
      <c r="U460" s="69">
        <v>70</v>
      </c>
      <c r="V460" s="69">
        <v>45</v>
      </c>
      <c r="W460" s="66">
        <f>кратность!$F$181</f>
        <v>0.49399999999999999</v>
      </c>
      <c r="X460" s="273">
        <v>0.01</v>
      </c>
      <c r="Y460" s="67">
        <f t="shared" si="414"/>
        <v>0.504</v>
      </c>
      <c r="Z460" s="60">
        <v>388</v>
      </c>
      <c r="AA460" s="61">
        <v>193</v>
      </c>
      <c r="AB460" s="61">
        <v>108</v>
      </c>
      <c r="AC460" s="193">
        <v>8</v>
      </c>
      <c r="AD460" s="118">
        <v>600000013</v>
      </c>
      <c r="AE460" s="105">
        <f>справочники!$C$5</f>
        <v>0.14099999999999999</v>
      </c>
      <c r="AF460" s="63">
        <f t="shared" si="471"/>
        <v>3.95</v>
      </c>
      <c r="AG460" s="123">
        <f t="shared" si="472"/>
        <v>4.173</v>
      </c>
      <c r="AH460" s="38">
        <v>12</v>
      </c>
      <c r="AI460" s="39">
        <v>14</v>
      </c>
      <c r="AJ460" s="41">
        <f t="shared" si="473"/>
        <v>168</v>
      </c>
      <c r="AK460" s="216">
        <f t="shared" si="415"/>
        <v>663.6</v>
      </c>
      <c r="AL460" s="206">
        <f t="shared" si="423"/>
        <v>1657</v>
      </c>
      <c r="AM460" s="23"/>
    </row>
    <row r="461" spans="1:39" ht="76.5" x14ac:dyDescent="0.2">
      <c r="A461" s="117">
        <v>1001060763382</v>
      </c>
      <c r="B461" s="49" t="s">
        <v>198</v>
      </c>
      <c r="C461" s="50" t="s">
        <v>3</v>
      </c>
      <c r="D461" s="147" t="s">
        <v>474</v>
      </c>
      <c r="E461" s="113" t="s">
        <v>447</v>
      </c>
      <c r="F461" s="226" t="s">
        <v>2</v>
      </c>
      <c r="G461" s="50" t="s">
        <v>1</v>
      </c>
      <c r="H461" s="156" t="s">
        <v>500</v>
      </c>
      <c r="I461" s="151" t="s">
        <v>520</v>
      </c>
      <c r="J461" s="84" t="s">
        <v>1324</v>
      </c>
      <c r="K461" s="53">
        <v>16</v>
      </c>
      <c r="L461" s="54">
        <v>50</v>
      </c>
      <c r="M461" s="55"/>
      <c r="N461" s="89" t="s">
        <v>139</v>
      </c>
      <c r="O461" s="114" t="s">
        <v>117</v>
      </c>
      <c r="P461" s="50">
        <v>120</v>
      </c>
      <c r="Q461" s="83" t="s">
        <v>55</v>
      </c>
      <c r="R461" s="241">
        <v>2914062000008</v>
      </c>
      <c r="S461" s="241">
        <v>12914062000005</v>
      </c>
      <c r="T461" s="260">
        <v>405</v>
      </c>
      <c r="U461" s="69">
        <v>70</v>
      </c>
      <c r="V461" s="61">
        <v>45</v>
      </c>
      <c r="W461" s="66">
        <f>кратность!$F$182</f>
        <v>0.5</v>
      </c>
      <c r="X461" s="273">
        <v>0.01</v>
      </c>
      <c r="Y461" s="67">
        <f t="shared" si="414"/>
        <v>0.51</v>
      </c>
      <c r="Z461" s="60">
        <v>388</v>
      </c>
      <c r="AA461" s="61">
        <v>193</v>
      </c>
      <c r="AB461" s="61">
        <v>108</v>
      </c>
      <c r="AC461" s="193">
        <v>8</v>
      </c>
      <c r="AD461" s="118">
        <v>600000013</v>
      </c>
      <c r="AE461" s="105">
        <f>справочники!$C$5</f>
        <v>0.14099999999999999</v>
      </c>
      <c r="AF461" s="62">
        <f t="shared" si="471"/>
        <v>4</v>
      </c>
      <c r="AG461" s="123">
        <f t="shared" si="472"/>
        <v>4.2210000000000001</v>
      </c>
      <c r="AH461" s="38">
        <v>12</v>
      </c>
      <c r="AI461" s="39">
        <v>14</v>
      </c>
      <c r="AJ461" s="41">
        <f t="shared" si="473"/>
        <v>168</v>
      </c>
      <c r="AK461" s="216">
        <f t="shared" si="415"/>
        <v>672</v>
      </c>
      <c r="AL461" s="206">
        <f t="shared" si="423"/>
        <v>1657</v>
      </c>
      <c r="AM461" s="23"/>
    </row>
    <row r="462" spans="1:39" ht="76.5" x14ac:dyDescent="0.2">
      <c r="A462" s="117">
        <v>1001060765041</v>
      </c>
      <c r="B462" s="49" t="s">
        <v>425</v>
      </c>
      <c r="C462" s="50" t="s">
        <v>3</v>
      </c>
      <c r="D462" s="147" t="s">
        <v>474</v>
      </c>
      <c r="E462" s="113" t="s">
        <v>447</v>
      </c>
      <c r="F462" s="226" t="s">
        <v>2</v>
      </c>
      <c r="G462" s="50" t="s">
        <v>1</v>
      </c>
      <c r="H462" s="155" t="s">
        <v>500</v>
      </c>
      <c r="I462" s="152" t="s">
        <v>520</v>
      </c>
      <c r="J462" s="84" t="s">
        <v>1324</v>
      </c>
      <c r="K462" s="85">
        <v>16</v>
      </c>
      <c r="L462" s="86">
        <v>50</v>
      </c>
      <c r="M462" s="92"/>
      <c r="N462" s="87" t="s">
        <v>139</v>
      </c>
      <c r="O462" s="114" t="s">
        <v>117</v>
      </c>
      <c r="P462" s="88">
        <v>120</v>
      </c>
      <c r="Q462" s="83" t="s">
        <v>55</v>
      </c>
      <c r="R462" s="241">
        <v>2800630000009</v>
      </c>
      <c r="S462" s="241">
        <v>12800630000006</v>
      </c>
      <c r="T462" s="260">
        <v>405</v>
      </c>
      <c r="U462" s="69">
        <v>70</v>
      </c>
      <c r="V462" s="69">
        <v>45</v>
      </c>
      <c r="W462" s="66">
        <f>кратность!$F$183</f>
        <v>0.52500000000000002</v>
      </c>
      <c r="X462" s="273">
        <v>0.01</v>
      </c>
      <c r="Y462" s="67">
        <f t="shared" si="414"/>
        <v>0.53500000000000003</v>
      </c>
      <c r="Z462" s="60">
        <v>410</v>
      </c>
      <c r="AA462" s="61">
        <v>292</v>
      </c>
      <c r="AB462" s="61">
        <v>242</v>
      </c>
      <c r="AC462" s="193">
        <v>30</v>
      </c>
      <c r="AD462" s="118">
        <v>600000411</v>
      </c>
      <c r="AE462" s="105">
        <f>справочники!$C$102</f>
        <v>0.433</v>
      </c>
      <c r="AF462" s="62">
        <f t="shared" si="471"/>
        <v>15.75</v>
      </c>
      <c r="AG462" s="123">
        <f t="shared" si="472"/>
        <v>16.483000000000001</v>
      </c>
      <c r="AH462" s="38">
        <v>8</v>
      </c>
      <c r="AI462" s="39">
        <v>6</v>
      </c>
      <c r="AJ462" s="41">
        <f t="shared" si="473"/>
        <v>48</v>
      </c>
      <c r="AK462" s="216">
        <f t="shared" ref="AK462:AK497" si="474">IF(C462="ШТ",кол_во_инд.__упак_к*итого_г_у,ROUNDDOWN(номин.вес_нетто_г_у__кг*итого_г_у,1))</f>
        <v>756</v>
      </c>
      <c r="AL462" s="206">
        <f t="shared" si="423"/>
        <v>1597</v>
      </c>
      <c r="AM462" s="23"/>
    </row>
    <row r="463" spans="1:39" ht="89.25" x14ac:dyDescent="0.2">
      <c r="A463" s="117">
        <v>1001063114365</v>
      </c>
      <c r="B463" s="49" t="s">
        <v>196</v>
      </c>
      <c r="C463" s="50" t="s">
        <v>3</v>
      </c>
      <c r="D463" s="147" t="s">
        <v>474</v>
      </c>
      <c r="E463" s="113" t="s">
        <v>447</v>
      </c>
      <c r="F463" s="226" t="s">
        <v>2</v>
      </c>
      <c r="G463" s="50" t="s">
        <v>1</v>
      </c>
      <c r="H463" s="156" t="s">
        <v>500</v>
      </c>
      <c r="I463" s="151" t="s">
        <v>520</v>
      </c>
      <c r="J463" s="52" t="s">
        <v>1338</v>
      </c>
      <c r="K463" s="53">
        <v>16</v>
      </c>
      <c r="L463" s="54">
        <v>50</v>
      </c>
      <c r="M463" s="55"/>
      <c r="N463" s="89" t="s">
        <v>139</v>
      </c>
      <c r="O463" s="114" t="s">
        <v>117</v>
      </c>
      <c r="P463" s="50">
        <v>120</v>
      </c>
      <c r="Q463" s="83" t="s">
        <v>55</v>
      </c>
      <c r="R463" s="241">
        <v>2800393000001</v>
      </c>
      <c r="S463" s="241">
        <v>12800393000008</v>
      </c>
      <c r="T463" s="260">
        <v>405</v>
      </c>
      <c r="U463" s="69">
        <v>70</v>
      </c>
      <c r="V463" s="61">
        <v>45</v>
      </c>
      <c r="W463" s="66">
        <f>кратность!$F$184</f>
        <v>0.48799999999999999</v>
      </c>
      <c r="X463" s="273">
        <v>0.01</v>
      </c>
      <c r="Y463" s="67">
        <f t="shared" si="414"/>
        <v>0.498</v>
      </c>
      <c r="Z463" s="60">
        <v>388</v>
      </c>
      <c r="AA463" s="61">
        <v>193</v>
      </c>
      <c r="AB463" s="61">
        <v>108</v>
      </c>
      <c r="AC463" s="193">
        <v>8</v>
      </c>
      <c r="AD463" s="118">
        <v>600000013</v>
      </c>
      <c r="AE463" s="105">
        <f>справочники!$C$5</f>
        <v>0.14099999999999999</v>
      </c>
      <c r="AF463" s="62">
        <f t="shared" si="471"/>
        <v>3.9</v>
      </c>
      <c r="AG463" s="123">
        <f t="shared" si="472"/>
        <v>4.125</v>
      </c>
      <c r="AH463" s="38">
        <v>12</v>
      </c>
      <c r="AI463" s="39">
        <v>14</v>
      </c>
      <c r="AJ463" s="41">
        <f t="shared" si="473"/>
        <v>168</v>
      </c>
      <c r="AK463" s="216">
        <f t="shared" si="474"/>
        <v>655.20000000000005</v>
      </c>
      <c r="AL463" s="206">
        <f t="shared" si="423"/>
        <v>1657</v>
      </c>
      <c r="AM463" s="23"/>
    </row>
    <row r="464" spans="1:39" ht="89.25" x14ac:dyDescent="0.2">
      <c r="A464" s="117">
        <v>1001060784621</v>
      </c>
      <c r="B464" s="81" t="s">
        <v>204</v>
      </c>
      <c r="C464" s="82" t="s">
        <v>3</v>
      </c>
      <c r="D464" s="147" t="s">
        <v>474</v>
      </c>
      <c r="E464" s="113" t="s">
        <v>447</v>
      </c>
      <c r="F464" s="226" t="s">
        <v>2</v>
      </c>
      <c r="G464" s="50" t="s">
        <v>1</v>
      </c>
      <c r="H464" s="156" t="s">
        <v>500</v>
      </c>
      <c r="I464" s="151" t="s">
        <v>520</v>
      </c>
      <c r="J464" s="52" t="s">
        <v>1338</v>
      </c>
      <c r="K464" s="53">
        <v>16</v>
      </c>
      <c r="L464" s="54">
        <v>50</v>
      </c>
      <c r="M464" s="55"/>
      <c r="N464" s="89" t="s">
        <v>139</v>
      </c>
      <c r="O464" s="114" t="s">
        <v>117</v>
      </c>
      <c r="P464" s="50">
        <v>120</v>
      </c>
      <c r="Q464" s="57" t="s">
        <v>55</v>
      </c>
      <c r="R464" s="121">
        <v>2552285000001</v>
      </c>
      <c r="S464" s="121">
        <v>12552285000008</v>
      </c>
      <c r="T464" s="94">
        <v>405</v>
      </c>
      <c r="U464" s="69">
        <v>70</v>
      </c>
      <c r="V464" s="69">
        <v>45</v>
      </c>
      <c r="W464" s="66">
        <f>кратность!$F$185</f>
        <v>0.48799999999999999</v>
      </c>
      <c r="X464" s="273">
        <v>0.01</v>
      </c>
      <c r="Y464" s="67">
        <f t="shared" si="414"/>
        <v>0.498</v>
      </c>
      <c r="Z464" s="60">
        <v>388</v>
      </c>
      <c r="AA464" s="61">
        <v>193</v>
      </c>
      <c r="AB464" s="61">
        <v>108</v>
      </c>
      <c r="AC464" s="193">
        <v>8</v>
      </c>
      <c r="AD464" s="118">
        <v>600000013</v>
      </c>
      <c r="AE464" s="105">
        <f>справочники!$C$5</f>
        <v>0.14099999999999999</v>
      </c>
      <c r="AF464" s="63">
        <f t="shared" si="471"/>
        <v>3.9</v>
      </c>
      <c r="AG464" s="123">
        <f t="shared" si="472"/>
        <v>4.125</v>
      </c>
      <c r="AH464" s="38">
        <v>12</v>
      </c>
      <c r="AI464" s="39">
        <v>14</v>
      </c>
      <c r="AJ464" s="41">
        <f t="shared" si="473"/>
        <v>168</v>
      </c>
      <c r="AK464" s="216">
        <f t="shared" si="474"/>
        <v>655.20000000000005</v>
      </c>
      <c r="AL464" s="206">
        <f t="shared" si="423"/>
        <v>1657</v>
      </c>
      <c r="AM464" s="23"/>
    </row>
    <row r="465" spans="1:39" ht="89.25" x14ac:dyDescent="0.2">
      <c r="A465" s="117">
        <v>1001060784118</v>
      </c>
      <c r="B465" s="71" t="s">
        <v>195</v>
      </c>
      <c r="C465" s="51" t="s">
        <v>3</v>
      </c>
      <c r="D465" s="147" t="s">
        <v>474</v>
      </c>
      <c r="E465" s="133" t="s">
        <v>447</v>
      </c>
      <c r="F465" s="147" t="s">
        <v>2</v>
      </c>
      <c r="G465" s="51" t="s">
        <v>1</v>
      </c>
      <c r="H465" s="161" t="s">
        <v>500</v>
      </c>
      <c r="I465" s="150" t="s">
        <v>520</v>
      </c>
      <c r="J465" s="72" t="s">
        <v>1338</v>
      </c>
      <c r="K465" s="73">
        <v>16</v>
      </c>
      <c r="L465" s="74">
        <v>50</v>
      </c>
      <c r="M465" s="75"/>
      <c r="N465" s="90" t="s">
        <v>139</v>
      </c>
      <c r="O465" s="114" t="s">
        <v>117</v>
      </c>
      <c r="P465" s="51">
        <v>120</v>
      </c>
      <c r="Q465" s="337" t="s">
        <v>55</v>
      </c>
      <c r="R465" s="344">
        <v>2419101000006</v>
      </c>
      <c r="S465" s="344">
        <v>12419101000003</v>
      </c>
      <c r="T465" s="259">
        <v>405</v>
      </c>
      <c r="U465" s="110">
        <v>70</v>
      </c>
      <c r="V465" s="110">
        <v>45</v>
      </c>
      <c r="W465" s="78">
        <f>кратность!$F$186</f>
        <v>0.48799999999999999</v>
      </c>
      <c r="X465" s="273">
        <v>0.01</v>
      </c>
      <c r="Y465" s="79">
        <f t="shared" si="414"/>
        <v>0.498</v>
      </c>
      <c r="Z465" s="76">
        <v>388</v>
      </c>
      <c r="AA465" s="77">
        <v>193</v>
      </c>
      <c r="AB465" s="77">
        <v>108</v>
      </c>
      <c r="AC465" s="194">
        <v>8</v>
      </c>
      <c r="AD465" s="118">
        <v>600000013</v>
      </c>
      <c r="AE465" s="107">
        <f>справочники!$C$5</f>
        <v>0.14099999999999999</v>
      </c>
      <c r="AF465" s="80">
        <f t="shared" si="471"/>
        <v>3.9</v>
      </c>
      <c r="AG465" s="125">
        <f t="shared" si="472"/>
        <v>4.125</v>
      </c>
      <c r="AH465" s="38">
        <v>12</v>
      </c>
      <c r="AI465" s="39">
        <v>14</v>
      </c>
      <c r="AJ465" s="41">
        <f t="shared" si="473"/>
        <v>168</v>
      </c>
      <c r="AK465" s="216">
        <f t="shared" si="474"/>
        <v>655.20000000000005</v>
      </c>
      <c r="AL465" s="206">
        <f t="shared" si="423"/>
        <v>1657</v>
      </c>
      <c r="AM465" s="23"/>
    </row>
    <row r="466" spans="1:39" ht="89.25" x14ac:dyDescent="0.2">
      <c r="A466" s="117">
        <v>1001063117352</v>
      </c>
      <c r="B466" s="71" t="s">
        <v>1913</v>
      </c>
      <c r="C466" s="51" t="s">
        <v>3</v>
      </c>
      <c r="D466" s="147" t="s">
        <v>474</v>
      </c>
      <c r="E466" s="133" t="s">
        <v>447</v>
      </c>
      <c r="F466" s="147" t="s">
        <v>2</v>
      </c>
      <c r="G466" s="51" t="s">
        <v>1</v>
      </c>
      <c r="H466" s="161" t="s">
        <v>500</v>
      </c>
      <c r="I466" s="150" t="s">
        <v>520</v>
      </c>
      <c r="J466" s="72" t="s">
        <v>1338</v>
      </c>
      <c r="K466" s="73">
        <v>16</v>
      </c>
      <c r="L466" s="74">
        <v>50</v>
      </c>
      <c r="M466" s="75"/>
      <c r="N466" s="90" t="s">
        <v>139</v>
      </c>
      <c r="O466" s="114" t="s">
        <v>117</v>
      </c>
      <c r="P466" s="51">
        <v>120</v>
      </c>
      <c r="Q466" s="337" t="s">
        <v>55</v>
      </c>
      <c r="R466" s="344">
        <v>2778390000006</v>
      </c>
      <c r="S466" s="344">
        <v>12778390000003</v>
      </c>
      <c r="T466" s="259">
        <v>405</v>
      </c>
      <c r="U466" s="110">
        <v>70</v>
      </c>
      <c r="V466" s="110">
        <v>45</v>
      </c>
      <c r="W466" s="78">
        <f>кратность!$F$186</f>
        <v>0.48799999999999999</v>
      </c>
      <c r="X466" s="273">
        <v>0.01</v>
      </c>
      <c r="Y466" s="79">
        <f t="shared" ref="Y466" si="475">W466+X466</f>
        <v>0.498</v>
      </c>
      <c r="Z466" s="76">
        <v>388</v>
      </c>
      <c r="AA466" s="77">
        <v>193</v>
      </c>
      <c r="AB466" s="77">
        <v>108</v>
      </c>
      <c r="AC466" s="194">
        <v>8</v>
      </c>
      <c r="AD466" s="118">
        <v>600000013</v>
      </c>
      <c r="AE466" s="107">
        <f>справочники!$C$5</f>
        <v>0.14099999999999999</v>
      </c>
      <c r="AF466" s="80">
        <f t="shared" si="471"/>
        <v>3.9</v>
      </c>
      <c r="AG466" s="125">
        <f t="shared" si="472"/>
        <v>4.125</v>
      </c>
      <c r="AH466" s="38">
        <v>12</v>
      </c>
      <c r="AI466" s="39">
        <v>14</v>
      </c>
      <c r="AJ466" s="41">
        <f t="shared" ref="AJ466" si="476">AH466*AI466</f>
        <v>168</v>
      </c>
      <c r="AK466" s="216">
        <f t="shared" ref="AK466" si="477">IF(C466="ШТ",кол_во_инд.__упак_к*итого_г_у,ROUNDDOWN(номин.вес_нетто_г_у__кг*итого_г_у,1))</f>
        <v>655.20000000000005</v>
      </c>
      <c r="AL466" s="206">
        <f t="shared" si="423"/>
        <v>1657</v>
      </c>
      <c r="AM466" s="23"/>
    </row>
    <row r="467" spans="1:39" ht="89.25" x14ac:dyDescent="0.2">
      <c r="A467" s="117">
        <v>1001060783353</v>
      </c>
      <c r="B467" s="49" t="s">
        <v>205</v>
      </c>
      <c r="C467" s="50" t="s">
        <v>3</v>
      </c>
      <c r="D467" s="147" t="s">
        <v>474</v>
      </c>
      <c r="E467" s="113" t="s">
        <v>447</v>
      </c>
      <c r="F467" s="226" t="s">
        <v>2</v>
      </c>
      <c r="G467" s="50" t="s">
        <v>1</v>
      </c>
      <c r="H467" s="156" t="s">
        <v>500</v>
      </c>
      <c r="I467" s="151" t="s">
        <v>520</v>
      </c>
      <c r="J467" s="52" t="s">
        <v>1338</v>
      </c>
      <c r="K467" s="53">
        <v>16</v>
      </c>
      <c r="L467" s="54">
        <v>50</v>
      </c>
      <c r="M467" s="55"/>
      <c r="N467" s="89" t="s">
        <v>139</v>
      </c>
      <c r="O467" s="114" t="s">
        <v>117</v>
      </c>
      <c r="P467" s="50">
        <v>120</v>
      </c>
      <c r="Q467" s="83" t="s">
        <v>55</v>
      </c>
      <c r="R467" s="121">
        <v>2950880000004</v>
      </c>
      <c r="S467" s="121">
        <v>12950880000001</v>
      </c>
      <c r="T467" s="94">
        <v>405</v>
      </c>
      <c r="U467" s="61">
        <v>70</v>
      </c>
      <c r="V467" s="61">
        <v>45</v>
      </c>
      <c r="W467" s="66">
        <f>кратность!$F$188</f>
        <v>0.48799999999999999</v>
      </c>
      <c r="X467" s="273">
        <v>0.01</v>
      </c>
      <c r="Y467" s="67">
        <f t="shared" ref="Y467:Y501" si="478">W467+X467</f>
        <v>0.498</v>
      </c>
      <c r="Z467" s="60">
        <v>388</v>
      </c>
      <c r="AA467" s="61">
        <v>193</v>
      </c>
      <c r="AB467" s="61">
        <v>108</v>
      </c>
      <c r="AC467" s="193">
        <v>8</v>
      </c>
      <c r="AD467" s="118">
        <v>600000013</v>
      </c>
      <c r="AE467" s="105">
        <f>справочники!$C$5</f>
        <v>0.14099999999999999</v>
      </c>
      <c r="AF467" s="62">
        <f t="shared" si="471"/>
        <v>3.9</v>
      </c>
      <c r="AG467" s="123">
        <f t="shared" si="472"/>
        <v>4.125</v>
      </c>
      <c r="AH467" s="38">
        <v>12</v>
      </c>
      <c r="AI467" s="39">
        <v>14</v>
      </c>
      <c r="AJ467" s="41">
        <f t="shared" si="473"/>
        <v>168</v>
      </c>
      <c r="AK467" s="216">
        <f t="shared" si="474"/>
        <v>655.20000000000005</v>
      </c>
      <c r="AL467" s="206">
        <f t="shared" si="423"/>
        <v>1657</v>
      </c>
      <c r="AM467" s="23"/>
    </row>
    <row r="468" spans="1:39" ht="89.25" x14ac:dyDescent="0.2">
      <c r="A468" s="117">
        <v>1001063116571</v>
      </c>
      <c r="B468" s="49" t="s">
        <v>741</v>
      </c>
      <c r="C468" s="50" t="s">
        <v>4</v>
      </c>
      <c r="D468" s="147" t="s">
        <v>474</v>
      </c>
      <c r="E468" s="113" t="s">
        <v>447</v>
      </c>
      <c r="F468" s="226" t="s">
        <v>2</v>
      </c>
      <c r="G468" s="50" t="s">
        <v>1</v>
      </c>
      <c r="H468" s="156" t="s">
        <v>500</v>
      </c>
      <c r="I468" s="151" t="s">
        <v>520</v>
      </c>
      <c r="J468" s="52" t="s">
        <v>1338</v>
      </c>
      <c r="K468" s="53">
        <v>16</v>
      </c>
      <c r="L468" s="54">
        <v>50</v>
      </c>
      <c r="M468" s="55"/>
      <c r="N468" s="89" t="s">
        <v>139</v>
      </c>
      <c r="O468" s="114" t="s">
        <v>117</v>
      </c>
      <c r="P468" s="50">
        <v>120</v>
      </c>
      <c r="Q468" s="83" t="s">
        <v>55</v>
      </c>
      <c r="R468" s="241">
        <v>4607958075812</v>
      </c>
      <c r="S468" s="241">
        <v>14607958075819</v>
      </c>
      <c r="T468" s="260">
        <v>405</v>
      </c>
      <c r="U468" s="69">
        <v>70</v>
      </c>
      <c r="V468" s="61">
        <v>45</v>
      </c>
      <c r="W468" s="66">
        <f>кратность!$F$184</f>
        <v>0.48799999999999999</v>
      </c>
      <c r="X468" s="273">
        <v>0.01</v>
      </c>
      <c r="Y468" s="67">
        <f t="shared" si="478"/>
        <v>0.498</v>
      </c>
      <c r="Z468" s="60">
        <v>388</v>
      </c>
      <c r="AA468" s="61">
        <v>193</v>
      </c>
      <c r="AB468" s="61">
        <v>108</v>
      </c>
      <c r="AC468" s="193">
        <v>8</v>
      </c>
      <c r="AD468" s="118">
        <v>600000013</v>
      </c>
      <c r="AE468" s="105">
        <f>справочники!$C$5</f>
        <v>0.14099999999999999</v>
      </c>
      <c r="AF468" s="62">
        <f t="shared" si="471"/>
        <v>3.9</v>
      </c>
      <c r="AG468" s="123">
        <f t="shared" si="472"/>
        <v>4.125</v>
      </c>
      <c r="AH468" s="38">
        <v>12</v>
      </c>
      <c r="AI468" s="39">
        <v>14</v>
      </c>
      <c r="AJ468" s="41">
        <f>AH468*AI468</f>
        <v>168</v>
      </c>
      <c r="AK468" s="208">
        <f t="shared" si="474"/>
        <v>1344</v>
      </c>
      <c r="AL468" s="206">
        <f t="shared" si="423"/>
        <v>1657</v>
      </c>
      <c r="AM468" s="23"/>
    </row>
    <row r="469" spans="1:39" ht="89.25" x14ac:dyDescent="0.2">
      <c r="A469" s="117">
        <v>1001063115043</v>
      </c>
      <c r="B469" s="49" t="s">
        <v>426</v>
      </c>
      <c r="C469" s="50" t="s">
        <v>3</v>
      </c>
      <c r="D469" s="147" t="s">
        <v>474</v>
      </c>
      <c r="E469" s="113" t="s">
        <v>447</v>
      </c>
      <c r="F469" s="226" t="s">
        <v>2</v>
      </c>
      <c r="G469" s="50" t="s">
        <v>1</v>
      </c>
      <c r="H469" s="155" t="s">
        <v>500</v>
      </c>
      <c r="I469" s="152" t="s">
        <v>520</v>
      </c>
      <c r="J469" s="52" t="s">
        <v>1338</v>
      </c>
      <c r="K469" s="85">
        <v>16</v>
      </c>
      <c r="L469" s="86">
        <v>50</v>
      </c>
      <c r="M469" s="92"/>
      <c r="N469" s="87" t="s">
        <v>139</v>
      </c>
      <c r="O469" s="114" t="s">
        <v>117</v>
      </c>
      <c r="P469" s="88">
        <v>120</v>
      </c>
      <c r="Q469" s="83" t="s">
        <v>55</v>
      </c>
      <c r="R469" s="241">
        <v>2800399000005</v>
      </c>
      <c r="S469" s="241">
        <v>12800399000002</v>
      </c>
      <c r="T469" s="260">
        <v>405</v>
      </c>
      <c r="U469" s="69">
        <v>70</v>
      </c>
      <c r="V469" s="69">
        <v>45</v>
      </c>
      <c r="W469" s="66">
        <f>кратность!$F$189</f>
        <v>0.52500000000000002</v>
      </c>
      <c r="X469" s="273">
        <v>0.01</v>
      </c>
      <c r="Y469" s="67">
        <f t="shared" si="478"/>
        <v>0.53500000000000003</v>
      </c>
      <c r="Z469" s="60">
        <v>410</v>
      </c>
      <c r="AA469" s="61">
        <v>292</v>
      </c>
      <c r="AB469" s="61">
        <v>242</v>
      </c>
      <c r="AC469" s="193">
        <v>30</v>
      </c>
      <c r="AD469" s="118">
        <v>600000411</v>
      </c>
      <c r="AE469" s="105">
        <f>справочники!$C$102</f>
        <v>0.433</v>
      </c>
      <c r="AF469" s="62">
        <f t="shared" si="471"/>
        <v>15.75</v>
      </c>
      <c r="AG469" s="123">
        <f t="shared" si="472"/>
        <v>16.483000000000001</v>
      </c>
      <c r="AH469" s="38">
        <v>8</v>
      </c>
      <c r="AI469" s="39">
        <v>6</v>
      </c>
      <c r="AJ469" s="41">
        <f t="shared" si="473"/>
        <v>48</v>
      </c>
      <c r="AK469" s="216">
        <f t="shared" si="474"/>
        <v>756</v>
      </c>
      <c r="AL469" s="206">
        <f t="shared" ref="AL469:AL519" si="479">(высота__мм*кол_во_слоев_г_у)+145</f>
        <v>1597</v>
      </c>
      <c r="AM469" s="23"/>
    </row>
    <row r="470" spans="1:39" ht="89.25" x14ac:dyDescent="0.2">
      <c r="A470" s="117">
        <v>1001063115912</v>
      </c>
      <c r="B470" s="49" t="s">
        <v>1286</v>
      </c>
      <c r="C470" s="50" t="s">
        <v>3</v>
      </c>
      <c r="D470" s="147" t="s">
        <v>474</v>
      </c>
      <c r="E470" s="113" t="s">
        <v>447</v>
      </c>
      <c r="F470" s="226" t="s">
        <v>2</v>
      </c>
      <c r="G470" s="50" t="s">
        <v>1</v>
      </c>
      <c r="H470" s="155" t="s">
        <v>500</v>
      </c>
      <c r="I470" s="152" t="s">
        <v>520</v>
      </c>
      <c r="J470" s="84" t="s">
        <v>1338</v>
      </c>
      <c r="K470" s="85">
        <v>16</v>
      </c>
      <c r="L470" s="86">
        <v>50</v>
      </c>
      <c r="M470" s="92"/>
      <c r="N470" s="87" t="s">
        <v>139</v>
      </c>
      <c r="O470" s="32" t="s">
        <v>117</v>
      </c>
      <c r="P470" s="88">
        <v>120</v>
      </c>
      <c r="Q470" s="83" t="s">
        <v>55</v>
      </c>
      <c r="R470" s="241">
        <v>2800399000005</v>
      </c>
      <c r="S470" s="241">
        <v>12800399000002</v>
      </c>
      <c r="T470" s="260"/>
      <c r="U470" s="69"/>
      <c r="V470" s="69"/>
      <c r="W470" s="66">
        <f>кратность!$F$190</f>
        <v>13.5</v>
      </c>
      <c r="X470" s="273">
        <v>0.15</v>
      </c>
      <c r="Y470" s="67">
        <f t="shared" si="478"/>
        <v>13.65</v>
      </c>
      <c r="Z470" s="60">
        <v>938</v>
      </c>
      <c r="AA470" s="61">
        <v>178</v>
      </c>
      <c r="AB470" s="61">
        <v>178</v>
      </c>
      <c r="AC470" s="193">
        <v>1</v>
      </c>
      <c r="AD470" s="118">
        <v>600000313</v>
      </c>
      <c r="AE470" s="105">
        <f>справочники!$C$62</f>
        <v>0.53100000000000003</v>
      </c>
      <c r="AF470" s="62">
        <f>ROUNDDOWN(номин.вес_нетто__кг*кол_во_инд.__упак_к,2)</f>
        <v>13.5</v>
      </c>
      <c r="AG470" s="123">
        <f>(номин.вес_брутто__кг*кол_во_инд.__упак_к)+вес_короба__кг</f>
        <v>14.181000000000001</v>
      </c>
      <c r="AH470" s="38">
        <v>4</v>
      </c>
      <c r="AI470" s="39">
        <v>6</v>
      </c>
      <c r="AJ470" s="41">
        <f t="shared" ref="AJ470:AJ478" si="480">AH470*AI470</f>
        <v>24</v>
      </c>
      <c r="AK470" s="216">
        <f t="shared" si="474"/>
        <v>324</v>
      </c>
      <c r="AL470" s="206">
        <f t="shared" si="119"/>
        <v>1213</v>
      </c>
      <c r="AM470" s="23"/>
    </row>
    <row r="471" spans="1:39" ht="76.5" x14ac:dyDescent="0.2">
      <c r="A471" s="117">
        <v>1001063107215</v>
      </c>
      <c r="B471" s="49" t="s">
        <v>1578</v>
      </c>
      <c r="C471" s="50" t="s">
        <v>4</v>
      </c>
      <c r="D471" s="147" t="s">
        <v>474</v>
      </c>
      <c r="E471" s="113" t="s">
        <v>447</v>
      </c>
      <c r="F471" s="226" t="s">
        <v>6</v>
      </c>
      <c r="G471" s="50" t="s">
        <v>1</v>
      </c>
      <c r="H471" s="156" t="s">
        <v>500</v>
      </c>
      <c r="I471" s="151" t="s">
        <v>520</v>
      </c>
      <c r="J471" s="52" t="s">
        <v>1231</v>
      </c>
      <c r="K471" s="53">
        <v>19</v>
      </c>
      <c r="L471" s="54">
        <v>55</v>
      </c>
      <c r="M471" s="55"/>
      <c r="N471" s="89" t="s">
        <v>295</v>
      </c>
      <c r="O471" s="114" t="s">
        <v>115</v>
      </c>
      <c r="P471" s="50">
        <v>120</v>
      </c>
      <c r="Q471" s="57" t="s">
        <v>54</v>
      </c>
      <c r="R471" s="239">
        <v>4607958078172</v>
      </c>
      <c r="S471" s="239">
        <v>24607958078176</v>
      </c>
      <c r="T471" s="260">
        <v>240</v>
      </c>
      <c r="U471" s="69">
        <v>65</v>
      </c>
      <c r="V471" s="61">
        <v>44</v>
      </c>
      <c r="W471" s="66">
        <v>0.25</v>
      </c>
      <c r="X471" s="273">
        <v>5.0000000000000001E-3</v>
      </c>
      <c r="Y471" s="67">
        <f t="shared" ref="Y471" si="481">W471+X471</f>
        <v>0.255</v>
      </c>
      <c r="Z471" s="60">
        <v>410</v>
      </c>
      <c r="AA471" s="61">
        <v>292</v>
      </c>
      <c r="AB471" s="61">
        <v>242</v>
      </c>
      <c r="AC471" s="193">
        <v>48</v>
      </c>
      <c r="AD471" s="118">
        <v>600000411</v>
      </c>
      <c r="AE471" s="105">
        <f>справочники!$C$102</f>
        <v>0.433</v>
      </c>
      <c r="AF471" s="62">
        <f t="shared" si="471"/>
        <v>12</v>
      </c>
      <c r="AG471" s="123">
        <f t="shared" si="472"/>
        <v>12.673</v>
      </c>
      <c r="AH471" s="38">
        <v>8</v>
      </c>
      <c r="AI471" s="39">
        <v>6</v>
      </c>
      <c r="AJ471" s="41">
        <f t="shared" ref="AJ471" si="482">AH471*AI471</f>
        <v>48</v>
      </c>
      <c r="AK471" s="208">
        <f t="shared" ref="AK471" si="483">IF(C471="ШТ",кол_во_инд.__упак_к*итого_г_у,ROUNDDOWN(номин.вес_нетто_г_у__кг*итого_г_у,1))</f>
        <v>2304</v>
      </c>
      <c r="AL471" s="206">
        <f t="shared" si="479"/>
        <v>1597</v>
      </c>
      <c r="AM471" s="23"/>
    </row>
    <row r="472" spans="1:39" ht="76.5" x14ac:dyDescent="0.2">
      <c r="A472" s="117">
        <v>1001063106937</v>
      </c>
      <c r="B472" s="49" t="s">
        <v>1208</v>
      </c>
      <c r="C472" s="50" t="s">
        <v>4</v>
      </c>
      <c r="D472" s="147" t="s">
        <v>474</v>
      </c>
      <c r="E472" s="113" t="s">
        <v>447</v>
      </c>
      <c r="F472" s="226" t="s">
        <v>6</v>
      </c>
      <c r="G472" s="50" t="s">
        <v>1</v>
      </c>
      <c r="H472" s="156" t="s">
        <v>500</v>
      </c>
      <c r="I472" s="151" t="s">
        <v>520</v>
      </c>
      <c r="J472" s="52" t="s">
        <v>1231</v>
      </c>
      <c r="K472" s="53">
        <v>19</v>
      </c>
      <c r="L472" s="54">
        <v>55</v>
      </c>
      <c r="M472" s="55"/>
      <c r="N472" s="89" t="s">
        <v>295</v>
      </c>
      <c r="O472" s="114" t="s">
        <v>115</v>
      </c>
      <c r="P472" s="50">
        <v>120</v>
      </c>
      <c r="Q472" s="57" t="s">
        <v>54</v>
      </c>
      <c r="R472" s="239">
        <v>4607958078172</v>
      </c>
      <c r="S472" s="239">
        <v>14607958078179</v>
      </c>
      <c r="T472" s="260">
        <v>240</v>
      </c>
      <c r="U472" s="69">
        <v>65</v>
      </c>
      <c r="V472" s="61">
        <v>44</v>
      </c>
      <c r="W472" s="66">
        <v>0.25</v>
      </c>
      <c r="X472" s="273">
        <v>5.0000000000000001E-3</v>
      </c>
      <c r="Y472" s="67">
        <f t="shared" si="478"/>
        <v>0.255</v>
      </c>
      <c r="Z472" s="60">
        <v>218</v>
      </c>
      <c r="AA472" s="61">
        <v>193</v>
      </c>
      <c r="AB472" s="61">
        <v>108</v>
      </c>
      <c r="AC472" s="193">
        <v>8</v>
      </c>
      <c r="AD472" s="118">
        <v>600000150</v>
      </c>
      <c r="AE472" s="105">
        <f>справочники!$C$43</f>
        <v>9.7000000000000003E-2</v>
      </c>
      <c r="AF472" s="62">
        <f t="shared" si="471"/>
        <v>2</v>
      </c>
      <c r="AG472" s="123">
        <f t="shared" si="472"/>
        <v>2.137</v>
      </c>
      <c r="AH472" s="38">
        <v>20</v>
      </c>
      <c r="AI472" s="39">
        <v>14</v>
      </c>
      <c r="AJ472" s="41">
        <f t="shared" si="480"/>
        <v>280</v>
      </c>
      <c r="AK472" s="208">
        <f t="shared" si="474"/>
        <v>2240</v>
      </c>
      <c r="AL472" s="206">
        <f t="shared" si="479"/>
        <v>1657</v>
      </c>
      <c r="AM472" s="23"/>
    </row>
    <row r="473" spans="1:39" ht="76.5" x14ac:dyDescent="0.2">
      <c r="A473" s="117">
        <v>1001063107213</v>
      </c>
      <c r="B473" s="49" t="s">
        <v>1576</v>
      </c>
      <c r="C473" s="50" t="s">
        <v>4</v>
      </c>
      <c r="D473" s="147" t="s">
        <v>474</v>
      </c>
      <c r="E473" s="113" t="s">
        <v>447</v>
      </c>
      <c r="F473" s="226" t="s">
        <v>6</v>
      </c>
      <c r="G473" s="50" t="s">
        <v>1</v>
      </c>
      <c r="H473" s="156" t="s">
        <v>500</v>
      </c>
      <c r="I473" s="151" t="s">
        <v>520</v>
      </c>
      <c r="J473" s="52" t="s">
        <v>1231</v>
      </c>
      <c r="K473" s="53">
        <v>19</v>
      </c>
      <c r="L473" s="54">
        <v>55</v>
      </c>
      <c r="M473" s="55"/>
      <c r="N473" s="89" t="s">
        <v>295</v>
      </c>
      <c r="O473" s="114" t="s">
        <v>115</v>
      </c>
      <c r="P473" s="50">
        <v>120</v>
      </c>
      <c r="Q473" s="57" t="s">
        <v>54</v>
      </c>
      <c r="R473" s="239">
        <v>4607958078172</v>
      </c>
      <c r="S473" s="239">
        <v>14607958078179</v>
      </c>
      <c r="T473" s="260">
        <v>240</v>
      </c>
      <c r="U473" s="69">
        <v>65</v>
      </c>
      <c r="V473" s="61">
        <v>44</v>
      </c>
      <c r="W473" s="66">
        <v>0.25</v>
      </c>
      <c r="X473" s="273">
        <v>5.0000000000000001E-3</v>
      </c>
      <c r="Y473" s="67">
        <f t="shared" ref="Y473:Y474" si="484">W473+X473</f>
        <v>0.255</v>
      </c>
      <c r="Z473" s="60">
        <v>218</v>
      </c>
      <c r="AA473" s="61">
        <v>193</v>
      </c>
      <c r="AB473" s="61">
        <v>108</v>
      </c>
      <c r="AC473" s="193">
        <v>8</v>
      </c>
      <c r="AD473" s="118">
        <v>600000150</v>
      </c>
      <c r="AE473" s="105">
        <f>справочники!$C$43</f>
        <v>9.7000000000000003E-2</v>
      </c>
      <c r="AF473" s="62">
        <f t="shared" si="471"/>
        <v>2</v>
      </c>
      <c r="AG473" s="123">
        <f t="shared" si="472"/>
        <v>2.137</v>
      </c>
      <c r="AH473" s="38">
        <v>20</v>
      </c>
      <c r="AI473" s="39">
        <v>14</v>
      </c>
      <c r="AJ473" s="41">
        <f t="shared" ref="AJ473:AJ474" si="485">AH473*AI473</f>
        <v>280</v>
      </c>
      <c r="AK473" s="208">
        <f t="shared" ref="AK473:AK474" si="486">IF(C473="ШТ",кол_во_инд.__упак_к*итого_г_у,ROUNDDOWN(номин.вес_нетто_г_у__кг*итого_г_у,1))</f>
        <v>2240</v>
      </c>
      <c r="AL473" s="206">
        <f t="shared" si="479"/>
        <v>1657</v>
      </c>
      <c r="AM473" s="23"/>
    </row>
    <row r="474" spans="1:39" ht="89.25" customHeight="1" x14ac:dyDescent="0.2">
      <c r="A474" s="117">
        <v>1001063097227</v>
      </c>
      <c r="B474" s="49" t="s">
        <v>1602</v>
      </c>
      <c r="C474" s="50" t="s">
        <v>4</v>
      </c>
      <c r="D474" s="147" t="s">
        <v>474</v>
      </c>
      <c r="E474" s="113" t="s">
        <v>447</v>
      </c>
      <c r="F474" s="226" t="s">
        <v>6</v>
      </c>
      <c r="G474" s="50" t="s">
        <v>346</v>
      </c>
      <c r="H474" s="156" t="s">
        <v>500</v>
      </c>
      <c r="I474" s="151" t="s">
        <v>520</v>
      </c>
      <c r="J474" s="84" t="s">
        <v>1623</v>
      </c>
      <c r="K474" s="53">
        <v>17</v>
      </c>
      <c r="L474" s="54">
        <v>40</v>
      </c>
      <c r="M474" s="55"/>
      <c r="N474" s="89" t="s">
        <v>1603</v>
      </c>
      <c r="O474" s="32" t="s">
        <v>1706</v>
      </c>
      <c r="P474" s="88">
        <v>90</v>
      </c>
      <c r="Q474" s="57" t="s">
        <v>45</v>
      </c>
      <c r="R474" s="245">
        <v>4607958079377</v>
      </c>
      <c r="S474" s="245">
        <v>14607958079374</v>
      </c>
      <c r="T474" s="94">
        <v>257</v>
      </c>
      <c r="U474" s="69">
        <v>56</v>
      </c>
      <c r="V474" s="97" t="s">
        <v>1597</v>
      </c>
      <c r="W474" s="66">
        <v>0.18</v>
      </c>
      <c r="X474" s="273">
        <v>5.0000000000000001E-3</v>
      </c>
      <c r="Y474" s="67">
        <f t="shared" si="484"/>
        <v>0.185</v>
      </c>
      <c r="Z474" s="38">
        <v>198</v>
      </c>
      <c r="AA474" s="39">
        <v>110</v>
      </c>
      <c r="AB474" s="39">
        <v>246</v>
      </c>
      <c r="AC474" s="193">
        <v>8</v>
      </c>
      <c r="AD474" s="118">
        <v>600000493</v>
      </c>
      <c r="AE474" s="104">
        <f>справочники!$C$151</f>
        <v>0.09</v>
      </c>
      <c r="AF474" s="63">
        <f t="shared" si="471"/>
        <v>1.44</v>
      </c>
      <c r="AG474" s="123">
        <f t="shared" si="472"/>
        <v>1.57</v>
      </c>
      <c r="AH474" s="38">
        <v>43</v>
      </c>
      <c r="AI474" s="39">
        <v>6</v>
      </c>
      <c r="AJ474" s="41">
        <f t="shared" si="485"/>
        <v>258</v>
      </c>
      <c r="AK474" s="208">
        <f t="shared" si="486"/>
        <v>2064</v>
      </c>
      <c r="AL474" s="206">
        <f t="shared" si="479"/>
        <v>1621</v>
      </c>
      <c r="AM474" s="23"/>
    </row>
    <row r="475" spans="1:39" ht="40.5" customHeight="1" x14ac:dyDescent="0.2">
      <c r="A475" s="117">
        <v>1001065236702</v>
      </c>
      <c r="B475" s="49" t="s">
        <v>765</v>
      </c>
      <c r="C475" s="50" t="s">
        <v>4</v>
      </c>
      <c r="D475" s="147" t="s">
        <v>474</v>
      </c>
      <c r="E475" s="113" t="s">
        <v>447</v>
      </c>
      <c r="F475" s="226" t="s">
        <v>624</v>
      </c>
      <c r="G475" s="50" t="s">
        <v>1</v>
      </c>
      <c r="H475" s="156" t="s">
        <v>57</v>
      </c>
      <c r="I475" s="151" t="s">
        <v>513</v>
      </c>
      <c r="J475" s="52" t="s">
        <v>766</v>
      </c>
      <c r="K475" s="53">
        <v>11</v>
      </c>
      <c r="L475" s="54">
        <v>58</v>
      </c>
      <c r="M475" s="55"/>
      <c r="N475" s="89" t="s">
        <v>767</v>
      </c>
      <c r="O475" s="114" t="s">
        <v>115</v>
      </c>
      <c r="P475" s="50">
        <v>120</v>
      </c>
      <c r="Q475" s="57" t="s">
        <v>54</v>
      </c>
      <c r="R475" s="239">
        <v>4606038085956</v>
      </c>
      <c r="S475" s="239">
        <v>14606038085953</v>
      </c>
      <c r="T475" s="260">
        <v>240</v>
      </c>
      <c r="U475" s="69">
        <v>65</v>
      </c>
      <c r="V475" s="61">
        <v>50</v>
      </c>
      <c r="W475" s="66">
        <v>0.25</v>
      </c>
      <c r="X475" s="273">
        <v>5.0000000000000001E-3</v>
      </c>
      <c r="Y475" s="67">
        <f t="shared" ref="Y475" si="487">W475+X475</f>
        <v>0.255</v>
      </c>
      <c r="Z475" s="60">
        <v>226</v>
      </c>
      <c r="AA475" s="61">
        <v>196</v>
      </c>
      <c r="AB475" s="61">
        <v>159</v>
      </c>
      <c r="AC475" s="193">
        <v>12</v>
      </c>
      <c r="AD475" s="118">
        <v>600000451</v>
      </c>
      <c r="AE475" s="105">
        <f>справочники!$C$153</f>
        <v>0.113</v>
      </c>
      <c r="AF475" s="62">
        <f t="shared" si="471"/>
        <v>3</v>
      </c>
      <c r="AG475" s="123">
        <f t="shared" si="472"/>
        <v>3.173</v>
      </c>
      <c r="AH475" s="38">
        <v>20</v>
      </c>
      <c r="AI475" s="39">
        <v>10</v>
      </c>
      <c r="AJ475" s="41">
        <f t="shared" ref="AJ475" si="488">AH475*AI475</f>
        <v>200</v>
      </c>
      <c r="AK475" s="208">
        <f t="shared" ref="AK475" si="489">IF(C475="ШТ",кол_во_инд.__упак_к*итого_г_у,ROUNDDOWN(номин.вес_нетто_г_у__кг*итого_г_у,1))</f>
        <v>2400</v>
      </c>
      <c r="AL475" s="206">
        <f t="shared" si="479"/>
        <v>1735</v>
      </c>
      <c r="AM475" s="23"/>
    </row>
    <row r="476" spans="1:39" ht="51" x14ac:dyDescent="0.2">
      <c r="A476" s="117">
        <v>1001065237141</v>
      </c>
      <c r="B476" s="49" t="s">
        <v>1483</v>
      </c>
      <c r="C476" s="50" t="s">
        <v>4</v>
      </c>
      <c r="D476" s="147" t="s">
        <v>474</v>
      </c>
      <c r="E476" s="113" t="s">
        <v>447</v>
      </c>
      <c r="F476" s="226" t="s">
        <v>2</v>
      </c>
      <c r="G476" s="50" t="s">
        <v>1</v>
      </c>
      <c r="H476" s="156" t="s">
        <v>57</v>
      </c>
      <c r="I476" s="151" t="s">
        <v>513</v>
      </c>
      <c r="J476" s="52" t="s">
        <v>1485</v>
      </c>
      <c r="K476" s="53">
        <v>12</v>
      </c>
      <c r="L476" s="54">
        <v>65</v>
      </c>
      <c r="M476" s="55"/>
      <c r="N476" s="89" t="s">
        <v>1484</v>
      </c>
      <c r="O476" s="114" t="s">
        <v>115</v>
      </c>
      <c r="P476" s="50">
        <v>120</v>
      </c>
      <c r="Q476" s="57" t="s">
        <v>54</v>
      </c>
      <c r="R476" s="239">
        <v>4607958079018</v>
      </c>
      <c r="S476" s="239">
        <v>14607958079015</v>
      </c>
      <c r="T476" s="260">
        <v>240</v>
      </c>
      <c r="U476" s="69">
        <v>65</v>
      </c>
      <c r="V476" s="61">
        <v>50</v>
      </c>
      <c r="W476" s="66">
        <v>0.22</v>
      </c>
      <c r="X476" s="273">
        <v>5.0000000000000001E-3</v>
      </c>
      <c r="Y476" s="67">
        <f t="shared" si="478"/>
        <v>0.22500000000000001</v>
      </c>
      <c r="Z476" s="60">
        <v>218</v>
      </c>
      <c r="AA476" s="61">
        <v>193</v>
      </c>
      <c r="AB476" s="61">
        <v>108</v>
      </c>
      <c r="AC476" s="193">
        <v>8</v>
      </c>
      <c r="AD476" s="118">
        <v>600000150</v>
      </c>
      <c r="AE476" s="105">
        <f>справочники!$C$43</f>
        <v>9.7000000000000003E-2</v>
      </c>
      <c r="AF476" s="62">
        <f t="shared" si="471"/>
        <v>1.76</v>
      </c>
      <c r="AG476" s="123">
        <f t="shared" si="472"/>
        <v>1.897</v>
      </c>
      <c r="AH476" s="38">
        <v>20</v>
      </c>
      <c r="AI476" s="39">
        <v>14</v>
      </c>
      <c r="AJ476" s="41">
        <f t="shared" si="480"/>
        <v>280</v>
      </c>
      <c r="AK476" s="208">
        <f t="shared" si="474"/>
        <v>2240</v>
      </c>
      <c r="AL476" s="206">
        <f t="shared" si="479"/>
        <v>1657</v>
      </c>
      <c r="AM476" s="23"/>
    </row>
    <row r="477" spans="1:39" ht="51" x14ac:dyDescent="0.2">
      <c r="A477" s="117">
        <v>1001065237256</v>
      </c>
      <c r="B477" s="49" t="s">
        <v>1669</v>
      </c>
      <c r="C477" s="50" t="s">
        <v>4</v>
      </c>
      <c r="D477" s="147" t="s">
        <v>474</v>
      </c>
      <c r="E477" s="113" t="s">
        <v>447</v>
      </c>
      <c r="F477" s="226" t="s">
        <v>2</v>
      </c>
      <c r="G477" s="50" t="s">
        <v>1</v>
      </c>
      <c r="H477" s="156" t="s">
        <v>57</v>
      </c>
      <c r="I477" s="151" t="s">
        <v>513</v>
      </c>
      <c r="J477" s="52" t="s">
        <v>1485</v>
      </c>
      <c r="K477" s="53">
        <v>12</v>
      </c>
      <c r="L477" s="54">
        <v>65</v>
      </c>
      <c r="M477" s="55"/>
      <c r="N477" s="89" t="s">
        <v>1484</v>
      </c>
      <c r="O477" s="114" t="s">
        <v>115</v>
      </c>
      <c r="P477" s="50">
        <v>120</v>
      </c>
      <c r="Q477" s="57" t="s">
        <v>54</v>
      </c>
      <c r="R477" s="239">
        <v>4607958079018</v>
      </c>
      <c r="S477" s="239">
        <v>24607958079012</v>
      </c>
      <c r="T477" s="260">
        <v>240</v>
      </c>
      <c r="U477" s="69">
        <v>65</v>
      </c>
      <c r="V477" s="61">
        <v>50</v>
      </c>
      <c r="W477" s="66">
        <v>0.22</v>
      </c>
      <c r="X477" s="273">
        <v>5.0000000000000001E-3</v>
      </c>
      <c r="Y477" s="67">
        <f t="shared" ref="Y477" si="490">W477+X477</f>
        <v>0.22500000000000001</v>
      </c>
      <c r="Z477" s="60">
        <v>410</v>
      </c>
      <c r="AA477" s="61">
        <v>292</v>
      </c>
      <c r="AB477" s="61">
        <v>242</v>
      </c>
      <c r="AC477" s="193">
        <v>48</v>
      </c>
      <c r="AD477" s="118">
        <v>600000411</v>
      </c>
      <c r="AE477" s="105">
        <f>справочники!$C$102</f>
        <v>0.433</v>
      </c>
      <c r="AF477" s="62">
        <f t="shared" si="471"/>
        <v>10.56</v>
      </c>
      <c r="AG477" s="123">
        <f t="shared" si="472"/>
        <v>11.233000000000001</v>
      </c>
      <c r="AH477" s="38">
        <v>8</v>
      </c>
      <c r="AI477" s="39">
        <v>6</v>
      </c>
      <c r="AJ477" s="41">
        <f t="shared" ref="AJ477" si="491">AH477*AI477</f>
        <v>48</v>
      </c>
      <c r="AK477" s="208">
        <f t="shared" ref="AK477" si="492">IF(C477="ШТ",кол_во_инд.__упак_к*итого_г_у,ROUNDDOWN(номин.вес_нетто_г_у__кг*итого_г_у,1))</f>
        <v>2304</v>
      </c>
      <c r="AL477" s="206">
        <f t="shared" si="479"/>
        <v>1597</v>
      </c>
      <c r="AM477" s="23"/>
    </row>
    <row r="478" spans="1:39" ht="51" x14ac:dyDescent="0.2">
      <c r="A478" s="117">
        <v>1001065237248</v>
      </c>
      <c r="B478" s="49" t="s">
        <v>1648</v>
      </c>
      <c r="C478" s="50" t="s">
        <v>4</v>
      </c>
      <c r="D478" s="147" t="s">
        <v>474</v>
      </c>
      <c r="E478" s="113" t="s">
        <v>447</v>
      </c>
      <c r="F478" s="226" t="s">
        <v>2</v>
      </c>
      <c r="G478" s="50" t="s">
        <v>1</v>
      </c>
      <c r="H478" s="156" t="s">
        <v>57</v>
      </c>
      <c r="I478" s="151" t="s">
        <v>513</v>
      </c>
      <c r="J478" s="52" t="s">
        <v>1485</v>
      </c>
      <c r="K478" s="53">
        <v>12</v>
      </c>
      <c r="L478" s="54">
        <v>65</v>
      </c>
      <c r="M478" s="55"/>
      <c r="N478" s="89" t="s">
        <v>1484</v>
      </c>
      <c r="O478" s="114" t="s">
        <v>117</v>
      </c>
      <c r="P478" s="50">
        <v>120</v>
      </c>
      <c r="Q478" s="57" t="s">
        <v>55</v>
      </c>
      <c r="R478" s="241">
        <v>4607958079452</v>
      </c>
      <c r="S478" s="241">
        <v>14607958079459</v>
      </c>
      <c r="T478" s="260">
        <v>405</v>
      </c>
      <c r="U478" s="69">
        <v>70</v>
      </c>
      <c r="V478" s="61">
        <v>50</v>
      </c>
      <c r="W478" s="66">
        <v>0.5</v>
      </c>
      <c r="X478" s="273">
        <v>0.01</v>
      </c>
      <c r="Y478" s="67">
        <f t="shared" ref="Y478" si="493">W478+X478</f>
        <v>0.51</v>
      </c>
      <c r="Z478" s="60">
        <v>388</v>
      </c>
      <c r="AA478" s="61">
        <v>193</v>
      </c>
      <c r="AB478" s="61">
        <v>108</v>
      </c>
      <c r="AC478" s="193">
        <v>8</v>
      </c>
      <c r="AD478" s="118">
        <v>600000013</v>
      </c>
      <c r="AE478" s="105">
        <f>справочники!$C$5</f>
        <v>0.14099999999999999</v>
      </c>
      <c r="AF478" s="62">
        <f t="shared" si="471"/>
        <v>4</v>
      </c>
      <c r="AG478" s="123">
        <f t="shared" si="472"/>
        <v>4.2210000000000001</v>
      </c>
      <c r="AH478" s="38">
        <v>12</v>
      </c>
      <c r="AI478" s="39">
        <v>14</v>
      </c>
      <c r="AJ478" s="41">
        <f t="shared" si="480"/>
        <v>168</v>
      </c>
      <c r="AK478" s="208">
        <f t="shared" ref="AK478" si="494">IF(C478="ШТ",кол_во_инд.__упак_к*итого_г_у,ROUNDDOWN(номин.вес_нетто_г_у__кг*итого_г_у,1))</f>
        <v>1344</v>
      </c>
      <c r="AL478" s="206">
        <f t="shared" si="479"/>
        <v>1657</v>
      </c>
      <c r="AM478" s="23"/>
    </row>
    <row r="479" spans="1:39" ht="51" x14ac:dyDescent="0.2">
      <c r="A479" s="117">
        <v>1001065237140</v>
      </c>
      <c r="B479" s="49" t="s">
        <v>1486</v>
      </c>
      <c r="C479" s="50" t="s">
        <v>3</v>
      </c>
      <c r="D479" s="147" t="s">
        <v>474</v>
      </c>
      <c r="E479" s="113" t="s">
        <v>447</v>
      </c>
      <c r="F479" s="226" t="s">
        <v>2</v>
      </c>
      <c r="G479" s="50" t="s">
        <v>1</v>
      </c>
      <c r="H479" s="156" t="s">
        <v>57</v>
      </c>
      <c r="I479" s="151" t="s">
        <v>513</v>
      </c>
      <c r="J479" s="52" t="s">
        <v>1485</v>
      </c>
      <c r="K479" s="53">
        <v>12</v>
      </c>
      <c r="L479" s="54">
        <v>65</v>
      </c>
      <c r="M479" s="55"/>
      <c r="N479" s="89" t="s">
        <v>1484</v>
      </c>
      <c r="O479" s="114" t="s">
        <v>117</v>
      </c>
      <c r="P479" s="50">
        <v>120</v>
      </c>
      <c r="Q479" s="57" t="s">
        <v>55</v>
      </c>
      <c r="R479" s="241">
        <v>2800242000008</v>
      </c>
      <c r="S479" s="241">
        <v>12800242000005</v>
      </c>
      <c r="T479" s="260">
        <v>405</v>
      </c>
      <c r="U479" s="69">
        <v>70</v>
      </c>
      <c r="V479" s="61">
        <v>50</v>
      </c>
      <c r="W479" s="66">
        <f>кратность!$F$191</f>
        <v>0.5</v>
      </c>
      <c r="X479" s="273">
        <v>0.01</v>
      </c>
      <c r="Y479" s="67">
        <f t="shared" ref="Y479" si="495">W479+X479</f>
        <v>0.51</v>
      </c>
      <c r="Z479" s="60">
        <v>388</v>
      </c>
      <c r="AA479" s="61">
        <v>193</v>
      </c>
      <c r="AB479" s="61">
        <v>108</v>
      </c>
      <c r="AC479" s="193">
        <v>8</v>
      </c>
      <c r="AD479" s="118">
        <v>600000013</v>
      </c>
      <c r="AE479" s="105">
        <f>справочники!$C$5</f>
        <v>0.14099999999999999</v>
      </c>
      <c r="AF479" s="62">
        <f t="shared" si="471"/>
        <v>4</v>
      </c>
      <c r="AG479" s="123">
        <f t="shared" si="472"/>
        <v>4.2210000000000001</v>
      </c>
      <c r="AH479" s="38">
        <v>12</v>
      </c>
      <c r="AI479" s="39">
        <v>14</v>
      </c>
      <c r="AJ479" s="41">
        <f t="shared" ref="AJ479" si="496">AH479*AI479</f>
        <v>168</v>
      </c>
      <c r="AK479" s="216">
        <f t="shared" ref="AK479" si="497">IF(C479="ШТ",кол_во_инд.__упак_к*итого_г_у,ROUNDDOWN(номин.вес_нетто_г_у__кг*итого_г_у,1))</f>
        <v>672</v>
      </c>
      <c r="AL479" s="206">
        <f t="shared" si="479"/>
        <v>1657</v>
      </c>
      <c r="AM479" s="23"/>
    </row>
    <row r="480" spans="1:39" ht="51" x14ac:dyDescent="0.2">
      <c r="A480" s="117">
        <v>1001065237322</v>
      </c>
      <c r="B480" s="49" t="s">
        <v>1824</v>
      </c>
      <c r="C480" s="50" t="s">
        <v>3</v>
      </c>
      <c r="D480" s="147" t="s">
        <v>474</v>
      </c>
      <c r="E480" s="113" t="s">
        <v>447</v>
      </c>
      <c r="F480" s="226" t="s">
        <v>2</v>
      </c>
      <c r="G480" s="50" t="s">
        <v>1</v>
      </c>
      <c r="H480" s="156" t="s">
        <v>57</v>
      </c>
      <c r="I480" s="151" t="s">
        <v>513</v>
      </c>
      <c r="J480" s="52" t="s">
        <v>1485</v>
      </c>
      <c r="K480" s="53">
        <v>12</v>
      </c>
      <c r="L480" s="54">
        <v>65</v>
      </c>
      <c r="M480" s="55"/>
      <c r="N480" s="89" t="s">
        <v>1484</v>
      </c>
      <c r="O480" s="114" t="s">
        <v>117</v>
      </c>
      <c r="P480" s="50">
        <v>120</v>
      </c>
      <c r="Q480" s="57" t="s">
        <v>55</v>
      </c>
      <c r="R480" s="241">
        <v>2800242000008</v>
      </c>
      <c r="S480" s="241">
        <v>12800242000005</v>
      </c>
      <c r="T480" s="260">
        <v>405</v>
      </c>
      <c r="U480" s="69">
        <v>70</v>
      </c>
      <c r="V480" s="61">
        <v>50</v>
      </c>
      <c r="W480" s="66">
        <f>кратность!$F$192</f>
        <v>0.5</v>
      </c>
      <c r="X480" s="273">
        <v>0.01</v>
      </c>
      <c r="Y480" s="67">
        <f t="shared" ref="Y480" si="498">W480+X480</f>
        <v>0.51</v>
      </c>
      <c r="Z480" s="60">
        <v>410</v>
      </c>
      <c r="AA480" s="61">
        <v>292</v>
      </c>
      <c r="AB480" s="61">
        <v>242</v>
      </c>
      <c r="AC480" s="193">
        <v>30</v>
      </c>
      <c r="AD480" s="118">
        <v>600000411</v>
      </c>
      <c r="AE480" s="105">
        <f>справочники!$C$102</f>
        <v>0.433</v>
      </c>
      <c r="AF480" s="62">
        <f t="shared" si="471"/>
        <v>15</v>
      </c>
      <c r="AG480" s="123">
        <f t="shared" si="472"/>
        <v>15.733000000000001</v>
      </c>
      <c r="AH480" s="38">
        <v>8</v>
      </c>
      <c r="AI480" s="39">
        <v>6</v>
      </c>
      <c r="AJ480" s="41">
        <f t="shared" ref="AJ480" si="499">AH480*AI480</f>
        <v>48</v>
      </c>
      <c r="AK480" s="216">
        <f t="shared" ref="AK480" si="500">IF(C480="ШТ",кол_во_инд.__упак_к*итого_г_у,ROUNDDOWN(номин.вес_нетто_г_у__кг*итого_г_у,1))</f>
        <v>720</v>
      </c>
      <c r="AL480" s="206">
        <f t="shared" si="479"/>
        <v>1597</v>
      </c>
      <c r="AM480" s="23"/>
    </row>
    <row r="481" spans="1:39" ht="90.75" customHeight="1" x14ac:dyDescent="0.2">
      <c r="A481" s="117">
        <v>1001066537225</v>
      </c>
      <c r="B481" s="49" t="s">
        <v>1595</v>
      </c>
      <c r="C481" s="50" t="s">
        <v>4</v>
      </c>
      <c r="D481" s="147" t="s">
        <v>474</v>
      </c>
      <c r="E481" s="113" t="s">
        <v>447</v>
      </c>
      <c r="F481" s="226" t="s">
        <v>2</v>
      </c>
      <c r="G481" s="50" t="s">
        <v>346</v>
      </c>
      <c r="H481" s="156" t="s">
        <v>483</v>
      </c>
      <c r="I481" s="151" t="s">
        <v>520</v>
      </c>
      <c r="J481" s="84" t="s">
        <v>1707</v>
      </c>
      <c r="K481" s="85">
        <v>15</v>
      </c>
      <c r="L481" s="86">
        <v>25</v>
      </c>
      <c r="M481" s="92"/>
      <c r="N481" s="87" t="s">
        <v>1596</v>
      </c>
      <c r="O481" s="32" t="s">
        <v>1706</v>
      </c>
      <c r="P481" s="88">
        <v>90</v>
      </c>
      <c r="Q481" s="57" t="s">
        <v>45</v>
      </c>
      <c r="R481" s="245">
        <v>4607958079360</v>
      </c>
      <c r="S481" s="245">
        <v>14607958079367</v>
      </c>
      <c r="T481" s="94">
        <v>257</v>
      </c>
      <c r="U481" s="69">
        <v>56</v>
      </c>
      <c r="V481" s="97" t="s">
        <v>1597</v>
      </c>
      <c r="W481" s="66">
        <v>0.18</v>
      </c>
      <c r="X481" s="273">
        <v>5.0000000000000001E-3</v>
      </c>
      <c r="Y481" s="67">
        <f t="shared" si="478"/>
        <v>0.185</v>
      </c>
      <c r="Z481" s="38">
        <v>198</v>
      </c>
      <c r="AA481" s="39">
        <v>110</v>
      </c>
      <c r="AB481" s="39">
        <v>246</v>
      </c>
      <c r="AC481" s="193">
        <v>8</v>
      </c>
      <c r="AD481" s="118">
        <v>600000511</v>
      </c>
      <c r="AE481" s="104">
        <f>справочники!$C$150</f>
        <v>0.09</v>
      </c>
      <c r="AF481" s="63">
        <f t="shared" si="471"/>
        <v>1.44</v>
      </c>
      <c r="AG481" s="123">
        <f t="shared" si="472"/>
        <v>1.57</v>
      </c>
      <c r="AH481" s="38">
        <v>43</v>
      </c>
      <c r="AI481" s="39">
        <v>6</v>
      </c>
      <c r="AJ481" s="41">
        <f t="shared" ref="AJ481" si="501">AH481*AI481</f>
        <v>258</v>
      </c>
      <c r="AK481" s="208">
        <f t="shared" si="474"/>
        <v>2064</v>
      </c>
      <c r="AL481" s="206">
        <f t="shared" si="479"/>
        <v>1621</v>
      </c>
      <c r="AM481" s="23"/>
    </row>
    <row r="482" spans="1:39" ht="89.25" x14ac:dyDescent="0.2">
      <c r="A482" s="117">
        <v>1001062356706</v>
      </c>
      <c r="B482" s="56" t="s">
        <v>1249</v>
      </c>
      <c r="C482" s="88" t="s">
        <v>4</v>
      </c>
      <c r="D482" s="147" t="s">
        <v>474</v>
      </c>
      <c r="E482" s="113" t="s">
        <v>447</v>
      </c>
      <c r="F482" s="228" t="s">
        <v>6</v>
      </c>
      <c r="G482" s="88" t="s">
        <v>1</v>
      </c>
      <c r="H482" s="156" t="s">
        <v>500</v>
      </c>
      <c r="I482" s="151" t="s">
        <v>520</v>
      </c>
      <c r="J482" s="84" t="s">
        <v>1270</v>
      </c>
      <c r="K482" s="85">
        <v>20</v>
      </c>
      <c r="L482" s="86">
        <v>46</v>
      </c>
      <c r="M482" s="92"/>
      <c r="N482" s="89" t="s">
        <v>305</v>
      </c>
      <c r="O482" s="114" t="s">
        <v>115</v>
      </c>
      <c r="P482" s="88">
        <v>120</v>
      </c>
      <c r="Q482" s="83" t="s">
        <v>54</v>
      </c>
      <c r="R482" s="239">
        <v>4607958076376</v>
      </c>
      <c r="S482" s="239">
        <v>14607958076373</v>
      </c>
      <c r="T482" s="260">
        <v>240</v>
      </c>
      <c r="U482" s="69">
        <v>65</v>
      </c>
      <c r="V482" s="69">
        <v>44</v>
      </c>
      <c r="W482" s="93">
        <v>0.25</v>
      </c>
      <c r="X482" s="273">
        <v>5.0000000000000001E-3</v>
      </c>
      <c r="Y482" s="67">
        <f t="shared" si="478"/>
        <v>0.255</v>
      </c>
      <c r="Z482" s="68">
        <v>228</v>
      </c>
      <c r="AA482" s="69">
        <v>198</v>
      </c>
      <c r="AB482" s="69">
        <v>208</v>
      </c>
      <c r="AC482" s="196">
        <v>16</v>
      </c>
      <c r="AD482" s="118">
        <v>600000422</v>
      </c>
      <c r="AE482" s="106">
        <f>справочники!$C$105</f>
        <v>0.14099999999999999</v>
      </c>
      <c r="AF482" s="62">
        <f t="shared" si="471"/>
        <v>4</v>
      </c>
      <c r="AG482" s="123">
        <f t="shared" si="472"/>
        <v>4.2210000000000001</v>
      </c>
      <c r="AH482" s="34">
        <v>20</v>
      </c>
      <c r="AI482" s="35">
        <v>7</v>
      </c>
      <c r="AJ482" s="41">
        <f>AH482*AI482</f>
        <v>140</v>
      </c>
      <c r="AK482" s="208">
        <f t="shared" si="474"/>
        <v>2240</v>
      </c>
      <c r="AL482" s="206">
        <f t="shared" si="479"/>
        <v>1601</v>
      </c>
      <c r="AM482" s="23"/>
    </row>
    <row r="483" spans="1:39" ht="76.5" customHeight="1" x14ac:dyDescent="0.2">
      <c r="A483" s="117">
        <v>1001066527226</v>
      </c>
      <c r="B483" s="49" t="s">
        <v>1598</v>
      </c>
      <c r="C483" s="50" t="s">
        <v>4</v>
      </c>
      <c r="D483" s="147" t="s">
        <v>474</v>
      </c>
      <c r="E483" s="113" t="s">
        <v>447</v>
      </c>
      <c r="F483" s="226" t="s">
        <v>2</v>
      </c>
      <c r="G483" s="50" t="s">
        <v>346</v>
      </c>
      <c r="H483" s="156" t="s">
        <v>483</v>
      </c>
      <c r="I483" s="151" t="s">
        <v>520</v>
      </c>
      <c r="J483" s="84" t="s">
        <v>1599</v>
      </c>
      <c r="K483" s="85">
        <v>17</v>
      </c>
      <c r="L483" s="86">
        <v>22</v>
      </c>
      <c r="M483" s="92"/>
      <c r="N483" s="87" t="s">
        <v>1600</v>
      </c>
      <c r="O483" s="32" t="s">
        <v>1706</v>
      </c>
      <c r="P483" s="88">
        <v>90</v>
      </c>
      <c r="Q483" s="57" t="s">
        <v>45</v>
      </c>
      <c r="R483" s="245">
        <v>4607958079346</v>
      </c>
      <c r="S483" s="245">
        <v>14607958079343</v>
      </c>
      <c r="T483" s="94">
        <v>257</v>
      </c>
      <c r="U483" s="69">
        <v>56</v>
      </c>
      <c r="V483" s="97" t="s">
        <v>1597</v>
      </c>
      <c r="W483" s="66">
        <v>0.18</v>
      </c>
      <c r="X483" s="273">
        <v>5.0000000000000001E-3</v>
      </c>
      <c r="Y483" s="67">
        <f t="shared" si="478"/>
        <v>0.185</v>
      </c>
      <c r="Z483" s="38">
        <v>198</v>
      </c>
      <c r="AA483" s="39">
        <v>110</v>
      </c>
      <c r="AB483" s="39">
        <v>246</v>
      </c>
      <c r="AC483" s="193">
        <v>8</v>
      </c>
      <c r="AD483" s="118">
        <v>600000511</v>
      </c>
      <c r="AE483" s="104">
        <f>справочники!$C$150</f>
        <v>0.09</v>
      </c>
      <c r="AF483" s="63">
        <f t="shared" si="471"/>
        <v>1.44</v>
      </c>
      <c r="AG483" s="123">
        <f t="shared" si="472"/>
        <v>1.57</v>
      </c>
      <c r="AH483" s="38">
        <v>43</v>
      </c>
      <c r="AI483" s="39">
        <v>6</v>
      </c>
      <c r="AJ483" s="41">
        <f t="shared" ref="AJ483" si="502">AH483*AI483</f>
        <v>258</v>
      </c>
      <c r="AK483" s="208">
        <f t="shared" si="474"/>
        <v>2064</v>
      </c>
      <c r="AL483" s="206">
        <f t="shared" si="479"/>
        <v>1621</v>
      </c>
      <c r="AM483" s="23"/>
    </row>
    <row r="484" spans="1:39" ht="102" customHeight="1" x14ac:dyDescent="0.2">
      <c r="A484" s="117">
        <v>1001062505483</v>
      </c>
      <c r="B484" s="49" t="s">
        <v>247</v>
      </c>
      <c r="C484" s="50" t="s">
        <v>4</v>
      </c>
      <c r="D484" s="147" t="s">
        <v>474</v>
      </c>
      <c r="E484" s="113" t="s">
        <v>447</v>
      </c>
      <c r="F484" s="226" t="s">
        <v>6</v>
      </c>
      <c r="G484" s="50" t="s">
        <v>1</v>
      </c>
      <c r="H484" s="156" t="s">
        <v>500</v>
      </c>
      <c r="I484" s="151" t="s">
        <v>520</v>
      </c>
      <c r="J484" s="52" t="s">
        <v>1870</v>
      </c>
      <c r="K484" s="53">
        <v>23</v>
      </c>
      <c r="L484" s="54">
        <v>32</v>
      </c>
      <c r="M484" s="55"/>
      <c r="N484" s="89" t="s">
        <v>451</v>
      </c>
      <c r="O484" s="114" t="s">
        <v>115</v>
      </c>
      <c r="P484" s="50">
        <v>120</v>
      </c>
      <c r="Q484" s="57" t="s">
        <v>54</v>
      </c>
      <c r="R484" s="239">
        <v>4607958071968</v>
      </c>
      <c r="S484" s="239">
        <v>14607958071965</v>
      </c>
      <c r="T484" s="260">
        <v>240</v>
      </c>
      <c r="U484" s="69">
        <v>67</v>
      </c>
      <c r="V484" s="61">
        <v>44</v>
      </c>
      <c r="W484" s="66">
        <v>0.25</v>
      </c>
      <c r="X484" s="273">
        <v>5.0000000000000001E-3</v>
      </c>
      <c r="Y484" s="67">
        <f t="shared" si="478"/>
        <v>0.255</v>
      </c>
      <c r="Z484" s="60">
        <v>218</v>
      </c>
      <c r="AA484" s="61">
        <v>193</v>
      </c>
      <c r="AB484" s="61">
        <v>108</v>
      </c>
      <c r="AC484" s="193">
        <v>8</v>
      </c>
      <c r="AD484" s="118">
        <v>600000150</v>
      </c>
      <c r="AE484" s="105">
        <f>справочники!$C$43</f>
        <v>9.7000000000000003E-2</v>
      </c>
      <c r="AF484" s="63">
        <f t="shared" si="471"/>
        <v>2</v>
      </c>
      <c r="AG484" s="123">
        <f t="shared" si="472"/>
        <v>2.137</v>
      </c>
      <c r="AH484" s="38">
        <v>20</v>
      </c>
      <c r="AI484" s="39">
        <v>14</v>
      </c>
      <c r="AJ484" s="41">
        <f t="shared" si="473"/>
        <v>280</v>
      </c>
      <c r="AK484" s="208">
        <f t="shared" si="474"/>
        <v>2240</v>
      </c>
      <c r="AL484" s="206">
        <f t="shared" si="479"/>
        <v>1657</v>
      </c>
      <c r="AM484" s="23"/>
    </row>
    <row r="485" spans="1:39" ht="102" x14ac:dyDescent="0.2">
      <c r="A485" s="117">
        <v>1001062504117</v>
      </c>
      <c r="B485" s="49" t="s">
        <v>265</v>
      </c>
      <c r="C485" s="50" t="s">
        <v>3</v>
      </c>
      <c r="D485" s="147" t="s">
        <v>474</v>
      </c>
      <c r="E485" s="113" t="s">
        <v>447</v>
      </c>
      <c r="F485" s="226" t="s">
        <v>6</v>
      </c>
      <c r="G485" s="50" t="s">
        <v>1</v>
      </c>
      <c r="H485" s="156" t="s">
        <v>500</v>
      </c>
      <c r="I485" s="151" t="s">
        <v>520</v>
      </c>
      <c r="J485" s="52" t="s">
        <v>1251</v>
      </c>
      <c r="K485" s="53">
        <v>23</v>
      </c>
      <c r="L485" s="54">
        <v>32</v>
      </c>
      <c r="M485" s="55"/>
      <c r="N485" s="89" t="s">
        <v>451</v>
      </c>
      <c r="O485" s="114" t="s">
        <v>117</v>
      </c>
      <c r="P485" s="50">
        <v>120</v>
      </c>
      <c r="Q485" s="57" t="s">
        <v>55</v>
      </c>
      <c r="R485" s="247">
        <v>2412112000003</v>
      </c>
      <c r="S485" s="247">
        <v>12412112000000</v>
      </c>
      <c r="T485" s="260">
        <v>405</v>
      </c>
      <c r="U485" s="69">
        <v>70</v>
      </c>
      <c r="V485" s="61">
        <v>45</v>
      </c>
      <c r="W485" s="66">
        <f>кратность!$F$193</f>
        <v>0.49399999999999999</v>
      </c>
      <c r="X485" s="273">
        <v>0.01</v>
      </c>
      <c r="Y485" s="67">
        <f t="shared" si="478"/>
        <v>0.504</v>
      </c>
      <c r="Z485" s="60">
        <v>388</v>
      </c>
      <c r="AA485" s="61">
        <v>193</v>
      </c>
      <c r="AB485" s="61">
        <v>108</v>
      </c>
      <c r="AC485" s="193">
        <v>8</v>
      </c>
      <c r="AD485" s="118">
        <v>600000013</v>
      </c>
      <c r="AE485" s="105">
        <f>справочники!$C$5</f>
        <v>0.14099999999999999</v>
      </c>
      <c r="AF485" s="63">
        <f t="shared" si="471"/>
        <v>3.95</v>
      </c>
      <c r="AG485" s="123">
        <f t="shared" si="472"/>
        <v>4.173</v>
      </c>
      <c r="AH485" s="38">
        <v>12</v>
      </c>
      <c r="AI485" s="39">
        <v>14</v>
      </c>
      <c r="AJ485" s="41">
        <f t="shared" si="473"/>
        <v>168</v>
      </c>
      <c r="AK485" s="216">
        <f t="shared" si="474"/>
        <v>663.6</v>
      </c>
      <c r="AL485" s="206">
        <f t="shared" si="479"/>
        <v>1657</v>
      </c>
      <c r="AM485" s="23"/>
    </row>
    <row r="486" spans="1:39" ht="102" x14ac:dyDescent="0.2">
      <c r="A486" s="117">
        <v>1001062504674</v>
      </c>
      <c r="B486" s="56" t="s">
        <v>438</v>
      </c>
      <c r="C486" s="88" t="s">
        <v>3</v>
      </c>
      <c r="D486" s="147" t="s">
        <v>474</v>
      </c>
      <c r="E486" s="113" t="s">
        <v>447</v>
      </c>
      <c r="F486" s="228" t="s">
        <v>6</v>
      </c>
      <c r="G486" s="88" t="s">
        <v>1</v>
      </c>
      <c r="H486" s="156" t="s">
        <v>500</v>
      </c>
      <c r="I486" s="151" t="s">
        <v>520</v>
      </c>
      <c r="J486" s="52" t="s">
        <v>1251</v>
      </c>
      <c r="K486" s="85">
        <v>23</v>
      </c>
      <c r="L486" s="86">
        <v>32</v>
      </c>
      <c r="M486" s="92"/>
      <c r="N486" s="87" t="s">
        <v>451</v>
      </c>
      <c r="O486" s="114" t="s">
        <v>117</v>
      </c>
      <c r="P486" s="88">
        <v>120</v>
      </c>
      <c r="Q486" s="83" t="s">
        <v>55</v>
      </c>
      <c r="R486" s="247">
        <v>2800441000007</v>
      </c>
      <c r="S486" s="247">
        <v>12800441000004</v>
      </c>
      <c r="T486" s="260">
        <v>405</v>
      </c>
      <c r="U486" s="69">
        <v>70</v>
      </c>
      <c r="V486" s="69">
        <v>45</v>
      </c>
      <c r="W486" s="93">
        <f>кратность!F194</f>
        <v>0.5</v>
      </c>
      <c r="X486" s="273">
        <v>0.01</v>
      </c>
      <c r="Y486" s="95">
        <f t="shared" si="478"/>
        <v>0.51</v>
      </c>
      <c r="Z486" s="60">
        <v>410</v>
      </c>
      <c r="AA486" s="69">
        <v>292</v>
      </c>
      <c r="AB486" s="69">
        <v>242</v>
      </c>
      <c r="AC486" s="196">
        <v>30</v>
      </c>
      <c r="AD486" s="118">
        <v>600000411</v>
      </c>
      <c r="AE486" s="105">
        <f>справочники!$C$102</f>
        <v>0.433</v>
      </c>
      <c r="AF486" s="62">
        <f t="shared" si="471"/>
        <v>15</v>
      </c>
      <c r="AG486" s="124">
        <f t="shared" si="472"/>
        <v>15.733000000000001</v>
      </c>
      <c r="AH486" s="34">
        <v>8</v>
      </c>
      <c r="AI486" s="35">
        <v>6</v>
      </c>
      <c r="AJ486" s="41">
        <f t="shared" si="473"/>
        <v>48</v>
      </c>
      <c r="AK486" s="216">
        <f t="shared" si="474"/>
        <v>720</v>
      </c>
      <c r="AL486" s="206">
        <f t="shared" si="479"/>
        <v>1597</v>
      </c>
      <c r="AM486" s="23"/>
    </row>
    <row r="487" spans="1:39" ht="102" x14ac:dyDescent="0.2">
      <c r="A487" s="117">
        <v>1001062505913</v>
      </c>
      <c r="B487" s="49" t="s">
        <v>1287</v>
      </c>
      <c r="C487" s="50" t="s">
        <v>3</v>
      </c>
      <c r="D487" s="147" t="s">
        <v>474</v>
      </c>
      <c r="E487" s="113" t="s">
        <v>447</v>
      </c>
      <c r="F487" s="226" t="s">
        <v>2</v>
      </c>
      <c r="G487" s="50" t="s">
        <v>1</v>
      </c>
      <c r="H487" s="155" t="s">
        <v>500</v>
      </c>
      <c r="I487" s="152" t="s">
        <v>520</v>
      </c>
      <c r="J487" s="52" t="s">
        <v>1251</v>
      </c>
      <c r="K487" s="85">
        <v>23</v>
      </c>
      <c r="L487" s="86">
        <v>32</v>
      </c>
      <c r="M487" s="92"/>
      <c r="N487" s="87" t="s">
        <v>451</v>
      </c>
      <c r="O487" s="32" t="s">
        <v>117</v>
      </c>
      <c r="P487" s="88">
        <v>120</v>
      </c>
      <c r="Q487" s="83" t="s">
        <v>55</v>
      </c>
      <c r="R487" s="241">
        <v>2800441000007</v>
      </c>
      <c r="S487" s="241">
        <v>12800441000004</v>
      </c>
      <c r="T487" s="260"/>
      <c r="U487" s="69"/>
      <c r="V487" s="69"/>
      <c r="W487" s="66">
        <f>кратность!$F$195</f>
        <v>13.5</v>
      </c>
      <c r="X487" s="273">
        <v>0.15</v>
      </c>
      <c r="Y487" s="67">
        <f t="shared" si="478"/>
        <v>13.65</v>
      </c>
      <c r="Z487" s="60">
        <v>938</v>
      </c>
      <c r="AA487" s="61">
        <v>178</v>
      </c>
      <c r="AB487" s="61">
        <v>178</v>
      </c>
      <c r="AC487" s="193">
        <v>1</v>
      </c>
      <c r="AD487" s="118">
        <v>600000313</v>
      </c>
      <c r="AE487" s="105">
        <f>справочники!$C$62</f>
        <v>0.53100000000000003</v>
      </c>
      <c r="AF487" s="62">
        <f t="shared" si="471"/>
        <v>13.5</v>
      </c>
      <c r="AG487" s="123">
        <f t="shared" si="472"/>
        <v>14.181000000000001</v>
      </c>
      <c r="AH487" s="38">
        <v>4</v>
      </c>
      <c r="AI487" s="39">
        <v>6</v>
      </c>
      <c r="AJ487" s="41">
        <f>AH487*AI487</f>
        <v>24</v>
      </c>
      <c r="AK487" s="216">
        <f t="shared" si="474"/>
        <v>324</v>
      </c>
      <c r="AL487" s="206">
        <f t="shared" si="479"/>
        <v>1213</v>
      </c>
      <c r="AM487" s="23"/>
    </row>
    <row r="488" spans="1:39" ht="102" customHeight="1" x14ac:dyDescent="0.2">
      <c r="A488" s="117">
        <v>1001062506575</v>
      </c>
      <c r="B488" s="49" t="s">
        <v>439</v>
      </c>
      <c r="C488" s="50" t="s">
        <v>4</v>
      </c>
      <c r="D488" s="147" t="s">
        <v>474</v>
      </c>
      <c r="E488" s="113" t="s">
        <v>447</v>
      </c>
      <c r="F488" s="226" t="s">
        <v>6</v>
      </c>
      <c r="G488" s="50" t="s">
        <v>1</v>
      </c>
      <c r="H488" s="156" t="s">
        <v>500</v>
      </c>
      <c r="I488" s="151" t="s">
        <v>520</v>
      </c>
      <c r="J488" s="84" t="s">
        <v>1870</v>
      </c>
      <c r="K488" s="85">
        <v>23</v>
      </c>
      <c r="L488" s="86">
        <v>32</v>
      </c>
      <c r="M488" s="92"/>
      <c r="N488" s="87" t="s">
        <v>451</v>
      </c>
      <c r="O488" s="114" t="s">
        <v>115</v>
      </c>
      <c r="P488" s="50">
        <v>120</v>
      </c>
      <c r="Q488" s="57" t="s">
        <v>54</v>
      </c>
      <c r="R488" s="239">
        <v>4607958071968</v>
      </c>
      <c r="S488" s="239">
        <v>14607958071965</v>
      </c>
      <c r="T488" s="260">
        <v>240</v>
      </c>
      <c r="U488" s="69">
        <v>67</v>
      </c>
      <c r="V488" s="61">
        <v>44</v>
      </c>
      <c r="W488" s="66">
        <v>0.25</v>
      </c>
      <c r="X488" s="273">
        <v>5.0000000000000001E-3</v>
      </c>
      <c r="Y488" s="67">
        <f t="shared" si="478"/>
        <v>0.255</v>
      </c>
      <c r="Z488" s="60">
        <v>410</v>
      </c>
      <c r="AA488" s="61">
        <v>292</v>
      </c>
      <c r="AB488" s="61">
        <v>242</v>
      </c>
      <c r="AC488" s="193">
        <v>48</v>
      </c>
      <c r="AD488" s="118">
        <v>600000411</v>
      </c>
      <c r="AE488" s="105">
        <f>справочники!$C$102</f>
        <v>0.433</v>
      </c>
      <c r="AF488" s="63">
        <f t="shared" si="471"/>
        <v>12</v>
      </c>
      <c r="AG488" s="124">
        <f t="shared" si="472"/>
        <v>12.673</v>
      </c>
      <c r="AH488" s="38">
        <v>8</v>
      </c>
      <c r="AI488" s="39">
        <v>6</v>
      </c>
      <c r="AJ488" s="41">
        <f>AH488*AI488</f>
        <v>48</v>
      </c>
      <c r="AK488" s="208">
        <f t="shared" si="474"/>
        <v>2304</v>
      </c>
      <c r="AL488" s="206">
        <f t="shared" si="479"/>
        <v>1597</v>
      </c>
      <c r="AM488" s="23"/>
    </row>
    <row r="489" spans="1:39" ht="89.25" x14ac:dyDescent="0.2">
      <c r="A489" s="117">
        <v>1001062475707</v>
      </c>
      <c r="B489" s="49" t="s">
        <v>294</v>
      </c>
      <c r="C489" s="50" t="s">
        <v>4</v>
      </c>
      <c r="D489" s="147" t="s">
        <v>474</v>
      </c>
      <c r="E489" s="113" t="s">
        <v>447</v>
      </c>
      <c r="F489" s="226" t="s">
        <v>6</v>
      </c>
      <c r="G489" s="50" t="s">
        <v>1</v>
      </c>
      <c r="H489" s="156" t="s">
        <v>500</v>
      </c>
      <c r="I489" s="151" t="s">
        <v>520</v>
      </c>
      <c r="J489" s="52" t="s">
        <v>780</v>
      </c>
      <c r="K489" s="53">
        <v>21</v>
      </c>
      <c r="L489" s="54">
        <v>42</v>
      </c>
      <c r="M489" s="55"/>
      <c r="N489" s="89" t="s">
        <v>327</v>
      </c>
      <c r="O489" s="114" t="s">
        <v>115</v>
      </c>
      <c r="P489" s="50">
        <v>120</v>
      </c>
      <c r="Q489" s="57" t="s">
        <v>54</v>
      </c>
      <c r="R489" s="239">
        <v>4607958073054</v>
      </c>
      <c r="S489" s="239">
        <v>14607958073051</v>
      </c>
      <c r="T489" s="260">
        <v>240</v>
      </c>
      <c r="U489" s="69">
        <v>67</v>
      </c>
      <c r="V489" s="61">
        <v>44</v>
      </c>
      <c r="W489" s="66">
        <v>0.25</v>
      </c>
      <c r="X489" s="273">
        <v>5.0000000000000001E-3</v>
      </c>
      <c r="Y489" s="67">
        <f t="shared" si="478"/>
        <v>0.255</v>
      </c>
      <c r="Z489" s="60">
        <v>218</v>
      </c>
      <c r="AA489" s="61">
        <v>193</v>
      </c>
      <c r="AB489" s="61">
        <v>108</v>
      </c>
      <c r="AC489" s="193">
        <v>8</v>
      </c>
      <c r="AD489" s="118">
        <v>600000150</v>
      </c>
      <c r="AE489" s="105">
        <f>справочники!$C$43</f>
        <v>9.7000000000000003E-2</v>
      </c>
      <c r="AF489" s="63">
        <f t="shared" si="471"/>
        <v>2</v>
      </c>
      <c r="AG489" s="123">
        <f t="shared" si="472"/>
        <v>2.137</v>
      </c>
      <c r="AH489" s="38">
        <v>20</v>
      </c>
      <c r="AI489" s="39">
        <v>14</v>
      </c>
      <c r="AJ489" s="41">
        <f t="shared" si="473"/>
        <v>280</v>
      </c>
      <c r="AK489" s="208">
        <f t="shared" si="474"/>
        <v>2240</v>
      </c>
      <c r="AL489" s="206">
        <f t="shared" si="479"/>
        <v>1657</v>
      </c>
      <c r="AM489" s="23"/>
    </row>
    <row r="490" spans="1:39" ht="89.25" x14ac:dyDescent="0.2">
      <c r="A490" s="117">
        <v>1001062475739</v>
      </c>
      <c r="B490" s="49" t="s">
        <v>301</v>
      </c>
      <c r="C490" s="50" t="s">
        <v>4</v>
      </c>
      <c r="D490" s="147" t="s">
        <v>474</v>
      </c>
      <c r="E490" s="113" t="s">
        <v>447</v>
      </c>
      <c r="F490" s="226" t="s">
        <v>6</v>
      </c>
      <c r="G490" s="50" t="s">
        <v>1</v>
      </c>
      <c r="H490" s="156" t="s">
        <v>500</v>
      </c>
      <c r="I490" s="151" t="s">
        <v>520</v>
      </c>
      <c r="J490" s="52" t="s">
        <v>780</v>
      </c>
      <c r="K490" s="53">
        <v>21</v>
      </c>
      <c r="L490" s="54">
        <v>42</v>
      </c>
      <c r="M490" s="55"/>
      <c r="N490" s="89" t="s">
        <v>327</v>
      </c>
      <c r="O490" s="114" t="s">
        <v>115</v>
      </c>
      <c r="P490" s="50">
        <v>120</v>
      </c>
      <c r="Q490" s="57" t="s">
        <v>54</v>
      </c>
      <c r="R490" s="239">
        <v>4607958073054</v>
      </c>
      <c r="S490" s="239">
        <v>14607958073051</v>
      </c>
      <c r="T490" s="260">
        <v>240</v>
      </c>
      <c r="U490" s="69">
        <v>67</v>
      </c>
      <c r="V490" s="61">
        <v>44</v>
      </c>
      <c r="W490" s="66">
        <v>0.25</v>
      </c>
      <c r="X490" s="273">
        <v>5.0000000000000001E-3</v>
      </c>
      <c r="Y490" s="67">
        <f t="shared" si="478"/>
        <v>0.255</v>
      </c>
      <c r="Z490" s="60">
        <v>218</v>
      </c>
      <c r="AA490" s="61">
        <v>193</v>
      </c>
      <c r="AB490" s="61">
        <v>108</v>
      </c>
      <c r="AC490" s="193">
        <v>8</v>
      </c>
      <c r="AD490" s="118">
        <v>600000150</v>
      </c>
      <c r="AE490" s="105">
        <f>справочники!$C$43</f>
        <v>9.7000000000000003E-2</v>
      </c>
      <c r="AF490" s="63">
        <f t="shared" si="471"/>
        <v>2</v>
      </c>
      <c r="AG490" s="123">
        <f t="shared" si="472"/>
        <v>2.137</v>
      </c>
      <c r="AH490" s="38">
        <v>20</v>
      </c>
      <c r="AI490" s="39">
        <v>14</v>
      </c>
      <c r="AJ490" s="41">
        <f t="shared" si="473"/>
        <v>280</v>
      </c>
      <c r="AK490" s="208">
        <f t="shared" si="474"/>
        <v>2240</v>
      </c>
      <c r="AL490" s="206">
        <f t="shared" si="479"/>
        <v>1657</v>
      </c>
      <c r="AM490" s="23"/>
    </row>
    <row r="491" spans="1:39" ht="89.25" x14ac:dyDescent="0.2">
      <c r="A491" s="117">
        <v>1001062474023</v>
      </c>
      <c r="B491" s="49" t="s">
        <v>63</v>
      </c>
      <c r="C491" s="50" t="s">
        <v>4</v>
      </c>
      <c r="D491" s="147" t="s">
        <v>474</v>
      </c>
      <c r="E491" s="113" t="s">
        <v>447</v>
      </c>
      <c r="F491" s="226" t="s">
        <v>2</v>
      </c>
      <c r="G491" s="50" t="s">
        <v>1</v>
      </c>
      <c r="H491" s="156" t="s">
        <v>500</v>
      </c>
      <c r="I491" s="151" t="s">
        <v>520</v>
      </c>
      <c r="J491" s="52" t="s">
        <v>781</v>
      </c>
      <c r="K491" s="53">
        <v>21</v>
      </c>
      <c r="L491" s="54">
        <v>42</v>
      </c>
      <c r="M491" s="55"/>
      <c r="N491" s="89" t="s">
        <v>327</v>
      </c>
      <c r="O491" s="114" t="s">
        <v>115</v>
      </c>
      <c r="P491" s="50">
        <v>120</v>
      </c>
      <c r="Q491" s="57" t="s">
        <v>54</v>
      </c>
      <c r="R491" s="239">
        <v>4601296008990</v>
      </c>
      <c r="S491" s="239">
        <v>14601296008997</v>
      </c>
      <c r="T491" s="260">
        <v>240</v>
      </c>
      <c r="U491" s="69">
        <v>67</v>
      </c>
      <c r="V491" s="61">
        <v>44</v>
      </c>
      <c r="W491" s="66">
        <v>0.25</v>
      </c>
      <c r="X491" s="273">
        <v>5.0000000000000001E-3</v>
      </c>
      <c r="Y491" s="67">
        <f t="shared" si="478"/>
        <v>0.255</v>
      </c>
      <c r="Z491" s="60">
        <v>218</v>
      </c>
      <c r="AA491" s="61">
        <v>193</v>
      </c>
      <c r="AB491" s="61">
        <v>108</v>
      </c>
      <c r="AC491" s="193">
        <v>8</v>
      </c>
      <c r="AD491" s="118">
        <v>600000150</v>
      </c>
      <c r="AE491" s="105">
        <f>справочники!$C$43</f>
        <v>9.7000000000000003E-2</v>
      </c>
      <c r="AF491" s="63">
        <f t="shared" si="471"/>
        <v>2</v>
      </c>
      <c r="AG491" s="123">
        <f t="shared" si="472"/>
        <v>2.137</v>
      </c>
      <c r="AH491" s="38">
        <v>20</v>
      </c>
      <c r="AI491" s="39">
        <v>14</v>
      </c>
      <c r="AJ491" s="41">
        <f t="shared" si="473"/>
        <v>280</v>
      </c>
      <c r="AK491" s="208">
        <f t="shared" si="474"/>
        <v>2240</v>
      </c>
      <c r="AL491" s="206">
        <f t="shared" si="479"/>
        <v>1657</v>
      </c>
      <c r="AM491" s="23"/>
    </row>
    <row r="492" spans="1:39" ht="89.25" x14ac:dyDescent="0.2">
      <c r="A492" s="117">
        <v>1001062473970</v>
      </c>
      <c r="B492" s="49" t="s">
        <v>201</v>
      </c>
      <c r="C492" s="50" t="s">
        <v>3</v>
      </c>
      <c r="D492" s="147" t="s">
        <v>474</v>
      </c>
      <c r="E492" s="113" t="s">
        <v>447</v>
      </c>
      <c r="F492" s="226" t="s">
        <v>2</v>
      </c>
      <c r="G492" s="50" t="s">
        <v>1</v>
      </c>
      <c r="H492" s="156" t="s">
        <v>500</v>
      </c>
      <c r="I492" s="151" t="s">
        <v>520</v>
      </c>
      <c r="J492" s="52" t="s">
        <v>1340</v>
      </c>
      <c r="K492" s="53">
        <v>21</v>
      </c>
      <c r="L492" s="54">
        <v>42</v>
      </c>
      <c r="M492" s="55"/>
      <c r="N492" s="89" t="s">
        <v>327</v>
      </c>
      <c r="O492" s="114" t="s">
        <v>117</v>
      </c>
      <c r="P492" s="50">
        <v>120</v>
      </c>
      <c r="Q492" s="57" t="s">
        <v>55</v>
      </c>
      <c r="R492" s="121">
        <v>2517908000004</v>
      </c>
      <c r="S492" s="121">
        <v>12517908000001</v>
      </c>
      <c r="T492" s="94">
        <v>405</v>
      </c>
      <c r="U492" s="61">
        <v>70</v>
      </c>
      <c r="V492" s="61">
        <v>45</v>
      </c>
      <c r="W492" s="66">
        <f>кратность!F196</f>
        <v>0.49399999999999999</v>
      </c>
      <c r="X492" s="273">
        <v>0.01</v>
      </c>
      <c r="Y492" s="67">
        <f t="shared" si="478"/>
        <v>0.504</v>
      </c>
      <c r="Z492" s="60">
        <v>388</v>
      </c>
      <c r="AA492" s="61">
        <v>193</v>
      </c>
      <c r="AB492" s="61">
        <v>108</v>
      </c>
      <c r="AC492" s="193">
        <v>8</v>
      </c>
      <c r="AD492" s="118">
        <v>600000013</v>
      </c>
      <c r="AE492" s="105">
        <f>справочники!$C$5</f>
        <v>0.14099999999999999</v>
      </c>
      <c r="AF492" s="63">
        <f t="shared" si="471"/>
        <v>3.95</v>
      </c>
      <c r="AG492" s="123">
        <f t="shared" si="472"/>
        <v>4.173</v>
      </c>
      <c r="AH492" s="38">
        <v>12</v>
      </c>
      <c r="AI492" s="39">
        <v>14</v>
      </c>
      <c r="AJ492" s="41">
        <f t="shared" si="473"/>
        <v>168</v>
      </c>
      <c r="AK492" s="216">
        <f t="shared" si="474"/>
        <v>663.6</v>
      </c>
      <c r="AL492" s="206">
        <f t="shared" si="479"/>
        <v>1657</v>
      </c>
      <c r="AM492" s="23"/>
    </row>
    <row r="493" spans="1:39" ht="89.25" x14ac:dyDescent="0.2">
      <c r="A493" s="117">
        <v>1001062474154</v>
      </c>
      <c r="B493" s="49" t="s">
        <v>202</v>
      </c>
      <c r="C493" s="50" t="s">
        <v>3</v>
      </c>
      <c r="D493" s="147" t="s">
        <v>474</v>
      </c>
      <c r="E493" s="113" t="s">
        <v>447</v>
      </c>
      <c r="F493" s="226" t="s">
        <v>2</v>
      </c>
      <c r="G493" s="50" t="s">
        <v>1</v>
      </c>
      <c r="H493" s="156" t="s">
        <v>500</v>
      </c>
      <c r="I493" s="151" t="s">
        <v>520</v>
      </c>
      <c r="J493" s="52" t="s">
        <v>1340</v>
      </c>
      <c r="K493" s="53">
        <v>21</v>
      </c>
      <c r="L493" s="54">
        <v>42</v>
      </c>
      <c r="M493" s="55"/>
      <c r="N493" s="89" t="s">
        <v>327</v>
      </c>
      <c r="O493" s="114" t="s">
        <v>117</v>
      </c>
      <c r="P493" s="50">
        <v>120</v>
      </c>
      <c r="Q493" s="57" t="s">
        <v>55</v>
      </c>
      <c r="R493" s="121">
        <v>2413083000009</v>
      </c>
      <c r="S493" s="121">
        <v>12413083000006</v>
      </c>
      <c r="T493" s="94">
        <v>405</v>
      </c>
      <c r="U493" s="61">
        <v>70</v>
      </c>
      <c r="V493" s="61">
        <v>45</v>
      </c>
      <c r="W493" s="66">
        <f>кратность!F197</f>
        <v>0.48799999999999999</v>
      </c>
      <c r="X493" s="273">
        <v>0.01</v>
      </c>
      <c r="Y493" s="67">
        <f t="shared" si="478"/>
        <v>0.498</v>
      </c>
      <c r="Z493" s="60">
        <v>388</v>
      </c>
      <c r="AA493" s="61">
        <v>193</v>
      </c>
      <c r="AB493" s="61">
        <v>108</v>
      </c>
      <c r="AC493" s="193">
        <v>8</v>
      </c>
      <c r="AD493" s="118">
        <v>600000013</v>
      </c>
      <c r="AE493" s="105">
        <f>справочники!$C$5</f>
        <v>0.14099999999999999</v>
      </c>
      <c r="AF493" s="63">
        <f t="shared" si="471"/>
        <v>3.9</v>
      </c>
      <c r="AG493" s="123">
        <f t="shared" si="472"/>
        <v>4.125</v>
      </c>
      <c r="AH493" s="38">
        <v>12</v>
      </c>
      <c r="AI493" s="39">
        <v>14</v>
      </c>
      <c r="AJ493" s="41">
        <f t="shared" si="473"/>
        <v>168</v>
      </c>
      <c r="AK493" s="216">
        <f t="shared" si="474"/>
        <v>655.20000000000005</v>
      </c>
      <c r="AL493" s="206">
        <f t="shared" si="479"/>
        <v>1657</v>
      </c>
      <c r="AM493" s="23"/>
    </row>
    <row r="494" spans="1:39" ht="89.25" x14ac:dyDescent="0.2">
      <c r="A494" s="117">
        <v>1001062473903</v>
      </c>
      <c r="B494" s="49" t="s">
        <v>200</v>
      </c>
      <c r="C494" s="50" t="s">
        <v>3</v>
      </c>
      <c r="D494" s="147" t="s">
        <v>474</v>
      </c>
      <c r="E494" s="113" t="s">
        <v>447</v>
      </c>
      <c r="F494" s="226" t="s">
        <v>2</v>
      </c>
      <c r="G494" s="50" t="s">
        <v>1</v>
      </c>
      <c r="H494" s="156" t="s">
        <v>500</v>
      </c>
      <c r="I494" s="151" t="s">
        <v>520</v>
      </c>
      <c r="J494" s="52" t="s">
        <v>1340</v>
      </c>
      <c r="K494" s="53">
        <v>21</v>
      </c>
      <c r="L494" s="54">
        <v>42</v>
      </c>
      <c r="M494" s="55"/>
      <c r="N494" s="89" t="s">
        <v>327</v>
      </c>
      <c r="O494" s="114" t="s">
        <v>117</v>
      </c>
      <c r="P494" s="50">
        <v>120</v>
      </c>
      <c r="Q494" s="57" t="s">
        <v>55</v>
      </c>
      <c r="R494" s="239">
        <v>2560581000007</v>
      </c>
      <c r="S494" s="239">
        <v>12560581000004</v>
      </c>
      <c r="T494" s="260">
        <v>405</v>
      </c>
      <c r="U494" s="69">
        <v>70</v>
      </c>
      <c r="V494" s="61">
        <v>45</v>
      </c>
      <c r="W494" s="66">
        <f>кратность!F198</f>
        <v>0.48799999999999999</v>
      </c>
      <c r="X494" s="273">
        <v>0.01</v>
      </c>
      <c r="Y494" s="67">
        <f t="shared" si="478"/>
        <v>0.498</v>
      </c>
      <c r="Z494" s="60">
        <v>388</v>
      </c>
      <c r="AA494" s="61">
        <v>193</v>
      </c>
      <c r="AB494" s="61">
        <v>108</v>
      </c>
      <c r="AC494" s="193">
        <v>8</v>
      </c>
      <c r="AD494" s="118">
        <v>600000013</v>
      </c>
      <c r="AE494" s="105">
        <f>справочники!$C$5</f>
        <v>0.14099999999999999</v>
      </c>
      <c r="AF494" s="63">
        <f t="shared" si="471"/>
        <v>3.9</v>
      </c>
      <c r="AG494" s="123">
        <f t="shared" si="472"/>
        <v>4.125</v>
      </c>
      <c r="AH494" s="38">
        <v>12</v>
      </c>
      <c r="AI494" s="39">
        <v>14</v>
      </c>
      <c r="AJ494" s="41">
        <f t="shared" si="473"/>
        <v>168</v>
      </c>
      <c r="AK494" s="216">
        <f t="shared" si="474"/>
        <v>655.20000000000005</v>
      </c>
      <c r="AL494" s="206">
        <f t="shared" si="479"/>
        <v>1657</v>
      </c>
      <c r="AM494" s="23"/>
    </row>
    <row r="495" spans="1:39" ht="89.25" x14ac:dyDescent="0.2">
      <c r="A495" s="117">
        <v>1001062475047</v>
      </c>
      <c r="B495" s="56" t="s">
        <v>440</v>
      </c>
      <c r="C495" s="88" t="s">
        <v>3</v>
      </c>
      <c r="D495" s="147" t="s">
        <v>474</v>
      </c>
      <c r="E495" s="113" t="s">
        <v>447</v>
      </c>
      <c r="F495" s="228" t="s">
        <v>2</v>
      </c>
      <c r="G495" s="88" t="s">
        <v>1</v>
      </c>
      <c r="H495" s="156" t="s">
        <v>500</v>
      </c>
      <c r="I495" s="151" t="s">
        <v>520</v>
      </c>
      <c r="J495" s="52" t="s">
        <v>1340</v>
      </c>
      <c r="K495" s="53">
        <v>21</v>
      </c>
      <c r="L495" s="54">
        <v>42</v>
      </c>
      <c r="M495" s="55"/>
      <c r="N495" s="89" t="s">
        <v>327</v>
      </c>
      <c r="O495" s="114" t="s">
        <v>117</v>
      </c>
      <c r="P495" s="88">
        <v>120</v>
      </c>
      <c r="Q495" s="83" t="s">
        <v>55</v>
      </c>
      <c r="R495" s="241">
        <v>2800335000007</v>
      </c>
      <c r="S495" s="241">
        <v>12800335000004</v>
      </c>
      <c r="T495" s="260">
        <v>405</v>
      </c>
      <c r="U495" s="69">
        <v>70</v>
      </c>
      <c r="V495" s="69">
        <v>45</v>
      </c>
      <c r="W495" s="93">
        <f>кратность!F199</f>
        <v>0.5</v>
      </c>
      <c r="X495" s="273">
        <v>0.01</v>
      </c>
      <c r="Y495" s="95">
        <f t="shared" si="478"/>
        <v>0.51</v>
      </c>
      <c r="Z495" s="60">
        <v>410</v>
      </c>
      <c r="AA495" s="69">
        <v>292</v>
      </c>
      <c r="AB495" s="69">
        <v>242</v>
      </c>
      <c r="AC495" s="196">
        <v>30</v>
      </c>
      <c r="AD495" s="118">
        <v>600000411</v>
      </c>
      <c r="AE495" s="105">
        <f>справочники!$C$102</f>
        <v>0.433</v>
      </c>
      <c r="AF495" s="62">
        <f t="shared" si="471"/>
        <v>15</v>
      </c>
      <c r="AG495" s="124">
        <f t="shared" si="472"/>
        <v>15.733000000000001</v>
      </c>
      <c r="AH495" s="34">
        <v>8</v>
      </c>
      <c r="AI495" s="35">
        <v>6</v>
      </c>
      <c r="AJ495" s="41">
        <f t="shared" si="473"/>
        <v>48</v>
      </c>
      <c r="AK495" s="216">
        <f t="shared" si="474"/>
        <v>720</v>
      </c>
      <c r="AL495" s="206">
        <f t="shared" si="479"/>
        <v>1597</v>
      </c>
      <c r="AM495" s="23"/>
    </row>
    <row r="496" spans="1:39" ht="89.25" x14ac:dyDescent="0.2">
      <c r="A496" s="117">
        <v>1001062476300</v>
      </c>
      <c r="B496" s="56" t="s">
        <v>770</v>
      </c>
      <c r="C496" s="88" t="s">
        <v>4</v>
      </c>
      <c r="D496" s="147" t="s">
        <v>474</v>
      </c>
      <c r="E496" s="113" t="s">
        <v>447</v>
      </c>
      <c r="F496" s="228" t="s">
        <v>2</v>
      </c>
      <c r="G496" s="88" t="s">
        <v>1</v>
      </c>
      <c r="H496" s="156" t="s">
        <v>500</v>
      </c>
      <c r="I496" s="151" t="s">
        <v>520</v>
      </c>
      <c r="J496" s="84" t="s">
        <v>781</v>
      </c>
      <c r="K496" s="85">
        <v>21</v>
      </c>
      <c r="L496" s="86">
        <v>42</v>
      </c>
      <c r="M496" s="92"/>
      <c r="N496" s="87" t="s">
        <v>327</v>
      </c>
      <c r="O496" s="114" t="s">
        <v>115</v>
      </c>
      <c r="P496" s="88">
        <v>120</v>
      </c>
      <c r="Q496" s="83" t="s">
        <v>54</v>
      </c>
      <c r="R496" s="239">
        <v>4601296008990</v>
      </c>
      <c r="S496" s="239">
        <v>14601296008997</v>
      </c>
      <c r="T496" s="260">
        <v>240</v>
      </c>
      <c r="U496" s="69">
        <v>67</v>
      </c>
      <c r="V496" s="69">
        <v>44</v>
      </c>
      <c r="W496" s="93">
        <v>0.25</v>
      </c>
      <c r="X496" s="273">
        <v>5.0000000000000001E-3</v>
      </c>
      <c r="Y496" s="95">
        <f t="shared" si="478"/>
        <v>0.255</v>
      </c>
      <c r="Z496" s="68">
        <v>410</v>
      </c>
      <c r="AA496" s="69">
        <v>292</v>
      </c>
      <c r="AB496" s="69">
        <v>242</v>
      </c>
      <c r="AC496" s="196">
        <v>48</v>
      </c>
      <c r="AD496" s="118">
        <v>600000411</v>
      </c>
      <c r="AE496" s="106">
        <f>справочники!$C$102</f>
        <v>0.433</v>
      </c>
      <c r="AF496" s="62">
        <f t="shared" si="471"/>
        <v>12</v>
      </c>
      <c r="AG496" s="124">
        <f t="shared" si="472"/>
        <v>12.673</v>
      </c>
      <c r="AH496" s="34">
        <v>8</v>
      </c>
      <c r="AI496" s="35">
        <v>6</v>
      </c>
      <c r="AJ496" s="41">
        <f t="shared" ref="AJ496:AJ505" si="503">AH496*AI496</f>
        <v>48</v>
      </c>
      <c r="AK496" s="208">
        <f t="shared" si="474"/>
        <v>2304</v>
      </c>
      <c r="AL496" s="206">
        <f t="shared" si="479"/>
        <v>1597</v>
      </c>
      <c r="AM496" s="23"/>
    </row>
    <row r="497" spans="1:39" ht="90.75" customHeight="1" x14ac:dyDescent="0.2">
      <c r="A497" s="117">
        <v>1001066357180</v>
      </c>
      <c r="B497" s="49" t="s">
        <v>1534</v>
      </c>
      <c r="C497" s="50" t="s">
        <v>3</v>
      </c>
      <c r="D497" s="147" t="s">
        <v>474</v>
      </c>
      <c r="E497" s="113" t="s">
        <v>447</v>
      </c>
      <c r="F497" s="228" t="s">
        <v>2</v>
      </c>
      <c r="G497" s="88" t="s">
        <v>346</v>
      </c>
      <c r="H497" s="156" t="s">
        <v>483</v>
      </c>
      <c r="I497" s="151" t="s">
        <v>520</v>
      </c>
      <c r="J497" s="84" t="s">
        <v>1433</v>
      </c>
      <c r="K497" s="288">
        <v>22</v>
      </c>
      <c r="L497" s="289">
        <v>38</v>
      </c>
      <c r="M497" s="92">
        <v>2</v>
      </c>
      <c r="N497" s="163" t="s">
        <v>1434</v>
      </c>
      <c r="O497" s="32" t="s">
        <v>115</v>
      </c>
      <c r="P497" s="50">
        <v>60</v>
      </c>
      <c r="Q497" s="57" t="s">
        <v>55</v>
      </c>
      <c r="R497" s="121">
        <v>2800188000001</v>
      </c>
      <c r="S497" s="121">
        <v>12800188000008</v>
      </c>
      <c r="T497" s="94"/>
      <c r="U497" s="61"/>
      <c r="V497" s="61"/>
      <c r="W497" s="78">
        <f>кратность!$F$200</f>
        <v>5.4</v>
      </c>
      <c r="X497" s="273">
        <v>5.1999999999999998E-2</v>
      </c>
      <c r="Y497" s="67">
        <f t="shared" ref="Y497" si="504">W497+X497</f>
        <v>5.452</v>
      </c>
      <c r="Z497" s="68">
        <v>938</v>
      </c>
      <c r="AA497" s="69">
        <v>178</v>
      </c>
      <c r="AB497" s="69">
        <v>178</v>
      </c>
      <c r="AC497" s="196">
        <v>2</v>
      </c>
      <c r="AD497" s="118">
        <v>600000313</v>
      </c>
      <c r="AE497" s="106">
        <f>справочники!$C$62</f>
        <v>0.53100000000000003</v>
      </c>
      <c r="AF497" s="62">
        <f t="shared" si="471"/>
        <v>10.8</v>
      </c>
      <c r="AG497" s="124">
        <f t="shared" si="472"/>
        <v>11.435</v>
      </c>
      <c r="AH497" s="34">
        <v>4</v>
      </c>
      <c r="AI497" s="35">
        <v>6</v>
      </c>
      <c r="AJ497" s="41">
        <f t="shared" ref="AJ497" si="505">AH497*AI497</f>
        <v>24</v>
      </c>
      <c r="AK497" s="216">
        <f t="shared" si="474"/>
        <v>259.2</v>
      </c>
      <c r="AL497" s="206">
        <f t="shared" si="479"/>
        <v>1213</v>
      </c>
      <c r="AM497" s="23"/>
    </row>
    <row r="498" spans="1:39" ht="102" x14ac:dyDescent="0.2">
      <c r="A498" s="117">
        <v>1001065466943</v>
      </c>
      <c r="B498" s="49" t="s">
        <v>1288</v>
      </c>
      <c r="C498" s="50" t="s">
        <v>3</v>
      </c>
      <c r="D498" s="147" t="s">
        <v>474</v>
      </c>
      <c r="E498" s="113" t="s">
        <v>447</v>
      </c>
      <c r="F498" s="228" t="s">
        <v>2</v>
      </c>
      <c r="G498" s="88" t="s">
        <v>346</v>
      </c>
      <c r="H498" s="156" t="s">
        <v>844</v>
      </c>
      <c r="I498" s="151" t="s">
        <v>847</v>
      </c>
      <c r="J498" s="72" t="s">
        <v>845</v>
      </c>
      <c r="K498" s="53">
        <v>16</v>
      </c>
      <c r="L498" s="54">
        <v>24</v>
      </c>
      <c r="M498" s="54"/>
      <c r="N498" s="55" t="s">
        <v>846</v>
      </c>
      <c r="O498" s="32" t="s">
        <v>115</v>
      </c>
      <c r="P498" s="50">
        <v>65</v>
      </c>
      <c r="Q498" s="57" t="s">
        <v>55</v>
      </c>
      <c r="R498" s="121">
        <v>2800641000005</v>
      </c>
      <c r="S498" s="121">
        <v>12800641000002</v>
      </c>
      <c r="T498" s="94"/>
      <c r="U498" s="61"/>
      <c r="V498" s="61"/>
      <c r="W498" s="78">
        <f>кратность!$F$201</f>
        <v>5.4</v>
      </c>
      <c r="X498" s="273">
        <v>5.1999999999999998E-2</v>
      </c>
      <c r="Y498" s="67">
        <f t="shared" si="478"/>
        <v>5.452</v>
      </c>
      <c r="Z498" s="68">
        <v>938</v>
      </c>
      <c r="AA498" s="69">
        <v>178</v>
      </c>
      <c r="AB498" s="69">
        <v>178</v>
      </c>
      <c r="AC498" s="196">
        <v>2</v>
      </c>
      <c r="AD498" s="118">
        <v>600000313</v>
      </c>
      <c r="AE498" s="106">
        <f>справочники!$C$62</f>
        <v>0.53100000000000003</v>
      </c>
      <c r="AF498" s="62">
        <f t="shared" si="471"/>
        <v>10.8</v>
      </c>
      <c r="AG498" s="124">
        <f t="shared" si="472"/>
        <v>11.435</v>
      </c>
      <c r="AH498" s="34">
        <v>4</v>
      </c>
      <c r="AI498" s="35">
        <v>6</v>
      </c>
      <c r="AJ498" s="41">
        <f t="shared" si="503"/>
        <v>24</v>
      </c>
      <c r="AK498" s="216">
        <f t="shared" ref="AK498:AK526" si="506">IF(C498="ШТ",кол_во_инд.__упак_к*итого_г_у,ROUNDDOWN(номин.вес_нетто_г_у__кг*итого_г_у,1))</f>
        <v>259.2</v>
      </c>
      <c r="AL498" s="206">
        <f t="shared" si="479"/>
        <v>1213</v>
      </c>
      <c r="AM498" s="23"/>
    </row>
    <row r="499" spans="1:39" ht="102" x14ac:dyDescent="0.2">
      <c r="A499" s="117">
        <v>1001065466525</v>
      </c>
      <c r="B499" s="49" t="s">
        <v>1289</v>
      </c>
      <c r="C499" s="50" t="s">
        <v>3</v>
      </c>
      <c r="D499" s="147" t="s">
        <v>474</v>
      </c>
      <c r="E499" s="113" t="s">
        <v>447</v>
      </c>
      <c r="F499" s="228" t="s">
        <v>2</v>
      </c>
      <c r="G499" s="88" t="s">
        <v>346</v>
      </c>
      <c r="H499" s="156" t="s">
        <v>844</v>
      </c>
      <c r="I499" s="151" t="s">
        <v>847</v>
      </c>
      <c r="J499" s="72" t="s">
        <v>845</v>
      </c>
      <c r="K499" s="53">
        <v>16</v>
      </c>
      <c r="L499" s="54">
        <v>24</v>
      </c>
      <c r="M499" s="54"/>
      <c r="N499" s="55" t="s">
        <v>846</v>
      </c>
      <c r="O499" s="32" t="s">
        <v>115</v>
      </c>
      <c r="P499" s="50">
        <v>65</v>
      </c>
      <c r="Q499" s="57" t="s">
        <v>55</v>
      </c>
      <c r="R499" s="121">
        <v>2800641000005</v>
      </c>
      <c r="S499" s="121">
        <v>12800641000002</v>
      </c>
      <c r="T499" s="94">
        <v>900</v>
      </c>
      <c r="U499" s="61">
        <v>68</v>
      </c>
      <c r="V499" s="61">
        <v>68</v>
      </c>
      <c r="W499" s="78">
        <f>кратность!$F$202</f>
        <v>2.9</v>
      </c>
      <c r="X499" s="273">
        <v>0</v>
      </c>
      <c r="Y499" s="67">
        <f t="shared" si="478"/>
        <v>2.9</v>
      </c>
      <c r="Z499" s="68">
        <v>938</v>
      </c>
      <c r="AA499" s="69">
        <v>178</v>
      </c>
      <c r="AB499" s="69">
        <v>178</v>
      </c>
      <c r="AC499" s="196">
        <v>6</v>
      </c>
      <c r="AD499" s="118">
        <v>600000313</v>
      </c>
      <c r="AE499" s="106">
        <f>справочники!$C$62</f>
        <v>0.53100000000000003</v>
      </c>
      <c r="AF499" s="62">
        <f t="shared" si="471"/>
        <v>17.399999999999999</v>
      </c>
      <c r="AG499" s="124">
        <f t="shared" si="472"/>
        <v>17.930999999999997</v>
      </c>
      <c r="AH499" s="34">
        <v>4</v>
      </c>
      <c r="AI499" s="35">
        <v>6</v>
      </c>
      <c r="AJ499" s="41">
        <f t="shared" si="503"/>
        <v>24</v>
      </c>
      <c r="AK499" s="216">
        <f t="shared" si="506"/>
        <v>417.6</v>
      </c>
      <c r="AL499" s="206">
        <f t="shared" si="479"/>
        <v>1213</v>
      </c>
      <c r="AM499" s="23"/>
    </row>
    <row r="500" spans="1:39" ht="90.75" customHeight="1" x14ac:dyDescent="0.2">
      <c r="A500" s="117">
        <v>1001063206940</v>
      </c>
      <c r="B500" s="49" t="s">
        <v>1218</v>
      </c>
      <c r="C500" s="50" t="s">
        <v>3</v>
      </c>
      <c r="D500" s="147" t="s">
        <v>474</v>
      </c>
      <c r="E500" s="113" t="s">
        <v>447</v>
      </c>
      <c r="F500" s="228" t="s">
        <v>2</v>
      </c>
      <c r="G500" s="88" t="s">
        <v>346</v>
      </c>
      <c r="H500" s="156" t="s">
        <v>483</v>
      </c>
      <c r="I500" s="151" t="s">
        <v>520</v>
      </c>
      <c r="J500" s="72" t="s">
        <v>848</v>
      </c>
      <c r="K500" s="53">
        <v>17</v>
      </c>
      <c r="L500" s="54">
        <v>19</v>
      </c>
      <c r="M500" s="54"/>
      <c r="N500" s="55" t="s">
        <v>737</v>
      </c>
      <c r="O500" s="32" t="s">
        <v>115</v>
      </c>
      <c r="P500" s="50">
        <v>65</v>
      </c>
      <c r="Q500" s="57" t="s">
        <v>55</v>
      </c>
      <c r="R500" s="121">
        <v>2800637000002</v>
      </c>
      <c r="S500" s="121">
        <v>12800637000009</v>
      </c>
      <c r="T500" s="94"/>
      <c r="U500" s="61"/>
      <c r="V500" s="61"/>
      <c r="W500" s="78">
        <v>5.4</v>
      </c>
      <c r="X500" s="273">
        <v>5.1999999999999998E-2</v>
      </c>
      <c r="Y500" s="67">
        <f t="shared" si="478"/>
        <v>5.452</v>
      </c>
      <c r="Z500" s="68">
        <v>938</v>
      </c>
      <c r="AA500" s="69">
        <v>178</v>
      </c>
      <c r="AB500" s="69">
        <v>178</v>
      </c>
      <c r="AC500" s="196">
        <v>2</v>
      </c>
      <c r="AD500" s="118">
        <v>600000313</v>
      </c>
      <c r="AE500" s="106">
        <f>справочники!$C$62</f>
        <v>0.53100000000000003</v>
      </c>
      <c r="AF500" s="62">
        <f t="shared" si="471"/>
        <v>10.8</v>
      </c>
      <c r="AG500" s="124">
        <f t="shared" si="472"/>
        <v>11.435</v>
      </c>
      <c r="AH500" s="34">
        <v>4</v>
      </c>
      <c r="AI500" s="35">
        <v>6</v>
      </c>
      <c r="AJ500" s="41">
        <f t="shared" si="503"/>
        <v>24</v>
      </c>
      <c r="AK500" s="216">
        <f t="shared" si="506"/>
        <v>259.2</v>
      </c>
      <c r="AL500" s="206">
        <f t="shared" si="479"/>
        <v>1213</v>
      </c>
      <c r="AM500" s="23"/>
    </row>
    <row r="501" spans="1:39" ht="90.75" customHeight="1" x14ac:dyDescent="0.2">
      <c r="A501" s="117">
        <v>1001063206631</v>
      </c>
      <c r="B501" s="49" t="s">
        <v>1290</v>
      </c>
      <c r="C501" s="50" t="s">
        <v>3</v>
      </c>
      <c r="D501" s="147" t="s">
        <v>474</v>
      </c>
      <c r="E501" s="113" t="s">
        <v>447</v>
      </c>
      <c r="F501" s="228" t="s">
        <v>2</v>
      </c>
      <c r="G501" s="88" t="s">
        <v>346</v>
      </c>
      <c r="H501" s="156" t="s">
        <v>483</v>
      </c>
      <c r="I501" s="151" t="s">
        <v>520</v>
      </c>
      <c r="J501" s="72" t="s">
        <v>848</v>
      </c>
      <c r="K501" s="53">
        <v>17</v>
      </c>
      <c r="L501" s="54">
        <v>19</v>
      </c>
      <c r="M501" s="54"/>
      <c r="N501" s="55" t="s">
        <v>737</v>
      </c>
      <c r="O501" s="32" t="s">
        <v>115</v>
      </c>
      <c r="P501" s="50">
        <v>65</v>
      </c>
      <c r="Q501" s="57" t="s">
        <v>55</v>
      </c>
      <c r="R501" s="121">
        <v>2800637000002</v>
      </c>
      <c r="S501" s="121">
        <v>12800637000009</v>
      </c>
      <c r="T501" s="94">
        <v>900</v>
      </c>
      <c r="U501" s="61">
        <v>68</v>
      </c>
      <c r="V501" s="61">
        <v>68</v>
      </c>
      <c r="W501" s="78">
        <f>кратность!$F$204</f>
        <v>2.9</v>
      </c>
      <c r="X501" s="273">
        <v>0</v>
      </c>
      <c r="Y501" s="67">
        <f t="shared" si="478"/>
        <v>2.9</v>
      </c>
      <c r="Z501" s="68">
        <v>938</v>
      </c>
      <c r="AA501" s="69">
        <v>178</v>
      </c>
      <c r="AB501" s="69">
        <v>178</v>
      </c>
      <c r="AC501" s="196">
        <v>6</v>
      </c>
      <c r="AD501" s="118">
        <v>600000313</v>
      </c>
      <c r="AE501" s="106">
        <f>справочники!$C$62</f>
        <v>0.53100000000000003</v>
      </c>
      <c r="AF501" s="62">
        <f t="shared" si="471"/>
        <v>17.399999999999999</v>
      </c>
      <c r="AG501" s="124">
        <f t="shared" si="472"/>
        <v>17.930999999999997</v>
      </c>
      <c r="AH501" s="34">
        <v>4</v>
      </c>
      <c r="AI501" s="35">
        <v>6</v>
      </c>
      <c r="AJ501" s="41">
        <f t="shared" si="503"/>
        <v>24</v>
      </c>
      <c r="AK501" s="216">
        <f t="shared" si="506"/>
        <v>417.6</v>
      </c>
      <c r="AL501" s="206">
        <f t="shared" si="479"/>
        <v>1213</v>
      </c>
      <c r="AM501" s="23"/>
    </row>
    <row r="502" spans="1:39" ht="103.5" customHeight="1" x14ac:dyDescent="0.2">
      <c r="A502" s="117">
        <v>1001065446941</v>
      </c>
      <c r="B502" s="49" t="s">
        <v>1219</v>
      </c>
      <c r="C502" s="50" t="s">
        <v>3</v>
      </c>
      <c r="D502" s="147" t="s">
        <v>474</v>
      </c>
      <c r="E502" s="113" t="s">
        <v>447</v>
      </c>
      <c r="F502" s="228" t="s">
        <v>2</v>
      </c>
      <c r="G502" s="88" t="s">
        <v>346</v>
      </c>
      <c r="H502" s="156" t="s">
        <v>483</v>
      </c>
      <c r="I502" s="151" t="s">
        <v>520</v>
      </c>
      <c r="J502" s="72" t="s">
        <v>849</v>
      </c>
      <c r="K502" s="53">
        <v>15</v>
      </c>
      <c r="L502" s="54">
        <v>26</v>
      </c>
      <c r="M502" s="54"/>
      <c r="N502" s="55" t="s">
        <v>850</v>
      </c>
      <c r="O502" s="32" t="s">
        <v>115</v>
      </c>
      <c r="P502" s="50">
        <v>65</v>
      </c>
      <c r="Q502" s="57" t="s">
        <v>55</v>
      </c>
      <c r="R502" s="121">
        <v>2800638000001</v>
      </c>
      <c r="S502" s="121">
        <v>12800638000008</v>
      </c>
      <c r="T502" s="94"/>
      <c r="U502" s="61"/>
      <c r="V502" s="61"/>
      <c r="W502" s="78">
        <f>кратность!$F$205</f>
        <v>5.4</v>
      </c>
      <c r="X502" s="273">
        <v>5.1999999999999998E-2</v>
      </c>
      <c r="Y502" s="67">
        <f t="shared" ref="Y502:Y528" si="507">W502+X502</f>
        <v>5.452</v>
      </c>
      <c r="Z502" s="68">
        <v>938</v>
      </c>
      <c r="AA502" s="69">
        <v>178</v>
      </c>
      <c r="AB502" s="69">
        <v>178</v>
      </c>
      <c r="AC502" s="196">
        <v>2</v>
      </c>
      <c r="AD502" s="118">
        <v>600000313</v>
      </c>
      <c r="AE502" s="106">
        <f>справочники!$C$62</f>
        <v>0.53100000000000003</v>
      </c>
      <c r="AF502" s="62">
        <f t="shared" si="471"/>
        <v>10.8</v>
      </c>
      <c r="AG502" s="124">
        <f t="shared" si="472"/>
        <v>11.435</v>
      </c>
      <c r="AH502" s="34">
        <v>4</v>
      </c>
      <c r="AI502" s="35">
        <v>6</v>
      </c>
      <c r="AJ502" s="41">
        <f t="shared" si="503"/>
        <v>24</v>
      </c>
      <c r="AK502" s="216">
        <f t="shared" si="506"/>
        <v>259.2</v>
      </c>
      <c r="AL502" s="206">
        <f t="shared" si="479"/>
        <v>1213</v>
      </c>
      <c r="AM502" s="23"/>
    </row>
    <row r="503" spans="1:39" ht="103.5" customHeight="1" x14ac:dyDescent="0.2">
      <c r="A503" s="117">
        <v>1001065446632</v>
      </c>
      <c r="B503" s="49" t="s">
        <v>1291</v>
      </c>
      <c r="C503" s="50" t="s">
        <v>3</v>
      </c>
      <c r="D503" s="147" t="s">
        <v>474</v>
      </c>
      <c r="E503" s="113" t="s">
        <v>447</v>
      </c>
      <c r="F503" s="228" t="s">
        <v>2</v>
      </c>
      <c r="G503" s="88" t="s">
        <v>346</v>
      </c>
      <c r="H503" s="156" t="s">
        <v>483</v>
      </c>
      <c r="I503" s="151" t="s">
        <v>520</v>
      </c>
      <c r="J503" s="72" t="s">
        <v>849</v>
      </c>
      <c r="K503" s="53">
        <v>15</v>
      </c>
      <c r="L503" s="54">
        <v>26</v>
      </c>
      <c r="M503" s="54"/>
      <c r="N503" s="55" t="s">
        <v>850</v>
      </c>
      <c r="O503" s="32" t="s">
        <v>115</v>
      </c>
      <c r="P503" s="50">
        <v>65</v>
      </c>
      <c r="Q503" s="57" t="s">
        <v>55</v>
      </c>
      <c r="R503" s="121">
        <v>2800638000001</v>
      </c>
      <c r="S503" s="121">
        <v>12800638000008</v>
      </c>
      <c r="T503" s="94">
        <v>900</v>
      </c>
      <c r="U503" s="61">
        <v>68</v>
      </c>
      <c r="V503" s="61">
        <v>68</v>
      </c>
      <c r="W503" s="78">
        <f>кратность!$F$206</f>
        <v>2.9</v>
      </c>
      <c r="X503" s="273">
        <v>0</v>
      </c>
      <c r="Y503" s="67">
        <f t="shared" si="507"/>
        <v>2.9</v>
      </c>
      <c r="Z503" s="68">
        <v>938</v>
      </c>
      <c r="AA503" s="69">
        <v>178</v>
      </c>
      <c r="AB503" s="69">
        <v>178</v>
      </c>
      <c r="AC503" s="196">
        <v>6</v>
      </c>
      <c r="AD503" s="118">
        <v>600000313</v>
      </c>
      <c r="AE503" s="106">
        <f>справочники!$C$62</f>
        <v>0.53100000000000003</v>
      </c>
      <c r="AF503" s="62">
        <f t="shared" si="471"/>
        <v>17.399999999999999</v>
      </c>
      <c r="AG503" s="124">
        <f t="shared" si="472"/>
        <v>17.930999999999997</v>
      </c>
      <c r="AH503" s="34">
        <v>4</v>
      </c>
      <c r="AI503" s="35">
        <v>6</v>
      </c>
      <c r="AJ503" s="41">
        <f t="shared" si="503"/>
        <v>24</v>
      </c>
      <c r="AK503" s="216">
        <f t="shared" si="506"/>
        <v>417.6</v>
      </c>
      <c r="AL503" s="206">
        <f t="shared" si="479"/>
        <v>1213</v>
      </c>
      <c r="AM503" s="23"/>
    </row>
    <row r="504" spans="1:39" ht="114" customHeight="1" x14ac:dyDescent="0.2">
      <c r="A504" s="117">
        <v>1001065456942</v>
      </c>
      <c r="B504" s="49" t="s">
        <v>1220</v>
      </c>
      <c r="C504" s="50" t="s">
        <v>3</v>
      </c>
      <c r="D504" s="147" t="s">
        <v>474</v>
      </c>
      <c r="E504" s="113" t="s">
        <v>447</v>
      </c>
      <c r="F504" s="228" t="s">
        <v>2</v>
      </c>
      <c r="G504" s="88" t="s">
        <v>346</v>
      </c>
      <c r="H504" s="156" t="s">
        <v>844</v>
      </c>
      <c r="I504" s="151" t="s">
        <v>847</v>
      </c>
      <c r="J504" s="72" t="s">
        <v>851</v>
      </c>
      <c r="K504" s="53">
        <v>15</v>
      </c>
      <c r="L504" s="54">
        <v>26</v>
      </c>
      <c r="M504" s="54"/>
      <c r="N504" s="55" t="s">
        <v>850</v>
      </c>
      <c r="O504" s="32" t="s">
        <v>115</v>
      </c>
      <c r="P504" s="50">
        <v>65</v>
      </c>
      <c r="Q504" s="57" t="s">
        <v>55</v>
      </c>
      <c r="R504" s="121">
        <v>2800639000000</v>
      </c>
      <c r="S504" s="121">
        <v>12800639000007</v>
      </c>
      <c r="T504" s="94"/>
      <c r="U504" s="61"/>
      <c r="V504" s="61"/>
      <c r="W504" s="78">
        <f>кратность!$F$207</f>
        <v>5.4</v>
      </c>
      <c r="X504" s="273">
        <v>5.1999999999999998E-2</v>
      </c>
      <c r="Y504" s="67">
        <f t="shared" si="507"/>
        <v>5.452</v>
      </c>
      <c r="Z504" s="68">
        <v>938</v>
      </c>
      <c r="AA504" s="69">
        <v>178</v>
      </c>
      <c r="AB504" s="69">
        <v>178</v>
      </c>
      <c r="AC504" s="196">
        <v>2</v>
      </c>
      <c r="AD504" s="118">
        <v>600000313</v>
      </c>
      <c r="AE504" s="106">
        <f>справочники!$C$62</f>
        <v>0.53100000000000003</v>
      </c>
      <c r="AF504" s="62">
        <f t="shared" si="471"/>
        <v>10.8</v>
      </c>
      <c r="AG504" s="124">
        <f t="shared" si="472"/>
        <v>11.435</v>
      </c>
      <c r="AH504" s="34">
        <v>4</v>
      </c>
      <c r="AI504" s="35">
        <v>6</v>
      </c>
      <c r="AJ504" s="41">
        <f t="shared" si="503"/>
        <v>24</v>
      </c>
      <c r="AK504" s="216">
        <f t="shared" si="506"/>
        <v>259.2</v>
      </c>
      <c r="AL504" s="206">
        <f t="shared" si="479"/>
        <v>1213</v>
      </c>
      <c r="AM504" s="23"/>
    </row>
    <row r="505" spans="1:39" ht="114" customHeight="1" x14ac:dyDescent="0.2">
      <c r="A505" s="117">
        <v>1001065456633</v>
      </c>
      <c r="B505" s="49" t="s">
        <v>1292</v>
      </c>
      <c r="C505" s="50" t="s">
        <v>3</v>
      </c>
      <c r="D505" s="147" t="s">
        <v>474</v>
      </c>
      <c r="E505" s="113" t="s">
        <v>447</v>
      </c>
      <c r="F505" s="228" t="s">
        <v>2</v>
      </c>
      <c r="G505" s="88" t="s">
        <v>346</v>
      </c>
      <c r="H505" s="156" t="s">
        <v>844</v>
      </c>
      <c r="I505" s="151" t="s">
        <v>847</v>
      </c>
      <c r="J505" s="72" t="s">
        <v>851</v>
      </c>
      <c r="K505" s="53">
        <v>15</v>
      </c>
      <c r="L505" s="54">
        <v>26</v>
      </c>
      <c r="M505" s="54"/>
      <c r="N505" s="55" t="s">
        <v>850</v>
      </c>
      <c r="O505" s="32" t="s">
        <v>115</v>
      </c>
      <c r="P505" s="50">
        <v>65</v>
      </c>
      <c r="Q505" s="57" t="s">
        <v>55</v>
      </c>
      <c r="R505" s="121">
        <v>2800639000000</v>
      </c>
      <c r="S505" s="121">
        <v>12800639000007</v>
      </c>
      <c r="T505" s="94">
        <v>900</v>
      </c>
      <c r="U505" s="61">
        <v>68</v>
      </c>
      <c r="V505" s="61">
        <v>68</v>
      </c>
      <c r="W505" s="78">
        <f>кратность!$F$208</f>
        <v>2.9</v>
      </c>
      <c r="X505" s="273">
        <v>0</v>
      </c>
      <c r="Y505" s="67">
        <f t="shared" si="507"/>
        <v>2.9</v>
      </c>
      <c r="Z505" s="68">
        <v>938</v>
      </c>
      <c r="AA505" s="69">
        <v>178</v>
      </c>
      <c r="AB505" s="69">
        <v>178</v>
      </c>
      <c r="AC505" s="196">
        <v>6</v>
      </c>
      <c r="AD505" s="118">
        <v>600000313</v>
      </c>
      <c r="AE505" s="106">
        <f>справочники!$C$62</f>
        <v>0.53100000000000003</v>
      </c>
      <c r="AF505" s="62">
        <f t="shared" si="471"/>
        <v>17.399999999999999</v>
      </c>
      <c r="AG505" s="124">
        <f t="shared" si="472"/>
        <v>17.930999999999997</v>
      </c>
      <c r="AH505" s="34">
        <v>4</v>
      </c>
      <c r="AI505" s="35">
        <v>6</v>
      </c>
      <c r="AJ505" s="41">
        <f t="shared" si="503"/>
        <v>24</v>
      </c>
      <c r="AK505" s="216">
        <f t="shared" si="506"/>
        <v>417.6</v>
      </c>
      <c r="AL505" s="206">
        <f t="shared" si="479"/>
        <v>1213</v>
      </c>
      <c r="AM505" s="23"/>
    </row>
    <row r="506" spans="1:39" ht="38.25" x14ac:dyDescent="0.2">
      <c r="A506" s="117">
        <v>1001060653917</v>
      </c>
      <c r="B506" s="49" t="s">
        <v>203</v>
      </c>
      <c r="C506" s="50" t="s">
        <v>3</v>
      </c>
      <c r="D506" s="147" t="s">
        <v>474</v>
      </c>
      <c r="E506" s="113" t="s">
        <v>449</v>
      </c>
      <c r="F506" s="226" t="s">
        <v>2</v>
      </c>
      <c r="G506" s="50" t="s">
        <v>1</v>
      </c>
      <c r="H506" s="156" t="s">
        <v>500</v>
      </c>
      <c r="I506" s="151" t="s">
        <v>566</v>
      </c>
      <c r="J506" s="52" t="s">
        <v>822</v>
      </c>
      <c r="K506" s="53">
        <v>38</v>
      </c>
      <c r="L506" s="54">
        <v>9</v>
      </c>
      <c r="M506" s="55"/>
      <c r="N506" s="89" t="s">
        <v>64</v>
      </c>
      <c r="O506" s="114" t="s">
        <v>117</v>
      </c>
      <c r="P506" s="50">
        <v>120</v>
      </c>
      <c r="Q506" s="57" t="s">
        <v>55</v>
      </c>
      <c r="R506" s="121">
        <v>2909560000001</v>
      </c>
      <c r="S506" s="121">
        <v>12909560000008</v>
      </c>
      <c r="T506" s="258" t="s">
        <v>65</v>
      </c>
      <c r="U506" s="166" t="s">
        <v>66</v>
      </c>
      <c r="V506" s="166" t="s">
        <v>67</v>
      </c>
      <c r="W506" s="66">
        <f>кратность!$F$209</f>
        <v>0.26900000000000002</v>
      </c>
      <c r="X506" s="273">
        <v>8.9999999999999993E-3</v>
      </c>
      <c r="Y506" s="67">
        <f t="shared" si="507"/>
        <v>0.27800000000000002</v>
      </c>
      <c r="Z506" s="60">
        <v>378</v>
      </c>
      <c r="AA506" s="61">
        <v>156</v>
      </c>
      <c r="AB506" s="61">
        <v>138</v>
      </c>
      <c r="AC506" s="193">
        <v>8</v>
      </c>
      <c r="AD506" s="118">
        <v>600000019</v>
      </c>
      <c r="AE506" s="105">
        <f>справочники!$C$11</f>
        <v>0.114</v>
      </c>
      <c r="AF506" s="63">
        <f t="shared" si="471"/>
        <v>2.15</v>
      </c>
      <c r="AG506" s="123">
        <f t="shared" si="472"/>
        <v>2.3380000000000001</v>
      </c>
      <c r="AH506" s="38">
        <v>15</v>
      </c>
      <c r="AI506" s="39">
        <v>11</v>
      </c>
      <c r="AJ506" s="41">
        <f t="shared" si="473"/>
        <v>165</v>
      </c>
      <c r="AK506" s="216">
        <f t="shared" si="506"/>
        <v>354.7</v>
      </c>
      <c r="AL506" s="206">
        <f t="shared" si="479"/>
        <v>1663</v>
      </c>
      <c r="AM506" s="23"/>
    </row>
    <row r="507" spans="1:39" ht="38.25" x14ac:dyDescent="0.2">
      <c r="A507" s="117">
        <v>1001070656289</v>
      </c>
      <c r="B507" s="49" t="s">
        <v>402</v>
      </c>
      <c r="C507" s="50" t="s">
        <v>3</v>
      </c>
      <c r="D507" s="147" t="s">
        <v>474</v>
      </c>
      <c r="E507" s="113" t="s">
        <v>449</v>
      </c>
      <c r="F507" s="226" t="s">
        <v>2</v>
      </c>
      <c r="G507" s="50" t="s">
        <v>1</v>
      </c>
      <c r="H507" s="156" t="s">
        <v>500</v>
      </c>
      <c r="I507" s="151" t="s">
        <v>566</v>
      </c>
      <c r="J507" s="52" t="s">
        <v>822</v>
      </c>
      <c r="K507" s="53">
        <v>38</v>
      </c>
      <c r="L507" s="54">
        <v>9</v>
      </c>
      <c r="M507" s="55"/>
      <c r="N507" s="89" t="s">
        <v>64</v>
      </c>
      <c r="O507" s="114" t="s">
        <v>117</v>
      </c>
      <c r="P507" s="50">
        <v>120</v>
      </c>
      <c r="Q507" s="57" t="s">
        <v>55</v>
      </c>
      <c r="R507" s="241">
        <v>2306921000005</v>
      </c>
      <c r="S507" s="241">
        <v>12306921000002</v>
      </c>
      <c r="T507" s="262" t="s">
        <v>65</v>
      </c>
      <c r="U507" s="96" t="s">
        <v>66</v>
      </c>
      <c r="V507" s="166" t="s">
        <v>67</v>
      </c>
      <c r="W507" s="66">
        <f>кратность!$F$210</f>
        <v>0.26900000000000002</v>
      </c>
      <c r="X507" s="273">
        <v>8.9999999999999993E-3</v>
      </c>
      <c r="Y507" s="67">
        <f t="shared" si="507"/>
        <v>0.27800000000000002</v>
      </c>
      <c r="Z507" s="60">
        <v>378</v>
      </c>
      <c r="AA507" s="61">
        <v>156</v>
      </c>
      <c r="AB507" s="61">
        <v>138</v>
      </c>
      <c r="AC507" s="193">
        <v>8</v>
      </c>
      <c r="AD507" s="118">
        <v>600000019</v>
      </c>
      <c r="AE507" s="105">
        <f>справочники!$C$11</f>
        <v>0.114</v>
      </c>
      <c r="AF507" s="63">
        <f t="shared" si="471"/>
        <v>2.15</v>
      </c>
      <c r="AG507" s="123">
        <f t="shared" si="472"/>
        <v>2.3380000000000001</v>
      </c>
      <c r="AH507" s="38">
        <v>15</v>
      </c>
      <c r="AI507" s="39">
        <v>11</v>
      </c>
      <c r="AJ507" s="41">
        <f t="shared" si="473"/>
        <v>165</v>
      </c>
      <c r="AK507" s="216">
        <f t="shared" si="506"/>
        <v>354.7</v>
      </c>
      <c r="AL507" s="206">
        <f t="shared" si="479"/>
        <v>1663</v>
      </c>
      <c r="AM507" s="23"/>
    </row>
    <row r="508" spans="1:39" ht="38.25" x14ac:dyDescent="0.2">
      <c r="A508" s="117">
        <v>1001070656752</v>
      </c>
      <c r="B508" s="49" t="s">
        <v>1235</v>
      </c>
      <c r="C508" s="50" t="s">
        <v>3</v>
      </c>
      <c r="D508" s="147" t="s">
        <v>474</v>
      </c>
      <c r="E508" s="113" t="s">
        <v>449</v>
      </c>
      <c r="F508" s="226" t="s">
        <v>2</v>
      </c>
      <c r="G508" s="50" t="s">
        <v>1</v>
      </c>
      <c r="H508" s="156" t="s">
        <v>500</v>
      </c>
      <c r="I508" s="151" t="s">
        <v>566</v>
      </c>
      <c r="J508" s="52" t="s">
        <v>822</v>
      </c>
      <c r="K508" s="53">
        <v>38</v>
      </c>
      <c r="L508" s="54">
        <v>9</v>
      </c>
      <c r="M508" s="55"/>
      <c r="N508" s="89" t="s">
        <v>64</v>
      </c>
      <c r="O508" s="114" t="s">
        <v>117</v>
      </c>
      <c r="P508" s="50">
        <v>120</v>
      </c>
      <c r="Q508" s="57" t="s">
        <v>55</v>
      </c>
      <c r="R508" s="241">
        <v>2777780000008</v>
      </c>
      <c r="S508" s="241">
        <v>12777780000005</v>
      </c>
      <c r="T508" s="262" t="s">
        <v>65</v>
      </c>
      <c r="U508" s="96" t="s">
        <v>66</v>
      </c>
      <c r="V508" s="166" t="s">
        <v>67</v>
      </c>
      <c r="W508" s="66">
        <f>кратность!$F$211</f>
        <v>0.26900000000000002</v>
      </c>
      <c r="X508" s="273">
        <v>8.9999999999999993E-3</v>
      </c>
      <c r="Y508" s="67">
        <f t="shared" si="507"/>
        <v>0.27800000000000002</v>
      </c>
      <c r="Z508" s="60">
        <v>378</v>
      </c>
      <c r="AA508" s="61">
        <v>156</v>
      </c>
      <c r="AB508" s="61">
        <v>138</v>
      </c>
      <c r="AC508" s="193">
        <v>8</v>
      </c>
      <c r="AD508" s="118">
        <v>600000019</v>
      </c>
      <c r="AE508" s="105">
        <f>справочники!$C$11</f>
        <v>0.114</v>
      </c>
      <c r="AF508" s="63">
        <f t="shared" si="471"/>
        <v>2.15</v>
      </c>
      <c r="AG508" s="123">
        <f t="shared" si="472"/>
        <v>2.3380000000000001</v>
      </c>
      <c r="AH508" s="38">
        <v>15</v>
      </c>
      <c r="AI508" s="39">
        <v>11</v>
      </c>
      <c r="AJ508" s="41">
        <f>AH508*AI508</f>
        <v>165</v>
      </c>
      <c r="AK508" s="216">
        <f t="shared" si="506"/>
        <v>354.7</v>
      </c>
      <c r="AL508" s="206">
        <f t="shared" si="479"/>
        <v>1663</v>
      </c>
      <c r="AM508" s="23"/>
    </row>
    <row r="509" spans="1:39" ht="38.25" x14ac:dyDescent="0.2">
      <c r="A509" s="117">
        <v>1001070656118</v>
      </c>
      <c r="B509" s="49" t="s">
        <v>1224</v>
      </c>
      <c r="C509" s="50" t="s">
        <v>3</v>
      </c>
      <c r="D509" s="147" t="s">
        <v>474</v>
      </c>
      <c r="E509" s="113" t="s">
        <v>449</v>
      </c>
      <c r="F509" s="226" t="s">
        <v>2</v>
      </c>
      <c r="G509" s="50" t="s">
        <v>1</v>
      </c>
      <c r="H509" s="156" t="s">
        <v>500</v>
      </c>
      <c r="I509" s="151" t="s">
        <v>566</v>
      </c>
      <c r="J509" s="52" t="s">
        <v>822</v>
      </c>
      <c r="K509" s="53">
        <v>38</v>
      </c>
      <c r="L509" s="54">
        <v>9</v>
      </c>
      <c r="M509" s="55"/>
      <c r="N509" s="89" t="s">
        <v>64</v>
      </c>
      <c r="O509" s="114" t="s">
        <v>117</v>
      </c>
      <c r="P509" s="50">
        <v>120</v>
      </c>
      <c r="Q509" s="57" t="s">
        <v>55</v>
      </c>
      <c r="R509" s="121">
        <v>2417081000009</v>
      </c>
      <c r="S509" s="121">
        <v>12417081000006</v>
      </c>
      <c r="T509" s="258" t="s">
        <v>65</v>
      </c>
      <c r="U509" s="166" t="s">
        <v>66</v>
      </c>
      <c r="V509" s="166" t="s">
        <v>67</v>
      </c>
      <c r="W509" s="66">
        <f>кратность!$F$212</f>
        <v>0.26800000000000002</v>
      </c>
      <c r="X509" s="273">
        <v>8.9999999999999993E-3</v>
      </c>
      <c r="Y509" s="67">
        <f t="shared" si="507"/>
        <v>0.27700000000000002</v>
      </c>
      <c r="Z509" s="60">
        <v>378</v>
      </c>
      <c r="AA509" s="61">
        <v>156</v>
      </c>
      <c r="AB509" s="61">
        <v>138</v>
      </c>
      <c r="AC509" s="193">
        <v>8</v>
      </c>
      <c r="AD509" s="118">
        <v>600000019</v>
      </c>
      <c r="AE509" s="105">
        <f>справочники!$C$11</f>
        <v>0.114</v>
      </c>
      <c r="AF509" s="63">
        <f t="shared" si="471"/>
        <v>2.14</v>
      </c>
      <c r="AG509" s="123">
        <f t="shared" si="472"/>
        <v>2.33</v>
      </c>
      <c r="AH509" s="38">
        <v>15</v>
      </c>
      <c r="AI509" s="39">
        <v>11</v>
      </c>
      <c r="AJ509" s="41">
        <f>AH509*AI509</f>
        <v>165</v>
      </c>
      <c r="AK509" s="216">
        <f t="shared" si="506"/>
        <v>353.1</v>
      </c>
      <c r="AL509" s="206">
        <f t="shared" si="479"/>
        <v>1663</v>
      </c>
      <c r="AM509" s="23"/>
    </row>
    <row r="510" spans="1:39" ht="38.25" x14ac:dyDescent="0.2">
      <c r="A510" s="117">
        <v>1001070656152</v>
      </c>
      <c r="B510" s="49" t="s">
        <v>411</v>
      </c>
      <c r="C510" s="50" t="s">
        <v>3</v>
      </c>
      <c r="D510" s="147" t="s">
        <v>474</v>
      </c>
      <c r="E510" s="113" t="s">
        <v>449</v>
      </c>
      <c r="F510" s="226" t="s">
        <v>2</v>
      </c>
      <c r="G510" s="50" t="s">
        <v>1</v>
      </c>
      <c r="H510" s="156" t="s">
        <v>500</v>
      </c>
      <c r="I510" s="151" t="s">
        <v>566</v>
      </c>
      <c r="J510" s="52" t="s">
        <v>822</v>
      </c>
      <c r="K510" s="53">
        <v>38</v>
      </c>
      <c r="L510" s="54">
        <v>9</v>
      </c>
      <c r="M510" s="55"/>
      <c r="N510" s="89" t="s">
        <v>64</v>
      </c>
      <c r="O510" s="114" t="s">
        <v>117</v>
      </c>
      <c r="P510" s="50">
        <v>120</v>
      </c>
      <c r="Q510" s="57" t="s">
        <v>55</v>
      </c>
      <c r="R510" s="241">
        <v>2417081000009</v>
      </c>
      <c r="S510" s="241">
        <v>12417081000006</v>
      </c>
      <c r="T510" s="262" t="s">
        <v>65</v>
      </c>
      <c r="U510" s="96" t="s">
        <v>66</v>
      </c>
      <c r="V510" s="166" t="s">
        <v>67</v>
      </c>
      <c r="W510" s="66">
        <f>кратность!F213</f>
        <v>0.26800000000000002</v>
      </c>
      <c r="X510" s="273">
        <v>8.9999999999999993E-3</v>
      </c>
      <c r="Y510" s="67">
        <f t="shared" si="507"/>
        <v>0.27700000000000002</v>
      </c>
      <c r="Z510" s="60">
        <v>378</v>
      </c>
      <c r="AA510" s="61">
        <v>156</v>
      </c>
      <c r="AB510" s="61">
        <v>138</v>
      </c>
      <c r="AC510" s="193">
        <v>8</v>
      </c>
      <c r="AD510" s="118">
        <v>600000019</v>
      </c>
      <c r="AE510" s="105">
        <f>справочники!$C$11</f>
        <v>0.114</v>
      </c>
      <c r="AF510" s="63">
        <f t="shared" si="471"/>
        <v>2.14</v>
      </c>
      <c r="AG510" s="123">
        <f t="shared" si="472"/>
        <v>2.33</v>
      </c>
      <c r="AH510" s="38">
        <v>15</v>
      </c>
      <c r="AI510" s="39">
        <v>11</v>
      </c>
      <c r="AJ510" s="41">
        <f t="shared" si="473"/>
        <v>165</v>
      </c>
      <c r="AK510" s="216">
        <f t="shared" si="506"/>
        <v>353.1</v>
      </c>
      <c r="AL510" s="206">
        <f t="shared" si="479"/>
        <v>1663</v>
      </c>
      <c r="AM510" s="23"/>
    </row>
    <row r="511" spans="1:39" ht="114.75" x14ac:dyDescent="0.2">
      <c r="A511" s="117">
        <v>1001035937001</v>
      </c>
      <c r="B511" s="49" t="s">
        <v>1297</v>
      </c>
      <c r="C511" s="50" t="s">
        <v>3</v>
      </c>
      <c r="D511" s="147" t="s">
        <v>474</v>
      </c>
      <c r="E511" s="113" t="s">
        <v>42</v>
      </c>
      <c r="F511" s="226" t="s">
        <v>6</v>
      </c>
      <c r="G511" s="50" t="s">
        <v>1</v>
      </c>
      <c r="H511" s="154" t="s">
        <v>488</v>
      </c>
      <c r="I511" s="151" t="s">
        <v>786</v>
      </c>
      <c r="J511" s="52" t="s">
        <v>1298</v>
      </c>
      <c r="K511" s="53">
        <v>10</v>
      </c>
      <c r="L511" s="54">
        <v>16</v>
      </c>
      <c r="M511" s="55">
        <v>4</v>
      </c>
      <c r="N511" s="89" t="s">
        <v>1163</v>
      </c>
      <c r="O511" s="32" t="s">
        <v>115</v>
      </c>
      <c r="P511" s="50">
        <v>45</v>
      </c>
      <c r="Q511" s="57" t="s">
        <v>29</v>
      </c>
      <c r="R511" s="239">
        <v>2100956000005</v>
      </c>
      <c r="S511" s="239">
        <v>12100956000002</v>
      </c>
      <c r="T511" s="260">
        <v>300</v>
      </c>
      <c r="U511" s="69">
        <v>193</v>
      </c>
      <c r="V511" s="61">
        <v>80</v>
      </c>
      <c r="W511" s="66">
        <f>кратность!$F$214</f>
        <v>1</v>
      </c>
      <c r="X511" s="273">
        <v>1.4E-2</v>
      </c>
      <c r="Y511" s="67">
        <f t="shared" si="507"/>
        <v>1.014</v>
      </c>
      <c r="Z511" s="60">
        <v>292</v>
      </c>
      <c r="AA511" s="61">
        <v>178</v>
      </c>
      <c r="AB511" s="61">
        <v>178</v>
      </c>
      <c r="AC511" s="193">
        <v>3</v>
      </c>
      <c r="AD511" s="118">
        <v>600000029</v>
      </c>
      <c r="AE511" s="105">
        <f>справочники!$C$21</f>
        <v>0.125</v>
      </c>
      <c r="AF511" s="63">
        <f t="shared" si="471"/>
        <v>3</v>
      </c>
      <c r="AG511" s="123">
        <f t="shared" si="472"/>
        <v>3.1669999999999998</v>
      </c>
      <c r="AH511" s="38">
        <v>16</v>
      </c>
      <c r="AI511" s="39">
        <v>8</v>
      </c>
      <c r="AJ511" s="41">
        <f t="shared" si="473"/>
        <v>128</v>
      </c>
      <c r="AK511" s="216">
        <f t="shared" si="506"/>
        <v>384</v>
      </c>
      <c r="AL511" s="206">
        <f t="shared" si="479"/>
        <v>1569</v>
      </c>
      <c r="AM511" s="23"/>
    </row>
    <row r="512" spans="1:39" ht="76.5" x14ac:dyDescent="0.2">
      <c r="A512" s="117">
        <v>1001031017050</v>
      </c>
      <c r="B512" s="49" t="s">
        <v>1402</v>
      </c>
      <c r="C512" s="50" t="s">
        <v>4</v>
      </c>
      <c r="D512" s="147" t="s">
        <v>474</v>
      </c>
      <c r="E512" s="113" t="s">
        <v>42</v>
      </c>
      <c r="F512" s="147" t="s">
        <v>2</v>
      </c>
      <c r="G512" s="59" t="s">
        <v>150</v>
      </c>
      <c r="H512" s="161" t="s">
        <v>481</v>
      </c>
      <c r="I512" s="150" t="s">
        <v>510</v>
      </c>
      <c r="J512" s="52" t="s">
        <v>1403</v>
      </c>
      <c r="K512" s="53">
        <v>13</v>
      </c>
      <c r="L512" s="54">
        <v>21</v>
      </c>
      <c r="M512" s="55"/>
      <c r="N512" s="89" t="s">
        <v>280</v>
      </c>
      <c r="O512" s="32" t="s">
        <v>115</v>
      </c>
      <c r="P512" s="50">
        <v>45</v>
      </c>
      <c r="Q512" s="83" t="s">
        <v>54</v>
      </c>
      <c r="R512" s="236">
        <v>4607958078905</v>
      </c>
      <c r="S512" s="236">
        <v>14607958078902</v>
      </c>
      <c r="T512" s="260">
        <v>220</v>
      </c>
      <c r="U512" s="69">
        <v>135</v>
      </c>
      <c r="V512" s="69">
        <v>37</v>
      </c>
      <c r="W512" s="66">
        <v>0.32</v>
      </c>
      <c r="X512" s="273">
        <v>1.7000000000000001E-2</v>
      </c>
      <c r="Y512" s="67">
        <f t="shared" ref="Y512" si="508">W512+X512</f>
        <v>0.33700000000000002</v>
      </c>
      <c r="Z512" s="60">
        <v>230</v>
      </c>
      <c r="AA512" s="61">
        <v>216</v>
      </c>
      <c r="AB512" s="61">
        <v>138</v>
      </c>
      <c r="AC512" s="193">
        <v>6</v>
      </c>
      <c r="AD512" s="118">
        <v>600000390</v>
      </c>
      <c r="AE512" s="105">
        <f>справочники!$C$90</f>
        <v>0.14699999999999999</v>
      </c>
      <c r="AF512" s="62">
        <f t="shared" si="471"/>
        <v>1.92</v>
      </c>
      <c r="AG512" s="123">
        <f t="shared" si="472"/>
        <v>2.169</v>
      </c>
      <c r="AH512" s="38">
        <v>15</v>
      </c>
      <c r="AI512" s="39">
        <v>11</v>
      </c>
      <c r="AJ512" s="41">
        <f t="shared" ref="AJ512" si="509">AH512*AI512</f>
        <v>165</v>
      </c>
      <c r="AK512" s="216">
        <f t="shared" ref="AK512" si="510">IF(C512="ШТ",кол_во_инд.__упак_к*итого_г_у,ROUNDDOWN(номин.вес_нетто_г_у__кг*итого_г_у,1))</f>
        <v>990</v>
      </c>
      <c r="AL512" s="206">
        <f t="shared" si="479"/>
        <v>1663</v>
      </c>
      <c r="AM512" s="23"/>
    </row>
    <row r="513" spans="1:39" ht="134.44999999999999" customHeight="1" x14ac:dyDescent="0.2">
      <c r="A513" s="117">
        <v>1001032736549</v>
      </c>
      <c r="B513" s="49" t="s">
        <v>724</v>
      </c>
      <c r="C513" s="50" t="s">
        <v>3</v>
      </c>
      <c r="D513" s="147" t="s">
        <v>474</v>
      </c>
      <c r="E513" s="113" t="s">
        <v>42</v>
      </c>
      <c r="F513" s="226" t="s">
        <v>6</v>
      </c>
      <c r="G513" s="50" t="s">
        <v>1</v>
      </c>
      <c r="H513" s="161" t="s">
        <v>481</v>
      </c>
      <c r="I513" s="150" t="s">
        <v>514</v>
      </c>
      <c r="J513" s="52" t="s">
        <v>1766</v>
      </c>
      <c r="K513" s="53">
        <v>11</v>
      </c>
      <c r="L513" s="54">
        <v>16</v>
      </c>
      <c r="M513" s="55">
        <v>2</v>
      </c>
      <c r="N513" s="89" t="s">
        <v>660</v>
      </c>
      <c r="O513" s="32" t="s">
        <v>115</v>
      </c>
      <c r="P513" s="50">
        <v>45</v>
      </c>
      <c r="Q513" s="57" t="s">
        <v>54</v>
      </c>
      <c r="R513" s="239">
        <v>2577818000006</v>
      </c>
      <c r="S513" s="239">
        <v>12577818000003</v>
      </c>
      <c r="T513" s="260">
        <v>300</v>
      </c>
      <c r="U513" s="69">
        <v>193</v>
      </c>
      <c r="V513" s="61">
        <v>80</v>
      </c>
      <c r="W513" s="66">
        <f>кратность!$F$215</f>
        <v>1</v>
      </c>
      <c r="X513" s="273">
        <v>1.4E-2</v>
      </c>
      <c r="Y513" s="67">
        <f t="shared" si="507"/>
        <v>1.014</v>
      </c>
      <c r="Z513" s="60">
        <v>292</v>
      </c>
      <c r="AA513" s="61">
        <v>178</v>
      </c>
      <c r="AB513" s="61">
        <v>178</v>
      </c>
      <c r="AC513" s="193">
        <v>3</v>
      </c>
      <c r="AD513" s="118">
        <v>600000029</v>
      </c>
      <c r="AE513" s="105">
        <f>справочники!$C$21</f>
        <v>0.125</v>
      </c>
      <c r="AF513" s="63">
        <f t="shared" si="471"/>
        <v>3</v>
      </c>
      <c r="AG513" s="123">
        <f t="shared" si="472"/>
        <v>3.1669999999999998</v>
      </c>
      <c r="AH513" s="38">
        <v>16</v>
      </c>
      <c r="AI513" s="39">
        <v>8</v>
      </c>
      <c r="AJ513" s="41">
        <f t="shared" ref="AJ513:AJ543" si="511">AH513*AI513</f>
        <v>128</v>
      </c>
      <c r="AK513" s="216">
        <f t="shared" si="506"/>
        <v>384</v>
      </c>
      <c r="AL513" s="206">
        <f t="shared" si="479"/>
        <v>1569</v>
      </c>
      <c r="AM513" s="23"/>
    </row>
    <row r="514" spans="1:39" ht="127.5" customHeight="1" x14ac:dyDescent="0.2">
      <c r="A514" s="117">
        <v>1001032736529</v>
      </c>
      <c r="B514" s="49" t="s">
        <v>714</v>
      </c>
      <c r="C514" s="50" t="s">
        <v>3</v>
      </c>
      <c r="D514" s="147" t="s">
        <v>474</v>
      </c>
      <c r="E514" s="113" t="s">
        <v>42</v>
      </c>
      <c r="F514" s="226" t="s">
        <v>6</v>
      </c>
      <c r="G514" s="50" t="s">
        <v>1</v>
      </c>
      <c r="H514" s="161" t="s">
        <v>481</v>
      </c>
      <c r="I514" s="150" t="s">
        <v>514</v>
      </c>
      <c r="J514" s="52" t="s">
        <v>1766</v>
      </c>
      <c r="K514" s="53">
        <v>11</v>
      </c>
      <c r="L514" s="54">
        <v>16</v>
      </c>
      <c r="M514" s="55">
        <v>2</v>
      </c>
      <c r="N514" s="89" t="s">
        <v>660</v>
      </c>
      <c r="O514" s="32" t="s">
        <v>115</v>
      </c>
      <c r="P514" s="50">
        <v>45</v>
      </c>
      <c r="Q514" s="57" t="s">
        <v>54</v>
      </c>
      <c r="R514" s="239">
        <v>2417082000008</v>
      </c>
      <c r="S514" s="239">
        <v>12417082000005</v>
      </c>
      <c r="T514" s="260">
        <v>300</v>
      </c>
      <c r="U514" s="69">
        <v>193</v>
      </c>
      <c r="V514" s="61">
        <v>80</v>
      </c>
      <c r="W514" s="66">
        <f>кратность!$F$216</f>
        <v>1</v>
      </c>
      <c r="X514" s="273">
        <v>1.4E-2</v>
      </c>
      <c r="Y514" s="67">
        <f t="shared" si="507"/>
        <v>1.014</v>
      </c>
      <c r="Z514" s="60">
        <v>292</v>
      </c>
      <c r="AA514" s="61">
        <v>178</v>
      </c>
      <c r="AB514" s="61">
        <v>178</v>
      </c>
      <c r="AC514" s="193">
        <v>3</v>
      </c>
      <c r="AD514" s="118">
        <v>600000029</v>
      </c>
      <c r="AE514" s="105">
        <f>справочники!$C$21</f>
        <v>0.125</v>
      </c>
      <c r="AF514" s="63">
        <f t="shared" si="471"/>
        <v>3</v>
      </c>
      <c r="AG514" s="123">
        <f t="shared" si="472"/>
        <v>3.1669999999999998</v>
      </c>
      <c r="AH514" s="38">
        <v>14</v>
      </c>
      <c r="AI514" s="39">
        <v>8</v>
      </c>
      <c r="AJ514" s="41">
        <f t="shared" si="511"/>
        <v>112</v>
      </c>
      <c r="AK514" s="216">
        <f t="shared" si="506"/>
        <v>336</v>
      </c>
      <c r="AL514" s="206">
        <f t="shared" si="479"/>
        <v>1569</v>
      </c>
      <c r="AM514" s="23"/>
    </row>
    <row r="515" spans="1:39" ht="126.75" customHeight="1" x14ac:dyDescent="0.2">
      <c r="A515" s="117">
        <v>1001032736550</v>
      </c>
      <c r="B515" s="49" t="s">
        <v>725</v>
      </c>
      <c r="C515" s="50" t="s">
        <v>3</v>
      </c>
      <c r="D515" s="147" t="s">
        <v>474</v>
      </c>
      <c r="E515" s="113" t="s">
        <v>42</v>
      </c>
      <c r="F515" s="226" t="s">
        <v>6</v>
      </c>
      <c r="G515" s="50" t="s">
        <v>1</v>
      </c>
      <c r="H515" s="161" t="s">
        <v>481</v>
      </c>
      <c r="I515" s="150" t="s">
        <v>514</v>
      </c>
      <c r="J515" s="52" t="s">
        <v>1766</v>
      </c>
      <c r="K515" s="53">
        <v>11</v>
      </c>
      <c r="L515" s="54">
        <v>16</v>
      </c>
      <c r="M515" s="55">
        <v>2</v>
      </c>
      <c r="N515" s="89" t="s">
        <v>660</v>
      </c>
      <c r="O515" s="32" t="s">
        <v>115</v>
      </c>
      <c r="P515" s="50">
        <v>45</v>
      </c>
      <c r="Q515" s="57" t="s">
        <v>54</v>
      </c>
      <c r="R515" s="239">
        <v>2903270000009</v>
      </c>
      <c r="S515" s="239">
        <v>12903270000006</v>
      </c>
      <c r="T515" s="260">
        <v>300</v>
      </c>
      <c r="U515" s="69">
        <v>193</v>
      </c>
      <c r="V515" s="61">
        <v>80</v>
      </c>
      <c r="W515" s="66">
        <f>кратность!$F$217</f>
        <v>1</v>
      </c>
      <c r="X515" s="273">
        <v>1.4E-2</v>
      </c>
      <c r="Y515" s="67">
        <f t="shared" si="507"/>
        <v>1.014</v>
      </c>
      <c r="Z515" s="60">
        <v>292</v>
      </c>
      <c r="AA515" s="61">
        <v>178</v>
      </c>
      <c r="AB515" s="61">
        <v>178</v>
      </c>
      <c r="AC515" s="193">
        <v>3</v>
      </c>
      <c r="AD515" s="118">
        <v>600000029</v>
      </c>
      <c r="AE515" s="105">
        <f>справочники!$C$21</f>
        <v>0.125</v>
      </c>
      <c r="AF515" s="63">
        <f t="shared" si="471"/>
        <v>3</v>
      </c>
      <c r="AG515" s="123">
        <f t="shared" si="472"/>
        <v>3.1669999999999998</v>
      </c>
      <c r="AH515" s="38">
        <v>16</v>
      </c>
      <c r="AI515" s="39">
        <v>8</v>
      </c>
      <c r="AJ515" s="41">
        <f t="shared" si="511"/>
        <v>128</v>
      </c>
      <c r="AK515" s="216">
        <f t="shared" si="506"/>
        <v>384</v>
      </c>
      <c r="AL515" s="206">
        <f t="shared" si="479"/>
        <v>1569</v>
      </c>
      <c r="AM515" s="23"/>
    </row>
    <row r="516" spans="1:39" ht="127.5" x14ac:dyDescent="0.2">
      <c r="A516" s="117">
        <v>1001033856608</v>
      </c>
      <c r="B516" s="49" t="s">
        <v>751</v>
      </c>
      <c r="C516" s="50" t="s">
        <v>3</v>
      </c>
      <c r="D516" s="147" t="s">
        <v>474</v>
      </c>
      <c r="E516" s="113" t="s">
        <v>42</v>
      </c>
      <c r="F516" s="226" t="s">
        <v>6</v>
      </c>
      <c r="G516" s="50" t="s">
        <v>1</v>
      </c>
      <c r="H516" s="161" t="s">
        <v>481</v>
      </c>
      <c r="I516" s="150" t="s">
        <v>515</v>
      </c>
      <c r="J516" s="52" t="s">
        <v>625</v>
      </c>
      <c r="K516" s="53">
        <v>8</v>
      </c>
      <c r="L516" s="54">
        <v>20</v>
      </c>
      <c r="M516" s="55"/>
      <c r="N516" s="89" t="s">
        <v>325</v>
      </c>
      <c r="O516" s="32" t="s">
        <v>115</v>
      </c>
      <c r="P516" s="50">
        <v>45</v>
      </c>
      <c r="Q516" s="57" t="s">
        <v>54</v>
      </c>
      <c r="R516" s="239">
        <v>2800951000009</v>
      </c>
      <c r="S516" s="239">
        <v>12800951000006</v>
      </c>
      <c r="T516" s="260">
        <v>300</v>
      </c>
      <c r="U516" s="69">
        <v>193</v>
      </c>
      <c r="V516" s="69">
        <v>80</v>
      </c>
      <c r="W516" s="66">
        <f>кратность!$F$218</f>
        <v>1</v>
      </c>
      <c r="X516" s="273">
        <v>1.4E-2</v>
      </c>
      <c r="Y516" s="67">
        <f t="shared" si="507"/>
        <v>1.014</v>
      </c>
      <c r="Z516" s="60">
        <v>292</v>
      </c>
      <c r="AA516" s="61">
        <v>178</v>
      </c>
      <c r="AB516" s="61">
        <v>178</v>
      </c>
      <c r="AC516" s="193">
        <v>3</v>
      </c>
      <c r="AD516" s="118">
        <v>600000029</v>
      </c>
      <c r="AE516" s="105">
        <f>справочники!$C$21</f>
        <v>0.125</v>
      </c>
      <c r="AF516" s="62">
        <f t="shared" ref="AF516:AF575" si="512">ROUNDDOWN(номин.вес_нетто__кг*кол_во_инд.__упак_к,2)</f>
        <v>3</v>
      </c>
      <c r="AG516" s="123">
        <f t="shared" ref="AG516:AG575" si="513">(номин.вес_брутто__кг*кол_во_инд.__упак_к)+вес_короба__кг</f>
        <v>3.1669999999999998</v>
      </c>
      <c r="AH516" s="38">
        <v>16</v>
      </c>
      <c r="AI516" s="39">
        <v>8</v>
      </c>
      <c r="AJ516" s="41">
        <f t="shared" si="511"/>
        <v>128</v>
      </c>
      <c r="AK516" s="216">
        <f t="shared" si="506"/>
        <v>384</v>
      </c>
      <c r="AL516" s="206">
        <f t="shared" si="479"/>
        <v>1569</v>
      </c>
      <c r="AM516" s="23"/>
    </row>
    <row r="517" spans="1:39" ht="218.25" customHeight="1" x14ac:dyDescent="0.2">
      <c r="A517" s="117">
        <v>1001035267055</v>
      </c>
      <c r="B517" s="49" t="s">
        <v>1373</v>
      </c>
      <c r="C517" s="50" t="s">
        <v>4</v>
      </c>
      <c r="D517" s="147" t="s">
        <v>474</v>
      </c>
      <c r="E517" s="113" t="s">
        <v>42</v>
      </c>
      <c r="F517" s="226" t="s">
        <v>6</v>
      </c>
      <c r="G517" s="50" t="s">
        <v>1</v>
      </c>
      <c r="H517" s="154" t="s">
        <v>488</v>
      </c>
      <c r="I517" s="150" t="s">
        <v>786</v>
      </c>
      <c r="J517" s="52" t="s">
        <v>1123</v>
      </c>
      <c r="K517" s="53">
        <v>10</v>
      </c>
      <c r="L517" s="54">
        <v>16</v>
      </c>
      <c r="M517" s="55">
        <v>5</v>
      </c>
      <c r="N517" s="89" t="s">
        <v>788</v>
      </c>
      <c r="O517" s="32" t="s">
        <v>115</v>
      </c>
      <c r="P517" s="50">
        <v>60</v>
      </c>
      <c r="Q517" s="57" t="s">
        <v>29</v>
      </c>
      <c r="R517" s="239">
        <v>4607958076147</v>
      </c>
      <c r="S517" s="239">
        <v>14607958076144</v>
      </c>
      <c r="T517" s="260">
        <v>158</v>
      </c>
      <c r="U517" s="69">
        <v>150</v>
      </c>
      <c r="V517" s="61">
        <v>40</v>
      </c>
      <c r="W517" s="66">
        <v>0.3</v>
      </c>
      <c r="X517" s="273">
        <v>1.4999999999999999E-2</v>
      </c>
      <c r="Y517" s="67">
        <f t="shared" ref="Y517" si="514">W517+X517</f>
        <v>0.315</v>
      </c>
      <c r="Z517" s="60">
        <v>315</v>
      </c>
      <c r="AA517" s="61">
        <v>168</v>
      </c>
      <c r="AB517" s="61">
        <v>188</v>
      </c>
      <c r="AC517" s="193">
        <v>8</v>
      </c>
      <c r="AD517" s="118">
        <v>600000428</v>
      </c>
      <c r="AE517" s="105">
        <f>справочники!$C$114</f>
        <v>0.123</v>
      </c>
      <c r="AF517" s="63">
        <f t="shared" si="512"/>
        <v>2.4</v>
      </c>
      <c r="AG517" s="123">
        <f t="shared" si="513"/>
        <v>2.6429999999999998</v>
      </c>
      <c r="AH517" s="38">
        <v>17</v>
      </c>
      <c r="AI517" s="39">
        <v>8</v>
      </c>
      <c r="AJ517" s="41">
        <f t="shared" ref="AJ517" si="515">AH517*AI517</f>
        <v>136</v>
      </c>
      <c r="AK517" s="208">
        <f t="shared" ref="AK517" si="516">IF(C517="ШТ",кол_во_инд.__упак_к*итого_г_у,ROUNDDOWN(номин.вес_нетто_г_у__кг*итого_г_у,1))</f>
        <v>1088</v>
      </c>
      <c r="AL517" s="206">
        <f t="shared" si="479"/>
        <v>1649</v>
      </c>
      <c r="AM517" s="23"/>
    </row>
    <row r="518" spans="1:39" ht="103.5" customHeight="1" x14ac:dyDescent="0.2">
      <c r="A518" s="117">
        <v>1001031076527</v>
      </c>
      <c r="B518" s="49" t="s">
        <v>713</v>
      </c>
      <c r="C518" s="50" t="s">
        <v>3</v>
      </c>
      <c r="D518" s="147" t="s">
        <v>474</v>
      </c>
      <c r="E518" s="113" t="s">
        <v>42</v>
      </c>
      <c r="F518" s="226" t="s">
        <v>6</v>
      </c>
      <c r="G518" s="50" t="s">
        <v>1</v>
      </c>
      <c r="H518" s="154" t="s">
        <v>481</v>
      </c>
      <c r="I518" s="150" t="s">
        <v>514</v>
      </c>
      <c r="J518" s="84" t="s">
        <v>1031</v>
      </c>
      <c r="K518" s="53">
        <v>9</v>
      </c>
      <c r="L518" s="54">
        <v>26</v>
      </c>
      <c r="M518" s="55"/>
      <c r="N518" s="89" t="s">
        <v>341</v>
      </c>
      <c r="O518" s="32" t="s">
        <v>115</v>
      </c>
      <c r="P518" s="50">
        <v>45</v>
      </c>
      <c r="Q518" s="57" t="s">
        <v>29</v>
      </c>
      <c r="R518" s="239">
        <v>2425197000004</v>
      </c>
      <c r="S518" s="239">
        <v>12425197000001</v>
      </c>
      <c r="T518" s="260">
        <v>300</v>
      </c>
      <c r="U518" s="69">
        <v>193</v>
      </c>
      <c r="V518" s="61">
        <v>80</v>
      </c>
      <c r="W518" s="66">
        <f>кратность!$F$219</f>
        <v>1</v>
      </c>
      <c r="X518" s="273">
        <v>1.4E-2</v>
      </c>
      <c r="Y518" s="67">
        <f t="shared" si="507"/>
        <v>1.014</v>
      </c>
      <c r="Z518" s="60">
        <v>292</v>
      </c>
      <c r="AA518" s="61">
        <v>178</v>
      </c>
      <c r="AB518" s="61">
        <v>178</v>
      </c>
      <c r="AC518" s="193">
        <v>3</v>
      </c>
      <c r="AD518" s="118">
        <v>600000029</v>
      </c>
      <c r="AE518" s="105">
        <f>справочники!$C$21</f>
        <v>0.125</v>
      </c>
      <c r="AF518" s="63">
        <f t="shared" si="512"/>
        <v>3</v>
      </c>
      <c r="AG518" s="123">
        <f t="shared" si="513"/>
        <v>3.1669999999999998</v>
      </c>
      <c r="AH518" s="38">
        <v>14</v>
      </c>
      <c r="AI518" s="39">
        <v>8</v>
      </c>
      <c r="AJ518" s="41">
        <f t="shared" si="511"/>
        <v>112</v>
      </c>
      <c r="AK518" s="216">
        <f t="shared" si="506"/>
        <v>336</v>
      </c>
      <c r="AL518" s="206">
        <f t="shared" si="479"/>
        <v>1569</v>
      </c>
      <c r="AM518" s="23"/>
    </row>
    <row r="519" spans="1:39" ht="103.5" customHeight="1" x14ac:dyDescent="0.2">
      <c r="A519" s="117">
        <v>1001031076548</v>
      </c>
      <c r="B519" s="49" t="s">
        <v>723</v>
      </c>
      <c r="C519" s="50" t="s">
        <v>3</v>
      </c>
      <c r="D519" s="147" t="s">
        <v>474</v>
      </c>
      <c r="E519" s="113" t="s">
        <v>42</v>
      </c>
      <c r="F519" s="226" t="s">
        <v>6</v>
      </c>
      <c r="G519" s="50" t="s">
        <v>1</v>
      </c>
      <c r="H519" s="154" t="s">
        <v>481</v>
      </c>
      <c r="I519" s="150" t="s">
        <v>514</v>
      </c>
      <c r="J519" s="84" t="s">
        <v>1031</v>
      </c>
      <c r="K519" s="53">
        <v>9</v>
      </c>
      <c r="L519" s="54">
        <v>26</v>
      </c>
      <c r="M519" s="55"/>
      <c r="N519" s="89" t="s">
        <v>341</v>
      </c>
      <c r="O519" s="32" t="s">
        <v>115</v>
      </c>
      <c r="P519" s="50">
        <v>45</v>
      </c>
      <c r="Q519" s="57" t="s">
        <v>54</v>
      </c>
      <c r="R519" s="239">
        <v>2340764000006</v>
      </c>
      <c r="S519" s="239">
        <v>12340764000003</v>
      </c>
      <c r="T519" s="260">
        <v>300</v>
      </c>
      <c r="U519" s="69">
        <v>193</v>
      </c>
      <c r="V519" s="61">
        <v>80</v>
      </c>
      <c r="W519" s="66">
        <f>кратность!$F$220</f>
        <v>1</v>
      </c>
      <c r="X519" s="273">
        <v>1.4E-2</v>
      </c>
      <c r="Y519" s="67">
        <f t="shared" si="507"/>
        <v>1.014</v>
      </c>
      <c r="Z519" s="60">
        <v>292</v>
      </c>
      <c r="AA519" s="61">
        <v>178</v>
      </c>
      <c r="AB519" s="61">
        <v>178</v>
      </c>
      <c r="AC519" s="193">
        <v>3</v>
      </c>
      <c r="AD519" s="118">
        <v>600000029</v>
      </c>
      <c r="AE519" s="105">
        <f>справочники!$C$21</f>
        <v>0.125</v>
      </c>
      <c r="AF519" s="63">
        <f t="shared" si="512"/>
        <v>3</v>
      </c>
      <c r="AG519" s="123">
        <f t="shared" si="513"/>
        <v>3.1669999999999998</v>
      </c>
      <c r="AH519" s="38">
        <v>16</v>
      </c>
      <c r="AI519" s="39">
        <v>8</v>
      </c>
      <c r="AJ519" s="41">
        <f t="shared" si="511"/>
        <v>128</v>
      </c>
      <c r="AK519" s="216">
        <f t="shared" si="506"/>
        <v>384</v>
      </c>
      <c r="AL519" s="206">
        <f t="shared" si="479"/>
        <v>1569</v>
      </c>
      <c r="AM519" s="23"/>
    </row>
    <row r="520" spans="1:39" ht="140.25" x14ac:dyDescent="0.2">
      <c r="A520" s="117">
        <v>1001031897056</v>
      </c>
      <c r="B520" s="49" t="s">
        <v>1374</v>
      </c>
      <c r="C520" s="50" t="s">
        <v>3</v>
      </c>
      <c r="D520" s="147" t="s">
        <v>474</v>
      </c>
      <c r="E520" s="113" t="s">
        <v>42</v>
      </c>
      <c r="F520" s="226" t="s">
        <v>6</v>
      </c>
      <c r="G520" s="50" t="s">
        <v>1</v>
      </c>
      <c r="H520" s="154" t="s">
        <v>488</v>
      </c>
      <c r="I520" s="150" t="s">
        <v>786</v>
      </c>
      <c r="J520" s="52" t="s">
        <v>1783</v>
      </c>
      <c r="K520" s="53">
        <v>10</v>
      </c>
      <c r="L520" s="54">
        <v>17</v>
      </c>
      <c r="M520" s="55">
        <v>3</v>
      </c>
      <c r="N520" s="89" t="s">
        <v>1307</v>
      </c>
      <c r="O520" s="32" t="s">
        <v>115</v>
      </c>
      <c r="P520" s="50">
        <v>60</v>
      </c>
      <c r="Q520" s="57" t="s">
        <v>88</v>
      </c>
      <c r="R520" s="239">
        <v>2100180000000</v>
      </c>
      <c r="S520" s="239">
        <v>12100180000007</v>
      </c>
      <c r="T520" s="260">
        <v>300</v>
      </c>
      <c r="U520" s="69">
        <v>193</v>
      </c>
      <c r="V520" s="61">
        <v>80</v>
      </c>
      <c r="W520" s="66">
        <f>кратность!$F$221</f>
        <v>1.0339999999999998</v>
      </c>
      <c r="X520" s="273">
        <v>1.4E-2</v>
      </c>
      <c r="Y520" s="67">
        <f t="shared" ref="Y520" si="517">W520+X520</f>
        <v>1.0479999999999998</v>
      </c>
      <c r="Z520" s="60">
        <v>292</v>
      </c>
      <c r="AA520" s="61">
        <v>178</v>
      </c>
      <c r="AB520" s="61">
        <v>178</v>
      </c>
      <c r="AC520" s="193">
        <v>3</v>
      </c>
      <c r="AD520" s="118">
        <v>600000029</v>
      </c>
      <c r="AE520" s="105">
        <f>справочники!$C$21</f>
        <v>0.125</v>
      </c>
      <c r="AF520" s="63">
        <f t="shared" si="512"/>
        <v>3.1</v>
      </c>
      <c r="AG520" s="123">
        <f t="shared" si="513"/>
        <v>3.2689999999999992</v>
      </c>
      <c r="AH520" s="38">
        <v>16</v>
      </c>
      <c r="AI520" s="39">
        <v>8</v>
      </c>
      <c r="AJ520" s="41">
        <f t="shared" ref="AJ520" si="518">AH520*AI520</f>
        <v>128</v>
      </c>
      <c r="AK520" s="216">
        <f t="shared" ref="AK520" si="519">IF(C520="ШТ",кол_во_инд.__упак_к*итого_г_у,ROUNDDOWN(номин.вес_нетто_г_у__кг*итого_г_у,1))</f>
        <v>396.8</v>
      </c>
      <c r="AL520" s="206">
        <f t="shared" ref="AL520:AL590" si="520">(высота__мм*кол_во_слоев_г_у)+145</f>
        <v>1569</v>
      </c>
      <c r="AM520" s="23"/>
    </row>
    <row r="521" spans="1:39" ht="140.25" x14ac:dyDescent="0.2">
      <c r="A521" s="117">
        <v>1001031897057</v>
      </c>
      <c r="B521" s="49" t="s">
        <v>1375</v>
      </c>
      <c r="C521" s="50" t="s">
        <v>4</v>
      </c>
      <c r="D521" s="147" t="s">
        <v>474</v>
      </c>
      <c r="E521" s="113" t="s">
        <v>42</v>
      </c>
      <c r="F521" s="226" t="s">
        <v>6</v>
      </c>
      <c r="G521" s="50" t="s">
        <v>1</v>
      </c>
      <c r="H521" s="154" t="s">
        <v>488</v>
      </c>
      <c r="I521" s="150" t="s">
        <v>786</v>
      </c>
      <c r="J521" s="52" t="s">
        <v>1783</v>
      </c>
      <c r="K521" s="53">
        <v>10</v>
      </c>
      <c r="L521" s="54">
        <v>17</v>
      </c>
      <c r="M521" s="55">
        <v>3</v>
      </c>
      <c r="N521" s="89" t="s">
        <v>1307</v>
      </c>
      <c r="O521" s="32" t="s">
        <v>115</v>
      </c>
      <c r="P521" s="50">
        <v>60</v>
      </c>
      <c r="Q521" s="57" t="s">
        <v>29</v>
      </c>
      <c r="R521" s="239">
        <v>4607958076130</v>
      </c>
      <c r="S521" s="239">
        <v>14607958076137</v>
      </c>
      <c r="T521" s="260">
        <v>158</v>
      </c>
      <c r="U521" s="69">
        <v>150</v>
      </c>
      <c r="V521" s="61">
        <v>40</v>
      </c>
      <c r="W521" s="66">
        <v>0.3</v>
      </c>
      <c r="X521" s="273">
        <v>6.0000000000000001E-3</v>
      </c>
      <c r="Y521" s="67">
        <f t="shared" ref="Y521" si="521">W521+X521</f>
        <v>0.30599999999999999</v>
      </c>
      <c r="Z521" s="60">
        <v>315</v>
      </c>
      <c r="AA521" s="61">
        <v>168</v>
      </c>
      <c r="AB521" s="61">
        <v>188</v>
      </c>
      <c r="AC521" s="193">
        <v>8</v>
      </c>
      <c r="AD521" s="118">
        <v>600000428</v>
      </c>
      <c r="AE521" s="105">
        <f>справочники!$C$114</f>
        <v>0.123</v>
      </c>
      <c r="AF521" s="63">
        <f t="shared" si="512"/>
        <v>2.4</v>
      </c>
      <c r="AG521" s="123">
        <f t="shared" si="513"/>
        <v>2.5709999999999997</v>
      </c>
      <c r="AH521" s="38">
        <v>17</v>
      </c>
      <c r="AI521" s="39">
        <v>8</v>
      </c>
      <c r="AJ521" s="41">
        <f t="shared" ref="AJ521" si="522">AH521*AI521</f>
        <v>136</v>
      </c>
      <c r="AK521" s="216">
        <f t="shared" ref="AK521" si="523">IF(C521="ШТ",кол_во_инд.__упак_к*итого_г_у,ROUNDDOWN(номин.вес_нетто_г_у__кг*итого_г_у,1))</f>
        <v>1088</v>
      </c>
      <c r="AL521" s="206">
        <f t="shared" si="520"/>
        <v>1649</v>
      </c>
      <c r="AM521" s="23"/>
    </row>
    <row r="522" spans="1:39" ht="102" customHeight="1" x14ac:dyDescent="0.2">
      <c r="A522" s="117">
        <v>1001035277058</v>
      </c>
      <c r="B522" s="49" t="s">
        <v>1376</v>
      </c>
      <c r="C522" s="50" t="s">
        <v>3</v>
      </c>
      <c r="D522" s="147" t="s">
        <v>474</v>
      </c>
      <c r="E522" s="113" t="s">
        <v>42</v>
      </c>
      <c r="F522" s="226" t="s">
        <v>6</v>
      </c>
      <c r="G522" s="50" t="s">
        <v>1</v>
      </c>
      <c r="H522" s="154" t="s">
        <v>488</v>
      </c>
      <c r="I522" s="150" t="s">
        <v>786</v>
      </c>
      <c r="J522" s="52" t="s">
        <v>1107</v>
      </c>
      <c r="K522" s="53">
        <v>10</v>
      </c>
      <c r="L522" s="54">
        <v>20</v>
      </c>
      <c r="M522" s="55">
        <v>3</v>
      </c>
      <c r="N522" s="89" t="s">
        <v>41</v>
      </c>
      <c r="O522" s="32" t="s">
        <v>115</v>
      </c>
      <c r="P522" s="50">
        <v>60</v>
      </c>
      <c r="Q522" s="57" t="s">
        <v>29</v>
      </c>
      <c r="R522" s="239">
        <v>2322714000007</v>
      </c>
      <c r="S522" s="239">
        <v>12322714000004</v>
      </c>
      <c r="T522" s="260">
        <v>300</v>
      </c>
      <c r="U522" s="69">
        <v>193</v>
      </c>
      <c r="V522" s="61">
        <v>80</v>
      </c>
      <c r="W522" s="66">
        <f>кратность!$F$222</f>
        <v>1.0339999999999998</v>
      </c>
      <c r="X522" s="273">
        <v>1.4E-2</v>
      </c>
      <c r="Y522" s="67">
        <f t="shared" ref="Y522" si="524">W522+X522</f>
        <v>1.0479999999999998</v>
      </c>
      <c r="Z522" s="60">
        <v>292</v>
      </c>
      <c r="AA522" s="61">
        <v>178</v>
      </c>
      <c r="AB522" s="61">
        <v>178</v>
      </c>
      <c r="AC522" s="193">
        <v>3</v>
      </c>
      <c r="AD522" s="118">
        <v>600000029</v>
      </c>
      <c r="AE522" s="105">
        <f>справочники!$C$21</f>
        <v>0.125</v>
      </c>
      <c r="AF522" s="63">
        <f t="shared" si="512"/>
        <v>3.1</v>
      </c>
      <c r="AG522" s="123">
        <f t="shared" si="513"/>
        <v>3.2689999999999992</v>
      </c>
      <c r="AH522" s="38">
        <v>16</v>
      </c>
      <c r="AI522" s="39">
        <v>8</v>
      </c>
      <c r="AJ522" s="41">
        <f t="shared" ref="AJ522" si="525">AH522*AI522</f>
        <v>128</v>
      </c>
      <c r="AK522" s="216">
        <f t="shared" ref="AK522" si="526">IF(C522="ШТ",кол_во_инд.__упак_к*итого_г_у,ROUNDDOWN(номин.вес_нетто_г_у__кг*итого_г_у,1))</f>
        <v>396.8</v>
      </c>
      <c r="AL522" s="206">
        <f t="shared" si="520"/>
        <v>1569</v>
      </c>
      <c r="AM522" s="23"/>
    </row>
    <row r="523" spans="1:39" ht="140.25" x14ac:dyDescent="0.2">
      <c r="A523" s="117">
        <v>1001035277059</v>
      </c>
      <c r="B523" s="49" t="s">
        <v>1377</v>
      </c>
      <c r="C523" s="50" t="s">
        <v>4</v>
      </c>
      <c r="D523" s="147" t="s">
        <v>474</v>
      </c>
      <c r="E523" s="113" t="s">
        <v>42</v>
      </c>
      <c r="F523" s="226" t="s">
        <v>6</v>
      </c>
      <c r="G523" s="50" t="s">
        <v>1</v>
      </c>
      <c r="H523" s="154" t="s">
        <v>488</v>
      </c>
      <c r="I523" s="150" t="s">
        <v>786</v>
      </c>
      <c r="J523" s="52" t="s">
        <v>1725</v>
      </c>
      <c r="K523" s="53">
        <v>10</v>
      </c>
      <c r="L523" s="54">
        <v>20</v>
      </c>
      <c r="M523" s="55">
        <v>3</v>
      </c>
      <c r="N523" s="89" t="s">
        <v>41</v>
      </c>
      <c r="O523" s="32" t="s">
        <v>115</v>
      </c>
      <c r="P523" s="50">
        <v>60</v>
      </c>
      <c r="Q523" s="57" t="s">
        <v>88</v>
      </c>
      <c r="R523" s="239">
        <v>4607958076154</v>
      </c>
      <c r="S523" s="239">
        <v>14607958076151</v>
      </c>
      <c r="T523" s="260">
        <v>158</v>
      </c>
      <c r="U523" s="69">
        <v>150</v>
      </c>
      <c r="V523" s="61">
        <v>40</v>
      </c>
      <c r="W523" s="66">
        <v>0.3</v>
      </c>
      <c r="X523" s="273">
        <v>1.4999999999999999E-2</v>
      </c>
      <c r="Y523" s="67">
        <f t="shared" ref="Y523" si="527">W523+X523</f>
        <v>0.315</v>
      </c>
      <c r="Z523" s="38">
        <v>315</v>
      </c>
      <c r="AA523" s="39">
        <v>168</v>
      </c>
      <c r="AB523" s="39">
        <v>188</v>
      </c>
      <c r="AC523" s="193">
        <v>8</v>
      </c>
      <c r="AD523" s="118">
        <v>600000428</v>
      </c>
      <c r="AE523" s="105">
        <f>справочники!$C$114</f>
        <v>0.123</v>
      </c>
      <c r="AF523" s="63">
        <f t="shared" si="512"/>
        <v>2.4</v>
      </c>
      <c r="AG523" s="123">
        <f t="shared" si="513"/>
        <v>2.6429999999999998</v>
      </c>
      <c r="AH523" s="38">
        <v>17</v>
      </c>
      <c r="AI523" s="39">
        <v>8</v>
      </c>
      <c r="AJ523" s="41">
        <f t="shared" ref="AJ523" si="528">AH523*AI523</f>
        <v>136</v>
      </c>
      <c r="AK523" s="208">
        <f t="shared" ref="AK523" si="529">IF(C523="ШТ",кол_во_инд.__упак_к*итого_г_у,ROUNDDOWN(номин.вес_нетто_г_у__кг*итого_г_у,1))</f>
        <v>1088</v>
      </c>
      <c r="AL523" s="206">
        <f t="shared" si="520"/>
        <v>1649</v>
      </c>
      <c r="AM523" s="23"/>
    </row>
    <row r="524" spans="1:39" ht="114.75" x14ac:dyDescent="0.2">
      <c r="A524" s="117">
        <v>1001033856609</v>
      </c>
      <c r="B524" s="49" t="s">
        <v>752</v>
      </c>
      <c r="C524" s="50" t="s">
        <v>4</v>
      </c>
      <c r="D524" s="147" t="s">
        <v>474</v>
      </c>
      <c r="E524" s="113" t="s">
        <v>42</v>
      </c>
      <c r="F524" s="226" t="s">
        <v>6</v>
      </c>
      <c r="G524" s="50" t="s">
        <v>1</v>
      </c>
      <c r="H524" s="154" t="s">
        <v>481</v>
      </c>
      <c r="I524" s="150" t="s">
        <v>515</v>
      </c>
      <c r="J524" s="52" t="s">
        <v>1869</v>
      </c>
      <c r="K524" s="53">
        <v>9</v>
      </c>
      <c r="L524" s="54">
        <v>16</v>
      </c>
      <c r="M524" s="55">
        <v>2</v>
      </c>
      <c r="N524" s="89" t="s">
        <v>349</v>
      </c>
      <c r="O524" s="32" t="s">
        <v>115</v>
      </c>
      <c r="P524" s="50">
        <v>45</v>
      </c>
      <c r="Q524" s="57" t="s">
        <v>54</v>
      </c>
      <c r="R524" s="245">
        <v>4607958073900</v>
      </c>
      <c r="S524" s="245">
        <v>14607958073907</v>
      </c>
      <c r="T524" s="94">
        <v>220</v>
      </c>
      <c r="U524" s="69">
        <v>101</v>
      </c>
      <c r="V524" s="69">
        <v>40</v>
      </c>
      <c r="W524" s="66">
        <v>0.4</v>
      </c>
      <c r="X524" s="273">
        <v>1.2999999999999999E-2</v>
      </c>
      <c r="Y524" s="67">
        <f t="shared" si="507"/>
        <v>0.41300000000000003</v>
      </c>
      <c r="Z524" s="60">
        <v>230</v>
      </c>
      <c r="AA524" s="61">
        <v>216</v>
      </c>
      <c r="AB524" s="61">
        <v>138</v>
      </c>
      <c r="AC524" s="193">
        <v>6</v>
      </c>
      <c r="AD524" s="118">
        <v>600000390</v>
      </c>
      <c r="AE524" s="105">
        <f>справочники!$C$90</f>
        <v>0.14699999999999999</v>
      </c>
      <c r="AF524" s="63">
        <f t="shared" si="512"/>
        <v>2.4</v>
      </c>
      <c r="AG524" s="123">
        <f t="shared" si="513"/>
        <v>2.625</v>
      </c>
      <c r="AH524" s="38">
        <v>15</v>
      </c>
      <c r="AI524" s="39">
        <v>11</v>
      </c>
      <c r="AJ524" s="41">
        <f t="shared" si="511"/>
        <v>165</v>
      </c>
      <c r="AK524" s="208">
        <f t="shared" si="506"/>
        <v>990</v>
      </c>
      <c r="AL524" s="206">
        <f t="shared" si="520"/>
        <v>1663</v>
      </c>
      <c r="AM524" s="23"/>
    </row>
    <row r="525" spans="1:39" ht="79.900000000000006" customHeight="1" x14ac:dyDescent="0.2">
      <c r="A525" s="117">
        <v>1001034206836</v>
      </c>
      <c r="B525" s="49" t="s">
        <v>1846</v>
      </c>
      <c r="C525" s="50" t="s">
        <v>3</v>
      </c>
      <c r="D525" s="147" t="s">
        <v>474</v>
      </c>
      <c r="E525" s="113" t="s">
        <v>42</v>
      </c>
      <c r="F525" s="226" t="s">
        <v>2</v>
      </c>
      <c r="G525" s="50" t="s">
        <v>1</v>
      </c>
      <c r="H525" s="154" t="s">
        <v>222</v>
      </c>
      <c r="I525" s="150" t="s">
        <v>510</v>
      </c>
      <c r="J525" s="84" t="s">
        <v>1277</v>
      </c>
      <c r="K525" s="53">
        <v>10</v>
      </c>
      <c r="L525" s="54">
        <v>30</v>
      </c>
      <c r="M525" s="55"/>
      <c r="N525" s="89" t="s">
        <v>224</v>
      </c>
      <c r="O525" s="32" t="s">
        <v>115</v>
      </c>
      <c r="P525" s="50">
        <v>35</v>
      </c>
      <c r="Q525" s="57" t="s">
        <v>88</v>
      </c>
      <c r="R525" s="239">
        <v>2800721000000</v>
      </c>
      <c r="S525" s="239">
        <v>12800721000007</v>
      </c>
      <c r="T525" s="260">
        <v>300</v>
      </c>
      <c r="U525" s="69">
        <v>193</v>
      </c>
      <c r="V525" s="61">
        <v>80</v>
      </c>
      <c r="W525" s="66">
        <f>кратность!$F$223</f>
        <v>1</v>
      </c>
      <c r="X525" s="273">
        <v>1.4E-2</v>
      </c>
      <c r="Y525" s="67">
        <f t="shared" si="507"/>
        <v>1.014</v>
      </c>
      <c r="Z525" s="60">
        <v>292</v>
      </c>
      <c r="AA525" s="61">
        <v>178</v>
      </c>
      <c r="AB525" s="61">
        <v>178</v>
      </c>
      <c r="AC525" s="193">
        <v>3</v>
      </c>
      <c r="AD525" s="118">
        <v>600000029</v>
      </c>
      <c r="AE525" s="105">
        <f>справочники!$C$21</f>
        <v>0.125</v>
      </c>
      <c r="AF525" s="63">
        <f t="shared" si="512"/>
        <v>3</v>
      </c>
      <c r="AG525" s="123">
        <f t="shared" si="513"/>
        <v>3.1669999999999998</v>
      </c>
      <c r="AH525" s="38">
        <v>16</v>
      </c>
      <c r="AI525" s="39">
        <v>8</v>
      </c>
      <c r="AJ525" s="41">
        <f t="shared" si="511"/>
        <v>128</v>
      </c>
      <c r="AK525" s="216">
        <f t="shared" si="506"/>
        <v>384</v>
      </c>
      <c r="AL525" s="206">
        <f t="shared" si="520"/>
        <v>1569</v>
      </c>
      <c r="AM525" s="23"/>
    </row>
    <row r="526" spans="1:39" ht="89.25" x14ac:dyDescent="0.2">
      <c r="A526" s="117">
        <v>1001034206618</v>
      </c>
      <c r="B526" s="49" t="s">
        <v>879</v>
      </c>
      <c r="C526" s="50" t="s">
        <v>4</v>
      </c>
      <c r="D526" s="147" t="s">
        <v>474</v>
      </c>
      <c r="E526" s="113" t="s">
        <v>42</v>
      </c>
      <c r="F526" s="226" t="s">
        <v>624</v>
      </c>
      <c r="G526" s="50" t="s">
        <v>1</v>
      </c>
      <c r="H526" s="154" t="s">
        <v>222</v>
      </c>
      <c r="I526" s="150" t="s">
        <v>510</v>
      </c>
      <c r="J526" s="52" t="s">
        <v>1435</v>
      </c>
      <c r="K526" s="53">
        <v>10</v>
      </c>
      <c r="L526" s="54">
        <v>30</v>
      </c>
      <c r="M526" s="55"/>
      <c r="N526" s="89" t="s">
        <v>224</v>
      </c>
      <c r="O526" s="32" t="s">
        <v>115</v>
      </c>
      <c r="P526" s="50">
        <v>35</v>
      </c>
      <c r="Q526" s="57" t="s">
        <v>88</v>
      </c>
      <c r="R526" s="245">
        <v>4606038086670</v>
      </c>
      <c r="S526" s="245">
        <v>24606038086674</v>
      </c>
      <c r="T526" s="94">
        <v>220</v>
      </c>
      <c r="U526" s="69">
        <v>135</v>
      </c>
      <c r="V526" s="69">
        <v>45</v>
      </c>
      <c r="W526" s="66">
        <v>0.5</v>
      </c>
      <c r="X526" s="273">
        <v>1.7000000000000001E-2</v>
      </c>
      <c r="Y526" s="67">
        <f t="shared" si="507"/>
        <v>0.51700000000000002</v>
      </c>
      <c r="Z526" s="60">
        <v>394</v>
      </c>
      <c r="AA526" s="61">
        <v>232</v>
      </c>
      <c r="AB526" s="61">
        <v>172</v>
      </c>
      <c r="AC526" s="193">
        <v>12</v>
      </c>
      <c r="AD526" s="118">
        <v>600000497</v>
      </c>
      <c r="AE526" s="105">
        <f>справочники!$C$152</f>
        <v>0.26700000000000002</v>
      </c>
      <c r="AF526" s="63">
        <f t="shared" si="512"/>
        <v>6</v>
      </c>
      <c r="AG526" s="123">
        <f t="shared" si="513"/>
        <v>6.471000000000001</v>
      </c>
      <c r="AH526" s="38">
        <v>10</v>
      </c>
      <c r="AI526" s="39">
        <v>9</v>
      </c>
      <c r="AJ526" s="41">
        <f t="shared" si="511"/>
        <v>90</v>
      </c>
      <c r="AK526" s="208">
        <f t="shared" si="506"/>
        <v>1080</v>
      </c>
      <c r="AL526" s="206">
        <f t="shared" si="520"/>
        <v>1693</v>
      </c>
      <c r="AM526" s="23"/>
    </row>
    <row r="527" spans="1:39" ht="76.5" x14ac:dyDescent="0.2">
      <c r="A527" s="117">
        <v>1001034206704</v>
      </c>
      <c r="B527" s="49" t="s">
        <v>1346</v>
      </c>
      <c r="C527" s="50" t="s">
        <v>4</v>
      </c>
      <c r="D527" s="147" t="s">
        <v>474</v>
      </c>
      <c r="E527" s="113" t="s">
        <v>42</v>
      </c>
      <c r="F527" s="226" t="s">
        <v>2</v>
      </c>
      <c r="G527" s="50" t="s">
        <v>1</v>
      </c>
      <c r="H527" s="154" t="s">
        <v>222</v>
      </c>
      <c r="I527" s="150" t="s">
        <v>510</v>
      </c>
      <c r="J527" s="84" t="s">
        <v>1277</v>
      </c>
      <c r="K527" s="53">
        <v>10</v>
      </c>
      <c r="L527" s="54">
        <v>30</v>
      </c>
      <c r="M527" s="55"/>
      <c r="N527" s="89" t="s">
        <v>224</v>
      </c>
      <c r="O527" s="32" t="s">
        <v>115</v>
      </c>
      <c r="P527" s="50">
        <v>35</v>
      </c>
      <c r="Q527" s="57" t="s">
        <v>88</v>
      </c>
      <c r="R527" s="245">
        <v>4607958078806</v>
      </c>
      <c r="S527" s="245">
        <v>14607958078803</v>
      </c>
      <c r="T527" s="94">
        <v>220</v>
      </c>
      <c r="U527" s="69">
        <v>135</v>
      </c>
      <c r="V527" s="69">
        <v>45</v>
      </c>
      <c r="W527" s="66">
        <v>0.4</v>
      </c>
      <c r="X527" s="273">
        <v>1.7000000000000001E-2</v>
      </c>
      <c r="Y527" s="67">
        <f t="shared" si="507"/>
        <v>0.41700000000000004</v>
      </c>
      <c r="Z527" s="60">
        <v>299</v>
      </c>
      <c r="AA527" s="61">
        <v>141</v>
      </c>
      <c r="AB527" s="61">
        <v>232</v>
      </c>
      <c r="AC527" s="193">
        <v>6</v>
      </c>
      <c r="AD527" s="118">
        <v>600000520</v>
      </c>
      <c r="AE527" s="105">
        <f>справочники!$C$160</f>
        <v>0.16</v>
      </c>
      <c r="AF527" s="63">
        <f t="shared" si="512"/>
        <v>2.4</v>
      </c>
      <c r="AG527" s="123">
        <f t="shared" si="513"/>
        <v>2.6620000000000004</v>
      </c>
      <c r="AH527" s="38">
        <v>20</v>
      </c>
      <c r="AI527" s="39">
        <v>7</v>
      </c>
      <c r="AJ527" s="41">
        <f t="shared" si="511"/>
        <v>140</v>
      </c>
      <c r="AK527" s="208">
        <f t="shared" ref="AK527:AK564" si="530">IF(C527="ШТ",кол_во_инд.__упак_к*итого_г_у,ROUNDDOWN(номин.вес_нетто_г_у__кг*итого_г_у,1))</f>
        <v>840</v>
      </c>
      <c r="AL527" s="206">
        <f t="shared" si="520"/>
        <v>1769</v>
      </c>
      <c r="AM527" s="23"/>
    </row>
    <row r="528" spans="1:39" ht="114.75" x14ac:dyDescent="0.2">
      <c r="A528" s="117">
        <v>1001031076528</v>
      </c>
      <c r="B528" s="49" t="s">
        <v>712</v>
      </c>
      <c r="C528" s="50" t="s">
        <v>4</v>
      </c>
      <c r="D528" s="147" t="s">
        <v>474</v>
      </c>
      <c r="E528" s="113" t="s">
        <v>42</v>
      </c>
      <c r="F528" s="226" t="s">
        <v>6</v>
      </c>
      <c r="G528" s="50" t="s">
        <v>1</v>
      </c>
      <c r="H528" s="154" t="s">
        <v>481</v>
      </c>
      <c r="I528" s="150" t="s">
        <v>514</v>
      </c>
      <c r="J528" s="52" t="s">
        <v>1781</v>
      </c>
      <c r="K528" s="53">
        <v>10</v>
      </c>
      <c r="L528" s="54">
        <v>21</v>
      </c>
      <c r="M528" s="55">
        <v>1</v>
      </c>
      <c r="N528" s="89" t="s">
        <v>1782</v>
      </c>
      <c r="O528" s="32" t="s">
        <v>115</v>
      </c>
      <c r="P528" s="50">
        <v>45</v>
      </c>
      <c r="Q528" s="57" t="s">
        <v>54</v>
      </c>
      <c r="R528" s="245">
        <v>4607958071425</v>
      </c>
      <c r="S528" s="245">
        <v>14607958071422</v>
      </c>
      <c r="T528" s="94">
        <v>220</v>
      </c>
      <c r="U528" s="69">
        <v>101</v>
      </c>
      <c r="V528" s="69">
        <v>40</v>
      </c>
      <c r="W528" s="66">
        <v>0.4</v>
      </c>
      <c r="X528" s="273">
        <v>1.2999999999999999E-2</v>
      </c>
      <c r="Y528" s="67">
        <f t="shared" si="507"/>
        <v>0.41300000000000003</v>
      </c>
      <c r="Z528" s="60">
        <v>230</v>
      </c>
      <c r="AA528" s="61">
        <v>216</v>
      </c>
      <c r="AB528" s="61">
        <v>138</v>
      </c>
      <c r="AC528" s="193">
        <v>6</v>
      </c>
      <c r="AD528" s="118">
        <v>600000390</v>
      </c>
      <c r="AE528" s="105">
        <f>справочники!$C$90</f>
        <v>0.14699999999999999</v>
      </c>
      <c r="AF528" s="63">
        <f t="shared" si="512"/>
        <v>2.4</v>
      </c>
      <c r="AG528" s="123">
        <f t="shared" si="513"/>
        <v>2.625</v>
      </c>
      <c r="AH528" s="38">
        <v>15</v>
      </c>
      <c r="AI528" s="39">
        <v>11</v>
      </c>
      <c r="AJ528" s="41">
        <f t="shared" si="511"/>
        <v>165</v>
      </c>
      <c r="AK528" s="208">
        <f t="shared" si="530"/>
        <v>990</v>
      </c>
      <c r="AL528" s="206">
        <f t="shared" si="520"/>
        <v>1663</v>
      </c>
      <c r="AM528" s="23"/>
    </row>
    <row r="529" spans="1:39" ht="114.75" x14ac:dyDescent="0.2">
      <c r="A529" s="117">
        <v>1001035667060</v>
      </c>
      <c r="B529" s="49" t="s">
        <v>1378</v>
      </c>
      <c r="C529" s="50" t="s">
        <v>4</v>
      </c>
      <c r="D529" s="147" t="s">
        <v>474</v>
      </c>
      <c r="E529" s="113" t="s">
        <v>42</v>
      </c>
      <c r="F529" s="226" t="s">
        <v>5</v>
      </c>
      <c r="G529" s="50" t="s">
        <v>1</v>
      </c>
      <c r="H529" s="154" t="s">
        <v>488</v>
      </c>
      <c r="I529" s="150" t="s">
        <v>786</v>
      </c>
      <c r="J529" s="52" t="s">
        <v>1055</v>
      </c>
      <c r="K529" s="53">
        <v>10</v>
      </c>
      <c r="L529" s="54">
        <v>20</v>
      </c>
      <c r="M529" s="55">
        <v>3</v>
      </c>
      <c r="N529" s="89" t="s">
        <v>41</v>
      </c>
      <c r="O529" s="32" t="s">
        <v>115</v>
      </c>
      <c r="P529" s="50">
        <v>60</v>
      </c>
      <c r="Q529" s="57" t="s">
        <v>29</v>
      </c>
      <c r="R529" s="239">
        <v>4607958077861</v>
      </c>
      <c r="S529" s="239">
        <v>14607958077868</v>
      </c>
      <c r="T529" s="260">
        <v>300</v>
      </c>
      <c r="U529" s="69">
        <v>155</v>
      </c>
      <c r="V529" s="61">
        <v>40</v>
      </c>
      <c r="W529" s="66">
        <v>0.8</v>
      </c>
      <c r="X529" s="273">
        <v>1.2E-2</v>
      </c>
      <c r="Y529" s="67">
        <f t="shared" ref="Y529:Y530" si="531">W529+X529</f>
        <v>0.81200000000000006</v>
      </c>
      <c r="Z529" s="60">
        <v>292</v>
      </c>
      <c r="AA529" s="61">
        <v>178</v>
      </c>
      <c r="AB529" s="61">
        <v>178</v>
      </c>
      <c r="AC529" s="193">
        <v>4</v>
      </c>
      <c r="AD529" s="118">
        <v>600000029</v>
      </c>
      <c r="AE529" s="105">
        <f>справочники!$C$21</f>
        <v>0.125</v>
      </c>
      <c r="AF529" s="63">
        <f t="shared" si="512"/>
        <v>3.2</v>
      </c>
      <c r="AG529" s="123">
        <f t="shared" si="513"/>
        <v>3.3730000000000002</v>
      </c>
      <c r="AH529" s="38">
        <v>16</v>
      </c>
      <c r="AI529" s="39">
        <v>8</v>
      </c>
      <c r="AJ529" s="41">
        <f t="shared" ref="AJ529:AJ530" si="532">AH529*AI529</f>
        <v>128</v>
      </c>
      <c r="AK529" s="208">
        <f t="shared" ref="AK529:AK530" si="533">IF(C529="ШТ",кол_во_инд.__упак_к*итого_г_у,ROUNDDOWN(номин.вес_нетто_г_у__кг*итого_г_у,1))</f>
        <v>512</v>
      </c>
      <c r="AL529" s="206">
        <f t="shared" si="520"/>
        <v>1569</v>
      </c>
      <c r="AM529" s="23"/>
    </row>
    <row r="530" spans="1:39" ht="89.25" x14ac:dyDescent="0.2">
      <c r="A530" s="117">
        <v>1001020867062</v>
      </c>
      <c r="B530" s="49" t="s">
        <v>1381</v>
      </c>
      <c r="C530" s="82" t="s">
        <v>3</v>
      </c>
      <c r="D530" s="147" t="s">
        <v>474</v>
      </c>
      <c r="E530" s="113" t="s">
        <v>40</v>
      </c>
      <c r="F530" s="226" t="s">
        <v>2</v>
      </c>
      <c r="G530" s="50" t="s">
        <v>1</v>
      </c>
      <c r="H530" s="154" t="s">
        <v>481</v>
      </c>
      <c r="I530" s="150" t="s">
        <v>510</v>
      </c>
      <c r="J530" s="72" t="s">
        <v>1379</v>
      </c>
      <c r="K530" s="73">
        <v>12</v>
      </c>
      <c r="L530" s="74">
        <v>20</v>
      </c>
      <c r="M530" s="75"/>
      <c r="N530" s="90" t="s">
        <v>334</v>
      </c>
      <c r="O530" s="32" t="s">
        <v>115</v>
      </c>
      <c r="P530" s="88">
        <v>45</v>
      </c>
      <c r="Q530" s="57" t="s">
        <v>88</v>
      </c>
      <c r="R530" s="241">
        <v>2531699000005</v>
      </c>
      <c r="S530" s="241">
        <v>12531699000002</v>
      </c>
      <c r="T530" s="260">
        <v>350</v>
      </c>
      <c r="U530" s="69">
        <v>190</v>
      </c>
      <c r="V530" s="69">
        <v>50</v>
      </c>
      <c r="W530" s="66">
        <f>кратность!$F$224</f>
        <v>1</v>
      </c>
      <c r="X530" s="273">
        <v>1.2E-2</v>
      </c>
      <c r="Y530" s="67">
        <f t="shared" si="531"/>
        <v>1.012</v>
      </c>
      <c r="Z530" s="68">
        <v>388</v>
      </c>
      <c r="AA530" s="69">
        <v>193</v>
      </c>
      <c r="AB530" s="69">
        <v>158</v>
      </c>
      <c r="AC530" s="196">
        <v>4</v>
      </c>
      <c r="AD530" s="118">
        <v>600000018</v>
      </c>
      <c r="AE530" s="106">
        <f>справочники!$C$10</f>
        <v>0.161</v>
      </c>
      <c r="AF530" s="62">
        <f t="shared" si="512"/>
        <v>4</v>
      </c>
      <c r="AG530" s="142">
        <f t="shared" si="513"/>
        <v>4.2089999999999996</v>
      </c>
      <c r="AH530" s="158">
        <v>12</v>
      </c>
      <c r="AI530" s="35">
        <v>9</v>
      </c>
      <c r="AJ530" s="41">
        <f t="shared" si="532"/>
        <v>108</v>
      </c>
      <c r="AK530" s="274">
        <f t="shared" si="533"/>
        <v>432</v>
      </c>
      <c r="AL530" s="206">
        <f t="shared" si="520"/>
        <v>1567</v>
      </c>
      <c r="AM530" s="23"/>
    </row>
    <row r="531" spans="1:39" ht="89.25" x14ac:dyDescent="0.2">
      <c r="A531" s="117">
        <v>1001020867123</v>
      </c>
      <c r="B531" s="49" t="s">
        <v>1750</v>
      </c>
      <c r="C531" s="50" t="s">
        <v>4</v>
      </c>
      <c r="D531" s="147" t="s">
        <v>474</v>
      </c>
      <c r="E531" s="113" t="s">
        <v>40</v>
      </c>
      <c r="F531" s="226" t="s">
        <v>2</v>
      </c>
      <c r="G531" s="50" t="s">
        <v>1</v>
      </c>
      <c r="H531" s="154" t="s">
        <v>481</v>
      </c>
      <c r="I531" s="150" t="s">
        <v>510</v>
      </c>
      <c r="J531" s="72" t="s">
        <v>1379</v>
      </c>
      <c r="K531" s="73">
        <v>12</v>
      </c>
      <c r="L531" s="74">
        <v>20</v>
      </c>
      <c r="M531" s="75"/>
      <c r="N531" s="90" t="s">
        <v>334</v>
      </c>
      <c r="O531" s="32" t="s">
        <v>115</v>
      </c>
      <c r="P531" s="88">
        <v>45</v>
      </c>
      <c r="Q531" s="57" t="s">
        <v>88</v>
      </c>
      <c r="R531" s="241">
        <v>4607958079100</v>
      </c>
      <c r="S531" s="241">
        <v>14607958079107</v>
      </c>
      <c r="T531" s="260">
        <v>220</v>
      </c>
      <c r="U531" s="69">
        <v>135</v>
      </c>
      <c r="V531" s="69">
        <v>20</v>
      </c>
      <c r="W531" s="66">
        <v>0.3</v>
      </c>
      <c r="X531" s="273">
        <v>1.7000000000000001E-2</v>
      </c>
      <c r="Y531" s="67">
        <f t="shared" ref="Y531" si="534">W531+X531</f>
        <v>0.317</v>
      </c>
      <c r="Z531" s="60">
        <v>230</v>
      </c>
      <c r="AA531" s="61">
        <v>216</v>
      </c>
      <c r="AB531" s="69">
        <v>138</v>
      </c>
      <c r="AC531" s="196">
        <v>6</v>
      </c>
      <c r="AD531" s="118">
        <v>600000390</v>
      </c>
      <c r="AE531" s="106">
        <f>справочники!$C$90</f>
        <v>0.14699999999999999</v>
      </c>
      <c r="AF531" s="62">
        <f t="shared" si="512"/>
        <v>1.8</v>
      </c>
      <c r="AG531" s="142">
        <f t="shared" si="513"/>
        <v>2.0489999999999999</v>
      </c>
      <c r="AH531" s="38">
        <v>15</v>
      </c>
      <c r="AI531" s="39">
        <v>11</v>
      </c>
      <c r="AJ531" s="41">
        <f t="shared" ref="AJ531" si="535">AH531*AI531</f>
        <v>165</v>
      </c>
      <c r="AK531" s="208">
        <f t="shared" ref="AK531" si="536">IF(C531="ШТ",кол_во_инд.__упак_к*итого_г_у,ROUNDDOWN(номин.вес_нетто_г_у__кг*итого_г_у,1))</f>
        <v>990</v>
      </c>
      <c r="AL531" s="206">
        <f t="shared" si="520"/>
        <v>1663</v>
      </c>
      <c r="AM531" s="23"/>
    </row>
    <row r="532" spans="1:39" ht="140.25" x14ac:dyDescent="0.2">
      <c r="A532" s="117">
        <v>1001025737251</v>
      </c>
      <c r="B532" s="49" t="s">
        <v>1657</v>
      </c>
      <c r="C532" s="50" t="s">
        <v>4</v>
      </c>
      <c r="D532" s="147" t="s">
        <v>474</v>
      </c>
      <c r="E532" s="113" t="s">
        <v>40</v>
      </c>
      <c r="F532" s="226" t="s">
        <v>5</v>
      </c>
      <c r="G532" s="50" t="s">
        <v>346</v>
      </c>
      <c r="H532" s="154" t="s">
        <v>488</v>
      </c>
      <c r="I532" s="150" t="s">
        <v>786</v>
      </c>
      <c r="J532" s="52" t="s">
        <v>1658</v>
      </c>
      <c r="K532" s="53">
        <v>10</v>
      </c>
      <c r="L532" s="54">
        <v>20</v>
      </c>
      <c r="M532" s="55">
        <v>3</v>
      </c>
      <c r="N532" s="89" t="s">
        <v>41</v>
      </c>
      <c r="O532" s="32" t="s">
        <v>115</v>
      </c>
      <c r="P532" s="50">
        <v>45</v>
      </c>
      <c r="Q532" s="57" t="s">
        <v>88</v>
      </c>
      <c r="R532" s="239">
        <v>4607958079414</v>
      </c>
      <c r="S532" s="239">
        <v>14607958079411</v>
      </c>
      <c r="T532" s="260">
        <v>193</v>
      </c>
      <c r="U532" s="69">
        <v>150</v>
      </c>
      <c r="V532" s="69">
        <v>50</v>
      </c>
      <c r="W532" s="66">
        <v>0.64</v>
      </c>
      <c r="X532" s="273">
        <v>8.0000000000000002E-3</v>
      </c>
      <c r="Y532" s="67">
        <f>W532+X532</f>
        <v>0.64800000000000002</v>
      </c>
      <c r="Z532" s="60">
        <v>230</v>
      </c>
      <c r="AA532" s="61">
        <v>216</v>
      </c>
      <c r="AB532" s="69">
        <v>138</v>
      </c>
      <c r="AC532" s="193">
        <v>6</v>
      </c>
      <c r="AD532" s="118">
        <v>600000390</v>
      </c>
      <c r="AE532" s="105">
        <f>справочники!$C$90</f>
        <v>0.14699999999999999</v>
      </c>
      <c r="AF532" s="62">
        <f t="shared" si="512"/>
        <v>3.84</v>
      </c>
      <c r="AG532" s="123">
        <f t="shared" si="513"/>
        <v>4.0350000000000001</v>
      </c>
      <c r="AH532" s="38">
        <v>15</v>
      </c>
      <c r="AI532" s="39">
        <v>11</v>
      </c>
      <c r="AJ532" s="41">
        <f t="shared" ref="AJ532" si="537">AH532*AI532</f>
        <v>165</v>
      </c>
      <c r="AK532" s="208">
        <f t="shared" ref="AK532" si="538">IF(C532="ШТ",кол_во_инд.__упак_к*итого_г_у,ROUNDDOWN(номин.вес_нетто_г_у__кг*итого_г_у,1))</f>
        <v>990</v>
      </c>
      <c r="AL532" s="206">
        <f t="shared" si="520"/>
        <v>1663</v>
      </c>
      <c r="AM532" s="23"/>
    </row>
    <row r="533" spans="1:39" ht="51" customHeight="1" x14ac:dyDescent="0.2">
      <c r="A533" s="117">
        <v>1001025767284</v>
      </c>
      <c r="B533" s="49" t="s">
        <v>1733</v>
      </c>
      <c r="C533" s="82" t="s">
        <v>4</v>
      </c>
      <c r="D533" s="147" t="s">
        <v>474</v>
      </c>
      <c r="E533" s="113" t="s">
        <v>40</v>
      </c>
      <c r="F533" s="226" t="s">
        <v>2</v>
      </c>
      <c r="G533" s="50" t="s">
        <v>346</v>
      </c>
      <c r="H533" s="154" t="s">
        <v>1225</v>
      </c>
      <c r="I533" s="150" t="s">
        <v>1226</v>
      </c>
      <c r="J533" s="72" t="s">
        <v>1234</v>
      </c>
      <c r="K533" s="73">
        <v>12</v>
      </c>
      <c r="L533" s="74">
        <v>22</v>
      </c>
      <c r="M533" s="75"/>
      <c r="N533" s="90" t="s">
        <v>1227</v>
      </c>
      <c r="O533" s="32" t="s">
        <v>115</v>
      </c>
      <c r="P533" s="88">
        <v>30</v>
      </c>
      <c r="Q533" s="88" t="s">
        <v>38</v>
      </c>
      <c r="R533" s="241">
        <v>4607958078059</v>
      </c>
      <c r="S533" s="241">
        <v>24607958078053</v>
      </c>
      <c r="T533" s="260">
        <v>150</v>
      </c>
      <c r="U533" s="69">
        <v>154</v>
      </c>
      <c r="V533" s="69">
        <v>28</v>
      </c>
      <c r="W533" s="66">
        <v>0.33</v>
      </c>
      <c r="X533" s="273">
        <v>1.4999999999999999E-2</v>
      </c>
      <c r="Y533" s="67">
        <f t="shared" ref="Y533:Y534" si="539">W533+X533</f>
        <v>0.34500000000000003</v>
      </c>
      <c r="Z533" s="76">
        <v>348</v>
      </c>
      <c r="AA533" s="77">
        <v>153</v>
      </c>
      <c r="AB533" s="77">
        <v>108</v>
      </c>
      <c r="AC533" s="196">
        <v>6</v>
      </c>
      <c r="AD533" s="118">
        <v>600000033</v>
      </c>
      <c r="AE533" s="106">
        <f>справочники!$C$25</f>
        <v>0.104</v>
      </c>
      <c r="AF533" s="62">
        <f t="shared" si="512"/>
        <v>1.98</v>
      </c>
      <c r="AG533" s="142">
        <f t="shared" si="513"/>
        <v>2.1740000000000004</v>
      </c>
      <c r="AH533" s="158">
        <v>16</v>
      </c>
      <c r="AI533" s="35">
        <v>13</v>
      </c>
      <c r="AJ533" s="41">
        <f t="shared" ref="AJ533:AJ534" si="540">AH533*AI533</f>
        <v>208</v>
      </c>
      <c r="AK533" s="208">
        <f t="shared" ref="AK533:AK534" si="541">IF(C533="ШТ",кол_во_инд.__упак_к*итого_г_у,ROUNDDOWN(номин.вес_нетто_г_у__кг*итого_г_у,1))</f>
        <v>1248</v>
      </c>
      <c r="AL533" s="206">
        <f t="shared" si="520"/>
        <v>1549</v>
      </c>
      <c r="AM533" s="23"/>
    </row>
    <row r="534" spans="1:39" ht="127.5" x14ac:dyDescent="0.2">
      <c r="A534" s="117">
        <v>1001026817328</v>
      </c>
      <c r="B534" s="49" t="s">
        <v>1837</v>
      </c>
      <c r="C534" s="50" t="s">
        <v>3</v>
      </c>
      <c r="D534" s="147" t="s">
        <v>474</v>
      </c>
      <c r="E534" s="113" t="s">
        <v>40</v>
      </c>
      <c r="F534" s="147" t="s">
        <v>1199</v>
      </c>
      <c r="G534" s="50" t="s">
        <v>346</v>
      </c>
      <c r="H534" s="154" t="s">
        <v>488</v>
      </c>
      <c r="I534" s="151" t="s">
        <v>786</v>
      </c>
      <c r="J534" s="52" t="s">
        <v>1838</v>
      </c>
      <c r="K534" s="53">
        <v>8</v>
      </c>
      <c r="L534" s="54">
        <v>12</v>
      </c>
      <c r="M534" s="55">
        <v>6</v>
      </c>
      <c r="N534" s="89" t="s">
        <v>970</v>
      </c>
      <c r="O534" s="32" t="s">
        <v>115</v>
      </c>
      <c r="P534" s="88">
        <v>45</v>
      </c>
      <c r="Q534" s="88" t="s">
        <v>38</v>
      </c>
      <c r="R534" s="238">
        <v>2800320000005</v>
      </c>
      <c r="S534" s="238">
        <v>12800320000002</v>
      </c>
      <c r="T534" s="260">
        <v>300</v>
      </c>
      <c r="U534" s="69">
        <v>190</v>
      </c>
      <c r="V534" s="69">
        <v>80</v>
      </c>
      <c r="W534" s="66">
        <f>кратность!$F$225</f>
        <v>2</v>
      </c>
      <c r="X534" s="273">
        <v>1.7000000000000001E-2</v>
      </c>
      <c r="Y534" s="67">
        <f t="shared" si="539"/>
        <v>2.0169999999999999</v>
      </c>
      <c r="Z534" s="38">
        <v>315</v>
      </c>
      <c r="AA534" s="39">
        <v>168</v>
      </c>
      <c r="AB534" s="39">
        <v>188</v>
      </c>
      <c r="AC534" s="193">
        <v>2</v>
      </c>
      <c r="AD534" s="118">
        <v>600000428</v>
      </c>
      <c r="AE534" s="105">
        <f>справочники!$C$114</f>
        <v>0.123</v>
      </c>
      <c r="AF534" s="62">
        <f t="shared" si="512"/>
        <v>4</v>
      </c>
      <c r="AG534" s="123">
        <f t="shared" si="513"/>
        <v>4.157</v>
      </c>
      <c r="AH534" s="38">
        <v>17</v>
      </c>
      <c r="AI534" s="39">
        <v>8</v>
      </c>
      <c r="AJ534" s="41">
        <f t="shared" si="540"/>
        <v>136</v>
      </c>
      <c r="AK534" s="216">
        <f t="shared" si="541"/>
        <v>544</v>
      </c>
      <c r="AL534" s="206">
        <f t="shared" si="520"/>
        <v>1649</v>
      </c>
      <c r="AM534" s="23"/>
    </row>
    <row r="535" spans="1:39" ht="127.5" customHeight="1" x14ac:dyDescent="0.2">
      <c r="A535" s="117">
        <v>1001025546822</v>
      </c>
      <c r="B535" s="49" t="s">
        <v>994</v>
      </c>
      <c r="C535" s="50" t="s">
        <v>4</v>
      </c>
      <c r="D535" s="147" t="s">
        <v>474</v>
      </c>
      <c r="E535" s="113" t="s">
        <v>40</v>
      </c>
      <c r="F535" s="226" t="s">
        <v>6</v>
      </c>
      <c r="G535" s="50" t="s">
        <v>1</v>
      </c>
      <c r="H535" s="154" t="s">
        <v>488</v>
      </c>
      <c r="I535" s="151" t="s">
        <v>786</v>
      </c>
      <c r="J535" s="52" t="s">
        <v>995</v>
      </c>
      <c r="K535" s="53">
        <v>10</v>
      </c>
      <c r="L535" s="54">
        <v>18</v>
      </c>
      <c r="M535" s="55">
        <v>3</v>
      </c>
      <c r="N535" s="89" t="s">
        <v>821</v>
      </c>
      <c r="O535" s="32" t="s">
        <v>115</v>
      </c>
      <c r="P535" s="50">
        <v>45</v>
      </c>
      <c r="Q535" s="57" t="s">
        <v>88</v>
      </c>
      <c r="R535" s="239">
        <v>4607958077496</v>
      </c>
      <c r="S535" s="239">
        <v>14607958077493</v>
      </c>
      <c r="T535" s="260">
        <v>220</v>
      </c>
      <c r="U535" s="69">
        <v>135</v>
      </c>
      <c r="V535" s="69">
        <v>30</v>
      </c>
      <c r="W535" s="66">
        <v>0.36</v>
      </c>
      <c r="X535" s="273">
        <v>1.7000000000000001E-2</v>
      </c>
      <c r="Y535" s="67">
        <f t="shared" ref="Y535:Y570" si="542">W535+X535</f>
        <v>0.377</v>
      </c>
      <c r="Z535" s="60">
        <v>293</v>
      </c>
      <c r="AA535" s="61">
        <v>153</v>
      </c>
      <c r="AB535" s="61">
        <v>224</v>
      </c>
      <c r="AC535" s="193">
        <v>8</v>
      </c>
      <c r="AD535" s="118">
        <v>600000400</v>
      </c>
      <c r="AE535" s="105">
        <f>справочники!$C$95</f>
        <v>0.13500000000000001</v>
      </c>
      <c r="AF535" s="62">
        <f t="shared" si="512"/>
        <v>2.88</v>
      </c>
      <c r="AG535" s="123">
        <f t="shared" si="513"/>
        <v>3.1509999999999998</v>
      </c>
      <c r="AH535" s="38">
        <v>20</v>
      </c>
      <c r="AI535" s="39">
        <v>7</v>
      </c>
      <c r="AJ535" s="41">
        <f t="shared" si="511"/>
        <v>140</v>
      </c>
      <c r="AK535" s="208">
        <f t="shared" si="530"/>
        <v>1120</v>
      </c>
      <c r="AL535" s="206">
        <f t="shared" si="520"/>
        <v>1713</v>
      </c>
      <c r="AM535" s="23"/>
    </row>
    <row r="536" spans="1:39" ht="165.75" x14ac:dyDescent="0.2">
      <c r="A536" s="117">
        <v>1001025547279</v>
      </c>
      <c r="B536" s="49" t="s">
        <v>1717</v>
      </c>
      <c r="C536" s="50" t="s">
        <v>3</v>
      </c>
      <c r="D536" s="147" t="s">
        <v>474</v>
      </c>
      <c r="E536" s="113" t="s">
        <v>40</v>
      </c>
      <c r="F536" s="147" t="s">
        <v>6</v>
      </c>
      <c r="G536" s="59" t="s">
        <v>150</v>
      </c>
      <c r="H536" s="154" t="s">
        <v>488</v>
      </c>
      <c r="I536" s="151" t="s">
        <v>786</v>
      </c>
      <c r="J536" s="52" t="s">
        <v>1718</v>
      </c>
      <c r="K536" s="53">
        <v>10</v>
      </c>
      <c r="L536" s="54">
        <v>15</v>
      </c>
      <c r="M536" s="55">
        <v>2</v>
      </c>
      <c r="N536" s="89" t="s">
        <v>750</v>
      </c>
      <c r="O536" s="32" t="s">
        <v>115</v>
      </c>
      <c r="P536" s="50">
        <v>45</v>
      </c>
      <c r="Q536" s="50" t="s">
        <v>88</v>
      </c>
      <c r="R536" s="236">
        <v>2800547000000</v>
      </c>
      <c r="S536" s="236">
        <v>12800547000007</v>
      </c>
      <c r="T536" s="260">
        <v>300</v>
      </c>
      <c r="U536" s="69">
        <v>160</v>
      </c>
      <c r="V536" s="69">
        <v>80</v>
      </c>
      <c r="W536" s="66">
        <f>кратность!$F$226</f>
        <v>1.5</v>
      </c>
      <c r="X536" s="273">
        <v>1.7000000000000001E-2</v>
      </c>
      <c r="Y536" s="67">
        <f>W536+X536</f>
        <v>1.5169999999999999</v>
      </c>
      <c r="Z536" s="60">
        <v>388</v>
      </c>
      <c r="AA536" s="61">
        <v>292</v>
      </c>
      <c r="AB536" s="61">
        <v>240</v>
      </c>
      <c r="AC536" s="193">
        <v>6</v>
      </c>
      <c r="AD536" s="118">
        <v>600000017</v>
      </c>
      <c r="AE536" s="105">
        <f>справочники!$C$9</f>
        <v>0.34899999999999998</v>
      </c>
      <c r="AF536" s="62">
        <f t="shared" si="512"/>
        <v>9</v>
      </c>
      <c r="AG536" s="123">
        <f t="shared" si="513"/>
        <v>9.4510000000000005</v>
      </c>
      <c r="AH536" s="38">
        <v>8</v>
      </c>
      <c r="AI536" s="39">
        <v>6</v>
      </c>
      <c r="AJ536" s="41">
        <f t="shared" si="511"/>
        <v>48</v>
      </c>
      <c r="AK536" s="216">
        <f>IF(C536="ШТ",кол_во_инд.__упак_к*итого_г_у,ROUNDDOWN(номин.вес_нетто_г_у__кг*итого_г_у,1))</f>
        <v>432</v>
      </c>
      <c r="AL536" s="206">
        <f t="shared" si="520"/>
        <v>1585</v>
      </c>
      <c r="AM536" s="23"/>
    </row>
    <row r="537" spans="1:39" s="23" customFormat="1" ht="89.25" x14ac:dyDescent="0.2">
      <c r="A537" s="117">
        <v>1001021837325</v>
      </c>
      <c r="B537" s="49" t="s">
        <v>1829</v>
      </c>
      <c r="C537" s="50" t="s">
        <v>4</v>
      </c>
      <c r="D537" s="147" t="s">
        <v>474</v>
      </c>
      <c r="E537" s="113" t="s">
        <v>40</v>
      </c>
      <c r="F537" s="147" t="s">
        <v>1199</v>
      </c>
      <c r="G537" s="50" t="s">
        <v>1</v>
      </c>
      <c r="H537" s="154" t="s">
        <v>488</v>
      </c>
      <c r="I537" s="151" t="s">
        <v>786</v>
      </c>
      <c r="J537" s="52" t="s">
        <v>1830</v>
      </c>
      <c r="K537" s="53">
        <v>15</v>
      </c>
      <c r="L537" s="54">
        <v>13</v>
      </c>
      <c r="M537" s="55">
        <v>2</v>
      </c>
      <c r="N537" s="89" t="s">
        <v>1831</v>
      </c>
      <c r="O537" s="32" t="s">
        <v>115</v>
      </c>
      <c r="P537" s="88">
        <v>45</v>
      </c>
      <c r="Q537" s="83" t="s">
        <v>38</v>
      </c>
      <c r="R537" s="240">
        <v>4607958079858</v>
      </c>
      <c r="S537" s="240">
        <v>14607958079855</v>
      </c>
      <c r="T537" s="260">
        <v>193</v>
      </c>
      <c r="U537" s="69">
        <v>150</v>
      </c>
      <c r="V537" s="69">
        <v>50</v>
      </c>
      <c r="W537" s="66">
        <v>0.64</v>
      </c>
      <c r="X537" s="273">
        <v>8.0000000000000002E-3</v>
      </c>
      <c r="Y537" s="67">
        <f t="shared" ref="Y537" si="543">W537+X537</f>
        <v>0.64800000000000002</v>
      </c>
      <c r="Z537" s="60">
        <v>230</v>
      </c>
      <c r="AA537" s="61">
        <v>216</v>
      </c>
      <c r="AB537" s="69">
        <v>138</v>
      </c>
      <c r="AC537" s="193">
        <v>6</v>
      </c>
      <c r="AD537" s="118">
        <v>600000390</v>
      </c>
      <c r="AE537" s="105">
        <f>справочники!$C$90</f>
        <v>0.14699999999999999</v>
      </c>
      <c r="AF537" s="62">
        <f t="shared" si="512"/>
        <v>3.84</v>
      </c>
      <c r="AG537" s="123">
        <f t="shared" si="513"/>
        <v>4.0350000000000001</v>
      </c>
      <c r="AH537" s="38">
        <v>15</v>
      </c>
      <c r="AI537" s="39">
        <v>11</v>
      </c>
      <c r="AJ537" s="41">
        <f t="shared" si="511"/>
        <v>165</v>
      </c>
      <c r="AK537" s="208">
        <f t="shared" ref="AK537" si="544">IF(C537="ШТ",кол_во_инд.__упак_к*итого_г_у,ROUNDDOWN(номин.вес_нетто_г_у__кг*итого_г_у,1))</f>
        <v>990</v>
      </c>
      <c r="AL537" s="206">
        <f t="shared" si="520"/>
        <v>1663</v>
      </c>
    </row>
    <row r="538" spans="1:39" ht="127.5" x14ac:dyDescent="0.2">
      <c r="A538" s="117">
        <v>1001022657074</v>
      </c>
      <c r="B538" s="81" t="s">
        <v>1388</v>
      </c>
      <c r="C538" s="82" t="s">
        <v>4</v>
      </c>
      <c r="D538" s="147" t="s">
        <v>474</v>
      </c>
      <c r="E538" s="113" t="s">
        <v>40</v>
      </c>
      <c r="F538" s="226" t="s">
        <v>6</v>
      </c>
      <c r="G538" s="50" t="s">
        <v>346</v>
      </c>
      <c r="H538" s="154" t="s">
        <v>481</v>
      </c>
      <c r="I538" s="150" t="s">
        <v>515</v>
      </c>
      <c r="J538" s="52" t="s">
        <v>1716</v>
      </c>
      <c r="K538" s="53">
        <v>10</v>
      </c>
      <c r="L538" s="54">
        <v>19</v>
      </c>
      <c r="M538" s="55"/>
      <c r="N538" s="89" t="s">
        <v>339</v>
      </c>
      <c r="O538" s="32" t="s">
        <v>115</v>
      </c>
      <c r="P538" s="88">
        <v>50</v>
      </c>
      <c r="Q538" s="50" t="s">
        <v>88</v>
      </c>
      <c r="R538" s="239">
        <v>4607958077854</v>
      </c>
      <c r="S538" s="239">
        <v>14607958077851</v>
      </c>
      <c r="T538" s="260">
        <v>150</v>
      </c>
      <c r="U538" s="69">
        <v>154</v>
      </c>
      <c r="V538" s="69">
        <v>55</v>
      </c>
      <c r="W538" s="66">
        <v>0.6</v>
      </c>
      <c r="X538" s="273">
        <v>1.4999999999999999E-2</v>
      </c>
      <c r="Y538" s="67">
        <f t="shared" ref="Y538" si="545">W538+X538</f>
        <v>0.61499999999999999</v>
      </c>
      <c r="Z538" s="60">
        <v>315</v>
      </c>
      <c r="AA538" s="61">
        <v>168</v>
      </c>
      <c r="AB538" s="61">
        <v>248</v>
      </c>
      <c r="AC538" s="193">
        <v>8</v>
      </c>
      <c r="AD538" s="118">
        <v>600000429</v>
      </c>
      <c r="AE538" s="105">
        <f>справочники!$C$115</f>
        <v>0.14299999999999999</v>
      </c>
      <c r="AF538" s="62">
        <f t="shared" si="512"/>
        <v>4.8</v>
      </c>
      <c r="AG538" s="123">
        <f t="shared" si="513"/>
        <v>5.0629999999999997</v>
      </c>
      <c r="AH538" s="38">
        <v>17</v>
      </c>
      <c r="AI538" s="39">
        <v>6</v>
      </c>
      <c r="AJ538" s="41">
        <f t="shared" ref="AJ538" si="546">AH538*AI538</f>
        <v>102</v>
      </c>
      <c r="AK538" s="208">
        <f t="shared" ref="AK538" si="547">IF(C538="ШТ",кол_во_инд.__упак_к*итого_г_у,ROUNDDOWN(номин.вес_нетто_г_у__кг*итого_г_у,1))</f>
        <v>816</v>
      </c>
      <c r="AL538" s="206">
        <f t="shared" si="520"/>
        <v>1633</v>
      </c>
      <c r="AM538" s="23"/>
    </row>
    <row r="539" spans="1:39" ht="127.5" x14ac:dyDescent="0.2">
      <c r="A539" s="117">
        <v>1001022726303</v>
      </c>
      <c r="B539" s="49" t="s">
        <v>823</v>
      </c>
      <c r="C539" s="50" t="s">
        <v>3</v>
      </c>
      <c r="D539" s="147" t="s">
        <v>474</v>
      </c>
      <c r="E539" s="113" t="s">
        <v>40</v>
      </c>
      <c r="F539" s="147" t="s">
        <v>6</v>
      </c>
      <c r="G539" s="50" t="s">
        <v>1</v>
      </c>
      <c r="H539" s="154" t="s">
        <v>481</v>
      </c>
      <c r="I539" s="150" t="s">
        <v>514</v>
      </c>
      <c r="J539" s="52" t="s">
        <v>1818</v>
      </c>
      <c r="K539" s="53">
        <v>10</v>
      </c>
      <c r="L539" s="54">
        <v>16</v>
      </c>
      <c r="M539" s="55">
        <v>3</v>
      </c>
      <c r="N539" s="89" t="s">
        <v>660</v>
      </c>
      <c r="O539" s="32" t="s">
        <v>115</v>
      </c>
      <c r="P539" s="88">
        <v>45</v>
      </c>
      <c r="Q539" s="57" t="s">
        <v>88</v>
      </c>
      <c r="R539" s="238">
        <v>2800589000006</v>
      </c>
      <c r="S539" s="238">
        <v>12800589000003</v>
      </c>
      <c r="T539" s="260">
        <v>350</v>
      </c>
      <c r="U539" s="69">
        <v>190</v>
      </c>
      <c r="V539" s="69">
        <v>50</v>
      </c>
      <c r="W539" s="66">
        <f>кратность!$F$227</f>
        <v>1.5</v>
      </c>
      <c r="X539" s="273">
        <v>1.4999999999999999E-2</v>
      </c>
      <c r="Y539" s="67">
        <f t="shared" si="542"/>
        <v>1.5149999999999999</v>
      </c>
      <c r="Z539" s="60">
        <v>388</v>
      </c>
      <c r="AA539" s="61">
        <v>193</v>
      </c>
      <c r="AB539" s="61">
        <v>158</v>
      </c>
      <c r="AC539" s="193">
        <v>3</v>
      </c>
      <c r="AD539" s="118">
        <v>600000018</v>
      </c>
      <c r="AE539" s="105">
        <f>справочники!$C$10</f>
        <v>0.161</v>
      </c>
      <c r="AF539" s="62">
        <f t="shared" si="512"/>
        <v>4.5</v>
      </c>
      <c r="AG539" s="123">
        <f t="shared" si="513"/>
        <v>4.7059999999999995</v>
      </c>
      <c r="AH539" s="38">
        <v>12</v>
      </c>
      <c r="AI539" s="39">
        <v>9</v>
      </c>
      <c r="AJ539" s="41">
        <f t="shared" si="511"/>
        <v>108</v>
      </c>
      <c r="AK539" s="216">
        <f t="shared" si="530"/>
        <v>486</v>
      </c>
      <c r="AL539" s="206">
        <f t="shared" si="520"/>
        <v>1567</v>
      </c>
      <c r="AM539" s="23"/>
    </row>
    <row r="540" spans="1:39" ht="114.75" x14ac:dyDescent="0.2">
      <c r="A540" s="117">
        <v>1001022377065</v>
      </c>
      <c r="B540" s="49" t="s">
        <v>1397</v>
      </c>
      <c r="C540" s="50" t="s">
        <v>4</v>
      </c>
      <c r="D540" s="147" t="s">
        <v>474</v>
      </c>
      <c r="E540" s="113" t="s">
        <v>40</v>
      </c>
      <c r="F540" s="147" t="s">
        <v>6</v>
      </c>
      <c r="G540" s="59" t="s">
        <v>346</v>
      </c>
      <c r="H540" s="154" t="s">
        <v>481</v>
      </c>
      <c r="I540" s="150" t="s">
        <v>514</v>
      </c>
      <c r="J540" s="52" t="s">
        <v>1711</v>
      </c>
      <c r="K540" s="53">
        <v>11</v>
      </c>
      <c r="L540" s="54">
        <v>12</v>
      </c>
      <c r="M540" s="55">
        <v>3</v>
      </c>
      <c r="N540" s="89" t="s">
        <v>970</v>
      </c>
      <c r="O540" s="32" t="s">
        <v>115</v>
      </c>
      <c r="P540" s="88">
        <v>50</v>
      </c>
      <c r="Q540" s="88" t="s">
        <v>88</v>
      </c>
      <c r="R540" s="191">
        <v>4607958072491</v>
      </c>
      <c r="S540" s="191">
        <v>14607958072498</v>
      </c>
      <c r="T540" s="260">
        <v>150</v>
      </c>
      <c r="U540" s="69">
        <v>154</v>
      </c>
      <c r="V540" s="69">
        <v>55</v>
      </c>
      <c r="W540" s="66">
        <v>0.6</v>
      </c>
      <c r="X540" s="273">
        <v>1.4999999999999999E-2</v>
      </c>
      <c r="Y540" s="67">
        <f t="shared" ref="Y540" si="548">W540+X540</f>
        <v>0.61499999999999999</v>
      </c>
      <c r="Z540" s="60">
        <v>306</v>
      </c>
      <c r="AA540" s="61">
        <v>166</v>
      </c>
      <c r="AB540" s="61">
        <v>246</v>
      </c>
      <c r="AC540" s="193">
        <v>8</v>
      </c>
      <c r="AD540" s="118">
        <v>600000524</v>
      </c>
      <c r="AE540" s="105">
        <f>справочники!$C$125</f>
        <v>0.17499999999999999</v>
      </c>
      <c r="AF540" s="62">
        <f t="shared" si="512"/>
        <v>4.8</v>
      </c>
      <c r="AG540" s="123">
        <f t="shared" si="513"/>
        <v>5.0949999999999998</v>
      </c>
      <c r="AH540" s="38">
        <v>17</v>
      </c>
      <c r="AI540" s="39">
        <v>6</v>
      </c>
      <c r="AJ540" s="41">
        <f t="shared" ref="AJ540" si="549">AH540*AI540</f>
        <v>102</v>
      </c>
      <c r="AK540" s="208">
        <f t="shared" ref="AK540" si="550">IF(C540="ШТ",кол_во_инд.__упак_к*итого_г_у,ROUNDDOWN(номин.вес_нетто_г_у__кг*итого_г_у,1))</f>
        <v>816</v>
      </c>
      <c r="AL540" s="206">
        <f t="shared" si="520"/>
        <v>1621</v>
      </c>
      <c r="AM540" s="23"/>
    </row>
    <row r="541" spans="1:39" ht="153" x14ac:dyDescent="0.2">
      <c r="A541" s="117">
        <v>1001022246713</v>
      </c>
      <c r="B541" s="49" t="s">
        <v>777</v>
      </c>
      <c r="C541" s="50" t="s">
        <v>4</v>
      </c>
      <c r="D541" s="147" t="s">
        <v>474</v>
      </c>
      <c r="E541" s="113" t="s">
        <v>40</v>
      </c>
      <c r="F541" s="147" t="s">
        <v>6</v>
      </c>
      <c r="G541" s="50" t="s">
        <v>346</v>
      </c>
      <c r="H541" s="154" t="s">
        <v>481</v>
      </c>
      <c r="I541" s="150" t="s">
        <v>514</v>
      </c>
      <c r="J541" s="52" t="s">
        <v>1634</v>
      </c>
      <c r="K541" s="53">
        <v>10</v>
      </c>
      <c r="L541" s="54">
        <v>13</v>
      </c>
      <c r="M541" s="55">
        <v>4</v>
      </c>
      <c r="N541" s="89" t="s">
        <v>1133</v>
      </c>
      <c r="O541" s="32" t="s">
        <v>115</v>
      </c>
      <c r="P541" s="88">
        <v>45</v>
      </c>
      <c r="Q541" s="88" t="s">
        <v>88</v>
      </c>
      <c r="R541" s="191">
        <v>4607958076031</v>
      </c>
      <c r="S541" s="191">
        <v>14607958076038</v>
      </c>
      <c r="T541" s="260">
        <v>150</v>
      </c>
      <c r="U541" s="69">
        <v>154</v>
      </c>
      <c r="V541" s="69">
        <v>45</v>
      </c>
      <c r="W541" s="66">
        <v>0.41</v>
      </c>
      <c r="X541" s="273">
        <v>1.4999999999999999E-2</v>
      </c>
      <c r="Y541" s="67">
        <f t="shared" si="542"/>
        <v>0.42499999999999999</v>
      </c>
      <c r="Z541" s="38">
        <v>315</v>
      </c>
      <c r="AA541" s="39">
        <v>168</v>
      </c>
      <c r="AB541" s="39">
        <v>188</v>
      </c>
      <c r="AC541" s="193">
        <v>8</v>
      </c>
      <c r="AD541" s="118">
        <v>600000428</v>
      </c>
      <c r="AE541" s="104">
        <f>справочники!$C$114</f>
        <v>0.123</v>
      </c>
      <c r="AF541" s="62">
        <f t="shared" si="512"/>
        <v>3.28</v>
      </c>
      <c r="AG541" s="123">
        <f t="shared" si="513"/>
        <v>3.5229999999999997</v>
      </c>
      <c r="AH541" s="38">
        <v>17</v>
      </c>
      <c r="AI541" s="39">
        <v>8</v>
      </c>
      <c r="AJ541" s="41">
        <f t="shared" si="511"/>
        <v>136</v>
      </c>
      <c r="AK541" s="208">
        <f t="shared" si="530"/>
        <v>1088</v>
      </c>
      <c r="AL541" s="206">
        <f t="shared" si="520"/>
        <v>1649</v>
      </c>
      <c r="AM541" s="23"/>
    </row>
    <row r="542" spans="1:39" ht="140.25" x14ac:dyDescent="0.2">
      <c r="A542" s="117">
        <v>1001022246958</v>
      </c>
      <c r="B542" s="49" t="s">
        <v>1228</v>
      </c>
      <c r="C542" s="50" t="s">
        <v>3</v>
      </c>
      <c r="D542" s="147" t="s">
        <v>474</v>
      </c>
      <c r="E542" s="113" t="s">
        <v>40</v>
      </c>
      <c r="F542" s="147" t="s">
        <v>6</v>
      </c>
      <c r="G542" s="50" t="s">
        <v>346</v>
      </c>
      <c r="H542" s="154" t="s">
        <v>481</v>
      </c>
      <c r="I542" s="150" t="s">
        <v>514</v>
      </c>
      <c r="J542" s="52" t="s">
        <v>992</v>
      </c>
      <c r="K542" s="53">
        <v>10</v>
      </c>
      <c r="L542" s="54">
        <v>15</v>
      </c>
      <c r="M542" s="55">
        <v>3</v>
      </c>
      <c r="N542" s="89" t="s">
        <v>132</v>
      </c>
      <c r="O542" s="32" t="s">
        <v>115</v>
      </c>
      <c r="P542" s="88">
        <v>45</v>
      </c>
      <c r="Q542" s="50" t="s">
        <v>88</v>
      </c>
      <c r="R542" s="81">
        <v>2761920000003</v>
      </c>
      <c r="S542" s="81">
        <v>12761920000000</v>
      </c>
      <c r="T542" s="260">
        <v>300</v>
      </c>
      <c r="U542" s="69">
        <v>190</v>
      </c>
      <c r="V542" s="69">
        <v>50</v>
      </c>
      <c r="W542" s="66">
        <f>кратность!$F$228</f>
        <v>1.55</v>
      </c>
      <c r="X542" s="273">
        <v>1.4999999999999999E-2</v>
      </c>
      <c r="Y542" s="67">
        <f t="shared" si="542"/>
        <v>1.5649999999999999</v>
      </c>
      <c r="Z542" s="60">
        <v>388</v>
      </c>
      <c r="AA542" s="61">
        <v>292</v>
      </c>
      <c r="AB542" s="61">
        <v>148</v>
      </c>
      <c r="AC542" s="193">
        <v>4</v>
      </c>
      <c r="AD542" s="118">
        <v>600000021</v>
      </c>
      <c r="AE542" s="105">
        <f>справочники!$C$13</f>
        <v>0.26800000000000002</v>
      </c>
      <c r="AF542" s="62">
        <f t="shared" si="512"/>
        <v>6.2</v>
      </c>
      <c r="AG542" s="123">
        <f t="shared" si="513"/>
        <v>6.5279999999999996</v>
      </c>
      <c r="AH542" s="38">
        <v>8</v>
      </c>
      <c r="AI542" s="39">
        <v>10</v>
      </c>
      <c r="AJ542" s="41">
        <f t="shared" si="511"/>
        <v>80</v>
      </c>
      <c r="AK542" s="216">
        <f t="shared" si="530"/>
        <v>496</v>
      </c>
      <c r="AL542" s="206">
        <f t="shared" si="520"/>
        <v>1625</v>
      </c>
      <c r="AM542" s="23"/>
    </row>
    <row r="543" spans="1:39" ht="140.25" x14ac:dyDescent="0.2">
      <c r="A543" s="117">
        <v>1001022246959</v>
      </c>
      <c r="B543" s="49" t="s">
        <v>1229</v>
      </c>
      <c r="C543" s="50" t="s">
        <v>3</v>
      </c>
      <c r="D543" s="147" t="s">
        <v>474</v>
      </c>
      <c r="E543" s="113" t="s">
        <v>40</v>
      </c>
      <c r="F543" s="147" t="s">
        <v>6</v>
      </c>
      <c r="G543" s="50" t="s">
        <v>346</v>
      </c>
      <c r="H543" s="154" t="s">
        <v>481</v>
      </c>
      <c r="I543" s="150" t="s">
        <v>514</v>
      </c>
      <c r="J543" s="52" t="s">
        <v>992</v>
      </c>
      <c r="K543" s="53">
        <v>10</v>
      </c>
      <c r="L543" s="54">
        <v>15</v>
      </c>
      <c r="M543" s="55">
        <v>3</v>
      </c>
      <c r="N543" s="89" t="s">
        <v>132</v>
      </c>
      <c r="O543" s="32" t="s">
        <v>115</v>
      </c>
      <c r="P543" s="88">
        <v>45</v>
      </c>
      <c r="Q543" s="50" t="s">
        <v>88</v>
      </c>
      <c r="R543" s="236">
        <v>2512907000000</v>
      </c>
      <c r="S543" s="236">
        <v>12512907000007</v>
      </c>
      <c r="T543" s="260">
        <v>300</v>
      </c>
      <c r="U543" s="69">
        <v>190</v>
      </c>
      <c r="V543" s="69">
        <v>50</v>
      </c>
      <c r="W543" s="66">
        <f>кратность!$F$229</f>
        <v>1.55</v>
      </c>
      <c r="X543" s="273">
        <v>1.4999999999999999E-2</v>
      </c>
      <c r="Y543" s="67">
        <f t="shared" si="542"/>
        <v>1.5649999999999999</v>
      </c>
      <c r="Z543" s="60">
        <v>388</v>
      </c>
      <c r="AA543" s="61">
        <v>292</v>
      </c>
      <c r="AB543" s="61">
        <v>148</v>
      </c>
      <c r="AC543" s="193">
        <v>4</v>
      </c>
      <c r="AD543" s="118">
        <v>600000021</v>
      </c>
      <c r="AE543" s="105">
        <f>справочники!$C$13</f>
        <v>0.26800000000000002</v>
      </c>
      <c r="AF543" s="62">
        <f t="shared" si="512"/>
        <v>6.2</v>
      </c>
      <c r="AG543" s="123">
        <f t="shared" si="513"/>
        <v>6.5279999999999996</v>
      </c>
      <c r="AH543" s="38">
        <v>8</v>
      </c>
      <c r="AI543" s="39">
        <v>10</v>
      </c>
      <c r="AJ543" s="41">
        <f t="shared" si="511"/>
        <v>80</v>
      </c>
      <c r="AK543" s="216">
        <f t="shared" si="530"/>
        <v>496</v>
      </c>
      <c r="AL543" s="206">
        <f t="shared" si="520"/>
        <v>1625</v>
      </c>
      <c r="AM543" s="23"/>
    </row>
    <row r="544" spans="1:39" ht="140.25" x14ac:dyDescent="0.2">
      <c r="A544" s="117">
        <v>1001022246661</v>
      </c>
      <c r="B544" s="49" t="s">
        <v>793</v>
      </c>
      <c r="C544" s="50" t="s">
        <v>3</v>
      </c>
      <c r="D544" s="147" t="s">
        <v>474</v>
      </c>
      <c r="E544" s="113" t="s">
        <v>40</v>
      </c>
      <c r="F544" s="147" t="s">
        <v>6</v>
      </c>
      <c r="G544" s="50" t="s">
        <v>346</v>
      </c>
      <c r="H544" s="154" t="s">
        <v>481</v>
      </c>
      <c r="I544" s="150" t="s">
        <v>514</v>
      </c>
      <c r="J544" s="52" t="s">
        <v>992</v>
      </c>
      <c r="K544" s="53">
        <v>10</v>
      </c>
      <c r="L544" s="54">
        <v>15</v>
      </c>
      <c r="M544" s="55">
        <v>3</v>
      </c>
      <c r="N544" s="89" t="s">
        <v>132</v>
      </c>
      <c r="O544" s="32" t="s">
        <v>115</v>
      </c>
      <c r="P544" s="88">
        <v>45</v>
      </c>
      <c r="Q544" s="50" t="s">
        <v>88</v>
      </c>
      <c r="R544" s="236">
        <v>2102731000002</v>
      </c>
      <c r="S544" s="236">
        <v>12102731000009</v>
      </c>
      <c r="T544" s="260">
        <v>300</v>
      </c>
      <c r="U544" s="69">
        <v>190</v>
      </c>
      <c r="V544" s="69">
        <v>50</v>
      </c>
      <c r="W544" s="66">
        <f>кратность!$F$230</f>
        <v>1.5</v>
      </c>
      <c r="X544" s="273">
        <v>1.4999999999999999E-2</v>
      </c>
      <c r="Y544" s="67">
        <f t="shared" si="542"/>
        <v>1.5149999999999999</v>
      </c>
      <c r="Z544" s="60">
        <v>388</v>
      </c>
      <c r="AA544" s="61">
        <v>292</v>
      </c>
      <c r="AB544" s="61">
        <v>148</v>
      </c>
      <c r="AC544" s="193">
        <v>4</v>
      </c>
      <c r="AD544" s="118">
        <v>600000021</v>
      </c>
      <c r="AE544" s="105">
        <f>справочники!$C$13</f>
        <v>0.26800000000000002</v>
      </c>
      <c r="AF544" s="62">
        <f t="shared" si="512"/>
        <v>6</v>
      </c>
      <c r="AG544" s="123">
        <f t="shared" si="513"/>
        <v>6.3279999999999994</v>
      </c>
      <c r="AH544" s="38">
        <v>8</v>
      </c>
      <c r="AI544" s="39">
        <v>10</v>
      </c>
      <c r="AJ544" s="41">
        <f t="shared" ref="AJ544:AJ577" si="551">AH544*AI544</f>
        <v>80</v>
      </c>
      <c r="AK544" s="216">
        <f t="shared" si="530"/>
        <v>480</v>
      </c>
      <c r="AL544" s="206">
        <f t="shared" si="520"/>
        <v>1625</v>
      </c>
      <c r="AM544" s="23"/>
    </row>
    <row r="545" spans="1:39" ht="153" x14ac:dyDescent="0.2">
      <c r="A545" s="117">
        <v>1001026797319</v>
      </c>
      <c r="B545" s="49" t="s">
        <v>1819</v>
      </c>
      <c r="C545" s="50" t="s">
        <v>4</v>
      </c>
      <c r="D545" s="147" t="s">
        <v>474</v>
      </c>
      <c r="E545" s="113" t="s">
        <v>40</v>
      </c>
      <c r="F545" s="147" t="s">
        <v>6</v>
      </c>
      <c r="G545" s="50" t="s">
        <v>1</v>
      </c>
      <c r="H545" s="154" t="s">
        <v>481</v>
      </c>
      <c r="I545" s="150" t="s">
        <v>514</v>
      </c>
      <c r="J545" s="52" t="s">
        <v>1820</v>
      </c>
      <c r="K545" s="53">
        <v>10</v>
      </c>
      <c r="L545" s="54">
        <v>13</v>
      </c>
      <c r="M545" s="55">
        <v>4</v>
      </c>
      <c r="N545" s="89" t="s">
        <v>1133</v>
      </c>
      <c r="O545" s="32" t="s">
        <v>115</v>
      </c>
      <c r="P545" s="88">
        <v>45</v>
      </c>
      <c r="Q545" s="88" t="s">
        <v>38</v>
      </c>
      <c r="R545" s="191">
        <v>4607958079773</v>
      </c>
      <c r="S545" s="191">
        <v>14607958079770</v>
      </c>
      <c r="T545" s="260">
        <v>150</v>
      </c>
      <c r="U545" s="69">
        <v>154</v>
      </c>
      <c r="V545" s="69">
        <v>45</v>
      </c>
      <c r="W545" s="66">
        <v>0.41</v>
      </c>
      <c r="X545" s="273">
        <v>1.4999999999999999E-2</v>
      </c>
      <c r="Y545" s="67">
        <f t="shared" ref="Y545" si="552">W545+X545</f>
        <v>0.42499999999999999</v>
      </c>
      <c r="Z545" s="38">
        <v>315</v>
      </c>
      <c r="AA545" s="39">
        <v>168</v>
      </c>
      <c r="AB545" s="39">
        <v>188</v>
      </c>
      <c r="AC545" s="193">
        <v>8</v>
      </c>
      <c r="AD545" s="118">
        <v>600000428</v>
      </c>
      <c r="AE545" s="104">
        <f>справочники!$C$114</f>
        <v>0.123</v>
      </c>
      <c r="AF545" s="62">
        <f t="shared" si="512"/>
        <v>3.28</v>
      </c>
      <c r="AG545" s="123">
        <f t="shared" si="513"/>
        <v>3.5229999999999997</v>
      </c>
      <c r="AH545" s="38">
        <v>17</v>
      </c>
      <c r="AI545" s="39">
        <v>8</v>
      </c>
      <c r="AJ545" s="41">
        <f t="shared" si="551"/>
        <v>136</v>
      </c>
      <c r="AK545" s="208">
        <f t="shared" ref="AK545" si="553">IF(C545="ШТ",кол_во_инд.__упак_к*итого_г_у,ROUNDDOWN(номин.вес_нетто_г_у__кг*итого_г_у,1))</f>
        <v>1088</v>
      </c>
      <c r="AL545" s="206">
        <f t="shared" si="520"/>
        <v>1649</v>
      </c>
      <c r="AM545" s="23"/>
    </row>
    <row r="546" spans="1:39" ht="103.5" customHeight="1" x14ac:dyDescent="0.2">
      <c r="A546" s="117">
        <v>1001025886987</v>
      </c>
      <c r="B546" s="49" t="s">
        <v>1244</v>
      </c>
      <c r="C546" s="50" t="s">
        <v>4</v>
      </c>
      <c r="D546" s="147" t="s">
        <v>474</v>
      </c>
      <c r="E546" s="113" t="s">
        <v>40</v>
      </c>
      <c r="F546" s="147" t="s">
        <v>6</v>
      </c>
      <c r="G546" s="59" t="s">
        <v>346</v>
      </c>
      <c r="H546" s="154" t="s">
        <v>488</v>
      </c>
      <c r="I546" s="150" t="s">
        <v>786</v>
      </c>
      <c r="J546" s="52" t="s">
        <v>1245</v>
      </c>
      <c r="K546" s="53">
        <v>8</v>
      </c>
      <c r="L546" s="54">
        <v>12</v>
      </c>
      <c r="M546" s="55">
        <v>5</v>
      </c>
      <c r="N546" s="89" t="s">
        <v>771</v>
      </c>
      <c r="O546" s="32" t="s">
        <v>115</v>
      </c>
      <c r="P546" s="88">
        <v>45</v>
      </c>
      <c r="Q546" s="88" t="s">
        <v>88</v>
      </c>
      <c r="R546" s="191">
        <v>4607958078455</v>
      </c>
      <c r="S546" s="191">
        <v>14607958078452</v>
      </c>
      <c r="T546" s="260">
        <v>150</v>
      </c>
      <c r="U546" s="69">
        <v>154</v>
      </c>
      <c r="V546" s="69">
        <v>55</v>
      </c>
      <c r="W546" s="66">
        <v>0.6</v>
      </c>
      <c r="X546" s="273">
        <v>1.4999999999999999E-2</v>
      </c>
      <c r="Y546" s="67">
        <f t="shared" si="542"/>
        <v>0.61499999999999999</v>
      </c>
      <c r="Z546" s="60">
        <v>306</v>
      </c>
      <c r="AA546" s="61">
        <v>166</v>
      </c>
      <c r="AB546" s="61">
        <v>246</v>
      </c>
      <c r="AC546" s="193">
        <v>8</v>
      </c>
      <c r="AD546" s="118">
        <v>600000436</v>
      </c>
      <c r="AE546" s="105">
        <f>справочники!$C$132</f>
        <v>0.154</v>
      </c>
      <c r="AF546" s="62">
        <f t="shared" si="512"/>
        <v>4.8</v>
      </c>
      <c r="AG546" s="123">
        <f t="shared" si="513"/>
        <v>5.0739999999999998</v>
      </c>
      <c r="AH546" s="38">
        <v>17</v>
      </c>
      <c r="AI546" s="39">
        <v>6</v>
      </c>
      <c r="AJ546" s="41">
        <f t="shared" si="551"/>
        <v>102</v>
      </c>
      <c r="AK546" s="208">
        <f t="shared" si="530"/>
        <v>816</v>
      </c>
      <c r="AL546" s="206">
        <f t="shared" si="520"/>
        <v>1621</v>
      </c>
      <c r="AM546" s="23"/>
    </row>
    <row r="547" spans="1:39" ht="103.5" customHeight="1" x14ac:dyDescent="0.2">
      <c r="A547" s="117">
        <v>1001026497306</v>
      </c>
      <c r="B547" s="49" t="s">
        <v>1784</v>
      </c>
      <c r="C547" s="50" t="s">
        <v>4</v>
      </c>
      <c r="D547" s="147" t="s">
        <v>474</v>
      </c>
      <c r="E547" s="113" t="s">
        <v>40</v>
      </c>
      <c r="F547" s="147" t="s">
        <v>6</v>
      </c>
      <c r="G547" s="59" t="s">
        <v>1</v>
      </c>
      <c r="H547" s="154" t="s">
        <v>481</v>
      </c>
      <c r="I547" s="150" t="s">
        <v>514</v>
      </c>
      <c r="J547" s="52" t="s">
        <v>1785</v>
      </c>
      <c r="K547" s="53">
        <v>11</v>
      </c>
      <c r="L547" s="54">
        <v>12</v>
      </c>
      <c r="M547" s="55">
        <v>3</v>
      </c>
      <c r="N547" s="89" t="s">
        <v>970</v>
      </c>
      <c r="O547" s="32" t="s">
        <v>115</v>
      </c>
      <c r="P547" s="88">
        <v>45</v>
      </c>
      <c r="Q547" s="88" t="s">
        <v>88</v>
      </c>
      <c r="R547" s="191">
        <v>4607958079650</v>
      </c>
      <c r="S547" s="191">
        <v>14607958079657</v>
      </c>
      <c r="T547" s="260">
        <v>150</v>
      </c>
      <c r="U547" s="69">
        <v>154</v>
      </c>
      <c r="V547" s="69">
        <v>55</v>
      </c>
      <c r="W547" s="66">
        <v>0.6</v>
      </c>
      <c r="X547" s="273">
        <v>1.4999999999999999E-2</v>
      </c>
      <c r="Y547" s="67">
        <f t="shared" ref="Y547" si="554">W547+X547</f>
        <v>0.61499999999999999</v>
      </c>
      <c r="Z547" s="60">
        <v>306</v>
      </c>
      <c r="AA547" s="61">
        <v>166</v>
      </c>
      <c r="AB547" s="61">
        <v>246</v>
      </c>
      <c r="AC547" s="193">
        <v>8</v>
      </c>
      <c r="AD547" s="118">
        <v>600000429</v>
      </c>
      <c r="AE547" s="105">
        <f>справочники!$C$115</f>
        <v>0.14299999999999999</v>
      </c>
      <c r="AF547" s="62">
        <f t="shared" si="512"/>
        <v>4.8</v>
      </c>
      <c r="AG547" s="123">
        <f t="shared" si="513"/>
        <v>5.0629999999999997</v>
      </c>
      <c r="AH547" s="38">
        <v>17</v>
      </c>
      <c r="AI547" s="39">
        <v>6</v>
      </c>
      <c r="AJ547" s="41">
        <f t="shared" ref="AJ547" si="555">AH547*AI547</f>
        <v>102</v>
      </c>
      <c r="AK547" s="208">
        <f t="shared" ref="AK547" si="556">IF(C547="ШТ",кол_во_инд.__упак_к*итого_г_у,ROUNDDOWN(номин.вес_нетто_г_у__кг*итого_г_у,1))</f>
        <v>816</v>
      </c>
      <c r="AL547" s="206">
        <f t="shared" si="520"/>
        <v>1621</v>
      </c>
      <c r="AM547" s="23"/>
    </row>
    <row r="548" spans="1:39" ht="153" x14ac:dyDescent="0.2">
      <c r="A548" s="117">
        <v>1001022246240</v>
      </c>
      <c r="B548" s="49" t="s">
        <v>812</v>
      </c>
      <c r="C548" s="50" t="s">
        <v>4</v>
      </c>
      <c r="D548" s="147" t="s">
        <v>474</v>
      </c>
      <c r="E548" s="113" t="s">
        <v>40</v>
      </c>
      <c r="F548" s="147" t="s">
        <v>6</v>
      </c>
      <c r="G548" s="50" t="s">
        <v>346</v>
      </c>
      <c r="H548" s="154" t="s">
        <v>481</v>
      </c>
      <c r="I548" s="150" t="s">
        <v>514</v>
      </c>
      <c r="J548" s="52" t="s">
        <v>1634</v>
      </c>
      <c r="K548" s="53">
        <v>10</v>
      </c>
      <c r="L548" s="54">
        <v>13</v>
      </c>
      <c r="M548" s="55">
        <v>4</v>
      </c>
      <c r="N548" s="89" t="s">
        <v>1133</v>
      </c>
      <c r="O548" s="32" t="s">
        <v>115</v>
      </c>
      <c r="P548" s="88">
        <v>45</v>
      </c>
      <c r="Q548" s="88" t="s">
        <v>88</v>
      </c>
      <c r="R548" s="191">
        <v>4607958071654</v>
      </c>
      <c r="S548" s="191">
        <v>14607958071651</v>
      </c>
      <c r="T548" s="260">
        <v>150</v>
      </c>
      <c r="U548" s="69">
        <v>154</v>
      </c>
      <c r="V548" s="69">
        <v>45</v>
      </c>
      <c r="W548" s="66">
        <v>0.45</v>
      </c>
      <c r="X548" s="273">
        <v>6.0000000000000001E-3</v>
      </c>
      <c r="Y548" s="67">
        <f t="shared" si="542"/>
        <v>0.45600000000000002</v>
      </c>
      <c r="Z548" s="60">
        <v>315</v>
      </c>
      <c r="AA548" s="61">
        <v>168</v>
      </c>
      <c r="AB548" s="61">
        <v>188</v>
      </c>
      <c r="AC548" s="193">
        <v>7</v>
      </c>
      <c r="AD548" s="118">
        <v>600000428</v>
      </c>
      <c r="AE548" s="105">
        <f>справочники!$C$114</f>
        <v>0.123</v>
      </c>
      <c r="AF548" s="62">
        <f t="shared" si="512"/>
        <v>3.15</v>
      </c>
      <c r="AG548" s="123">
        <f t="shared" si="513"/>
        <v>3.3150000000000004</v>
      </c>
      <c r="AH548" s="38">
        <v>17</v>
      </c>
      <c r="AI548" s="39">
        <v>8</v>
      </c>
      <c r="AJ548" s="41">
        <f t="shared" si="551"/>
        <v>136</v>
      </c>
      <c r="AK548" s="208">
        <f t="shared" si="530"/>
        <v>952</v>
      </c>
      <c r="AL548" s="206">
        <f t="shared" si="520"/>
        <v>1649</v>
      </c>
      <c r="AM548" s="23"/>
    </row>
    <row r="549" spans="1:39" ht="165.75" x14ac:dyDescent="0.2">
      <c r="A549" s="117">
        <v>1001026617250</v>
      </c>
      <c r="B549" s="49" t="s">
        <v>1652</v>
      </c>
      <c r="C549" s="82" t="s">
        <v>4</v>
      </c>
      <c r="D549" s="147" t="s">
        <v>474</v>
      </c>
      <c r="E549" s="113" t="s">
        <v>40</v>
      </c>
      <c r="F549" s="147" t="s">
        <v>6</v>
      </c>
      <c r="G549" s="50" t="s">
        <v>346</v>
      </c>
      <c r="H549" s="154" t="s">
        <v>488</v>
      </c>
      <c r="I549" s="150" t="s">
        <v>786</v>
      </c>
      <c r="J549" s="72" t="s">
        <v>1845</v>
      </c>
      <c r="K549" s="73">
        <v>10</v>
      </c>
      <c r="L549" s="74">
        <v>11</v>
      </c>
      <c r="M549" s="75">
        <v>2</v>
      </c>
      <c r="N549" s="90" t="s">
        <v>1653</v>
      </c>
      <c r="O549" s="32" t="s">
        <v>115</v>
      </c>
      <c r="P549" s="88">
        <v>45</v>
      </c>
      <c r="Q549" s="88" t="s">
        <v>38</v>
      </c>
      <c r="R549" s="241">
        <v>4607958079407</v>
      </c>
      <c r="S549" s="241">
        <v>14607958079404</v>
      </c>
      <c r="T549" s="260">
        <v>150</v>
      </c>
      <c r="U549" s="69">
        <v>154</v>
      </c>
      <c r="V549" s="69">
        <v>28</v>
      </c>
      <c r="W549" s="66">
        <v>0.33</v>
      </c>
      <c r="X549" s="273">
        <v>1.4999999999999999E-2</v>
      </c>
      <c r="Y549" s="67">
        <f t="shared" ref="Y549" si="557">W549+X549</f>
        <v>0.34500000000000003</v>
      </c>
      <c r="Z549" s="76">
        <v>378</v>
      </c>
      <c r="AA549" s="77">
        <v>156</v>
      </c>
      <c r="AB549" s="77">
        <v>138</v>
      </c>
      <c r="AC549" s="196">
        <v>8</v>
      </c>
      <c r="AD549" s="118">
        <v>600000019</v>
      </c>
      <c r="AE549" s="106">
        <f>справочники!$C$11</f>
        <v>0.114</v>
      </c>
      <c r="AF549" s="62">
        <f t="shared" si="512"/>
        <v>2.64</v>
      </c>
      <c r="AG549" s="142">
        <f t="shared" si="513"/>
        <v>2.8740000000000001</v>
      </c>
      <c r="AH549" s="158">
        <v>15</v>
      </c>
      <c r="AI549" s="35">
        <v>11</v>
      </c>
      <c r="AJ549" s="41">
        <f t="shared" si="551"/>
        <v>165</v>
      </c>
      <c r="AK549" s="208">
        <f t="shared" ref="AK549" si="558">IF(C549="ШТ",кол_во_инд.__упак_к*итого_г_у,ROUNDDOWN(номин.вес_нетто_г_у__кг*итого_г_у,1))</f>
        <v>1320</v>
      </c>
      <c r="AL549" s="206">
        <f t="shared" si="520"/>
        <v>1663</v>
      </c>
      <c r="AM549" s="23"/>
    </row>
    <row r="550" spans="1:39" ht="114.75" customHeight="1" x14ac:dyDescent="0.2">
      <c r="A550" s="117">
        <v>1001025167044</v>
      </c>
      <c r="B550" s="49" t="s">
        <v>1436</v>
      </c>
      <c r="C550" s="50" t="s">
        <v>4</v>
      </c>
      <c r="D550" s="147" t="s">
        <v>474</v>
      </c>
      <c r="E550" s="113" t="s">
        <v>40</v>
      </c>
      <c r="F550" s="147" t="s">
        <v>6</v>
      </c>
      <c r="G550" s="50" t="s">
        <v>346</v>
      </c>
      <c r="H550" s="161" t="s">
        <v>488</v>
      </c>
      <c r="I550" s="150" t="s">
        <v>786</v>
      </c>
      <c r="J550" s="52" t="s">
        <v>1365</v>
      </c>
      <c r="K550" s="53">
        <v>7</v>
      </c>
      <c r="L550" s="54">
        <v>16</v>
      </c>
      <c r="M550" s="55">
        <v>3</v>
      </c>
      <c r="N550" s="89" t="s">
        <v>298</v>
      </c>
      <c r="O550" s="32" t="s">
        <v>115</v>
      </c>
      <c r="P550" s="50">
        <v>45</v>
      </c>
      <c r="Q550" s="88" t="s">
        <v>88</v>
      </c>
      <c r="R550" s="236">
        <v>4607958078882</v>
      </c>
      <c r="S550" s="236">
        <v>14607958078889</v>
      </c>
      <c r="T550" s="260">
        <v>220</v>
      </c>
      <c r="U550" s="69">
        <v>135</v>
      </c>
      <c r="V550" s="69">
        <v>37</v>
      </c>
      <c r="W550" s="66">
        <v>0.32</v>
      </c>
      <c r="X550" s="273">
        <v>5.0000000000000001E-3</v>
      </c>
      <c r="Y550" s="67">
        <f t="shared" si="542"/>
        <v>0.32500000000000001</v>
      </c>
      <c r="Z550" s="60">
        <v>378</v>
      </c>
      <c r="AA550" s="61">
        <v>156</v>
      </c>
      <c r="AB550" s="61">
        <v>111</v>
      </c>
      <c r="AC550" s="193">
        <v>8</v>
      </c>
      <c r="AD550" s="118">
        <v>600000220</v>
      </c>
      <c r="AE550" s="105">
        <f>справочники!$C$49</f>
        <v>0.105</v>
      </c>
      <c r="AF550" s="62">
        <f t="shared" si="512"/>
        <v>2.56</v>
      </c>
      <c r="AG550" s="123">
        <f t="shared" si="513"/>
        <v>2.7050000000000001</v>
      </c>
      <c r="AH550" s="38">
        <v>15</v>
      </c>
      <c r="AI550" s="39">
        <v>14</v>
      </c>
      <c r="AJ550" s="41">
        <f t="shared" si="551"/>
        <v>210</v>
      </c>
      <c r="AK550" s="216">
        <f t="shared" si="530"/>
        <v>1680</v>
      </c>
      <c r="AL550" s="206">
        <f t="shared" si="520"/>
        <v>1699</v>
      </c>
      <c r="AM550" s="23"/>
    </row>
    <row r="551" spans="1:39" ht="127.5" x14ac:dyDescent="0.2">
      <c r="A551" s="117">
        <v>1001025166776</v>
      </c>
      <c r="B551" s="49" t="s">
        <v>959</v>
      </c>
      <c r="C551" s="50" t="s">
        <v>4</v>
      </c>
      <c r="D551" s="147" t="s">
        <v>474</v>
      </c>
      <c r="E551" s="113" t="s">
        <v>40</v>
      </c>
      <c r="F551" s="147" t="s">
        <v>6</v>
      </c>
      <c r="G551" s="50" t="s">
        <v>346</v>
      </c>
      <c r="H551" s="154" t="s">
        <v>488</v>
      </c>
      <c r="I551" s="150" t="s">
        <v>786</v>
      </c>
      <c r="J551" s="52" t="s">
        <v>1880</v>
      </c>
      <c r="K551" s="53">
        <v>7</v>
      </c>
      <c r="L551" s="54">
        <v>16</v>
      </c>
      <c r="M551" s="55">
        <v>3</v>
      </c>
      <c r="N551" s="89" t="s">
        <v>298</v>
      </c>
      <c r="O551" s="32" t="s">
        <v>115</v>
      </c>
      <c r="P551" s="88">
        <v>45</v>
      </c>
      <c r="Q551" s="88" t="s">
        <v>88</v>
      </c>
      <c r="R551" s="191">
        <v>4607958077014</v>
      </c>
      <c r="S551" s="191">
        <v>14607958077011</v>
      </c>
      <c r="T551" s="260">
        <v>300</v>
      </c>
      <c r="U551" s="69">
        <v>105</v>
      </c>
      <c r="V551" s="69">
        <v>40</v>
      </c>
      <c r="W551" s="66">
        <v>0.35</v>
      </c>
      <c r="X551" s="273">
        <v>8.9999999999999993E-3</v>
      </c>
      <c r="Y551" s="67">
        <f t="shared" si="542"/>
        <v>0.35899999999999999</v>
      </c>
      <c r="Z551" s="38">
        <v>293</v>
      </c>
      <c r="AA551" s="39">
        <v>153</v>
      </c>
      <c r="AB551" s="39">
        <v>224</v>
      </c>
      <c r="AC551" s="193">
        <v>8</v>
      </c>
      <c r="AD551" s="118">
        <v>600000400</v>
      </c>
      <c r="AE551" s="104">
        <f>справочники!$C$95</f>
        <v>0.13500000000000001</v>
      </c>
      <c r="AF551" s="62">
        <f t="shared" si="512"/>
        <v>2.8</v>
      </c>
      <c r="AG551" s="123">
        <f t="shared" si="513"/>
        <v>3.0069999999999997</v>
      </c>
      <c r="AH551" s="38">
        <v>20</v>
      </c>
      <c r="AI551" s="39">
        <v>7</v>
      </c>
      <c r="AJ551" s="41">
        <f t="shared" si="551"/>
        <v>140</v>
      </c>
      <c r="AK551" s="208">
        <f t="shared" si="530"/>
        <v>1120</v>
      </c>
      <c r="AL551" s="206">
        <f t="shared" si="520"/>
        <v>1713</v>
      </c>
      <c r="AM551" s="23"/>
    </row>
    <row r="552" spans="1:39" ht="114.75" x14ac:dyDescent="0.2">
      <c r="A552" s="117">
        <v>1001022557121</v>
      </c>
      <c r="B552" s="49" t="s">
        <v>1459</v>
      </c>
      <c r="C552" s="50" t="s">
        <v>4</v>
      </c>
      <c r="D552" s="147" t="s">
        <v>474</v>
      </c>
      <c r="E552" s="113" t="s">
        <v>40</v>
      </c>
      <c r="F552" s="147" t="s">
        <v>6</v>
      </c>
      <c r="G552" s="59" t="s">
        <v>362</v>
      </c>
      <c r="H552" s="154" t="s">
        <v>488</v>
      </c>
      <c r="I552" s="150" t="s">
        <v>786</v>
      </c>
      <c r="J552" s="52" t="s">
        <v>1625</v>
      </c>
      <c r="K552" s="53">
        <v>12</v>
      </c>
      <c r="L552" s="54">
        <v>14</v>
      </c>
      <c r="M552" s="55">
        <v>1</v>
      </c>
      <c r="N552" s="90" t="s">
        <v>890</v>
      </c>
      <c r="O552" s="32" t="s">
        <v>115</v>
      </c>
      <c r="P552" s="88">
        <v>45</v>
      </c>
      <c r="Q552" s="88" t="s">
        <v>88</v>
      </c>
      <c r="R552" s="239">
        <v>4607958079094</v>
      </c>
      <c r="S552" s="239">
        <v>14607958079091</v>
      </c>
      <c r="T552" s="260">
        <v>200</v>
      </c>
      <c r="U552" s="69">
        <v>130</v>
      </c>
      <c r="V552" s="69">
        <v>20</v>
      </c>
      <c r="W552" s="66">
        <v>0.27</v>
      </c>
      <c r="X552" s="273">
        <v>5.0000000000000001E-3</v>
      </c>
      <c r="Y552" s="67">
        <f t="shared" ref="Y552" si="559">W552+X552</f>
        <v>0.27500000000000002</v>
      </c>
      <c r="Z552" s="60">
        <v>200</v>
      </c>
      <c r="AA552" s="61">
        <v>150</v>
      </c>
      <c r="AB552" s="69">
        <v>156</v>
      </c>
      <c r="AC552" s="193">
        <v>8</v>
      </c>
      <c r="AD552" s="118">
        <v>600000424</v>
      </c>
      <c r="AE552" s="105">
        <f>справочники!$C$107</f>
        <v>7.3999999999999996E-2</v>
      </c>
      <c r="AF552" s="62">
        <f t="shared" si="512"/>
        <v>2.16</v>
      </c>
      <c r="AG552" s="123">
        <f t="shared" si="513"/>
        <v>2.274</v>
      </c>
      <c r="AH552" s="38">
        <v>30</v>
      </c>
      <c r="AI552" s="39">
        <v>9</v>
      </c>
      <c r="AJ552" s="41">
        <f t="shared" ref="AJ552" si="560">AH552*AI552</f>
        <v>270</v>
      </c>
      <c r="AK552" s="208">
        <f t="shared" ref="AK552" si="561">IF(C552="ШТ",кол_во_инд.__упак_к*итого_г_у,ROUNDDOWN(номин.вес_нетто_г_у__кг*итого_г_у,1))</f>
        <v>2160</v>
      </c>
      <c r="AL552" s="206">
        <f t="shared" si="520"/>
        <v>1549</v>
      </c>
      <c r="AM552" s="23"/>
    </row>
    <row r="553" spans="1:39" ht="114.75" x14ac:dyDescent="0.2">
      <c r="A553" s="117">
        <v>1001022557234</v>
      </c>
      <c r="B553" s="49" t="s">
        <v>1619</v>
      </c>
      <c r="C553" s="50" t="s">
        <v>4</v>
      </c>
      <c r="D553" s="147" t="s">
        <v>474</v>
      </c>
      <c r="E553" s="113" t="s">
        <v>40</v>
      </c>
      <c r="F553" s="147" t="s">
        <v>6</v>
      </c>
      <c r="G553" s="59" t="s">
        <v>362</v>
      </c>
      <c r="H553" s="154" t="s">
        <v>488</v>
      </c>
      <c r="I553" s="150" t="s">
        <v>786</v>
      </c>
      <c r="J553" s="52" t="s">
        <v>1625</v>
      </c>
      <c r="K553" s="53">
        <v>12</v>
      </c>
      <c r="L553" s="54">
        <v>14</v>
      </c>
      <c r="M553" s="55">
        <v>1</v>
      </c>
      <c r="N553" s="90" t="s">
        <v>890</v>
      </c>
      <c r="O553" s="32" t="s">
        <v>115</v>
      </c>
      <c r="P553" s="88">
        <v>45</v>
      </c>
      <c r="Q553" s="88" t="s">
        <v>88</v>
      </c>
      <c r="R553" s="239">
        <v>4607958079391</v>
      </c>
      <c r="S553" s="239">
        <v>14607958079398</v>
      </c>
      <c r="T553" s="260">
        <v>200</v>
      </c>
      <c r="U553" s="69">
        <v>130</v>
      </c>
      <c r="V553" s="69">
        <v>30</v>
      </c>
      <c r="W553" s="66">
        <v>0.495</v>
      </c>
      <c r="X553" s="273">
        <v>6.0000000000000001E-3</v>
      </c>
      <c r="Y553" s="67">
        <f t="shared" ref="Y553" si="562">W553+X553</f>
        <v>0.501</v>
      </c>
      <c r="Z553" s="76">
        <v>378</v>
      </c>
      <c r="AA553" s="77">
        <v>156</v>
      </c>
      <c r="AB553" s="77">
        <v>138</v>
      </c>
      <c r="AC553" s="193">
        <v>8</v>
      </c>
      <c r="AD553" s="118">
        <v>600000019</v>
      </c>
      <c r="AE553" s="105">
        <f>справочники!$C$11</f>
        <v>0.114</v>
      </c>
      <c r="AF553" s="62">
        <f t="shared" si="512"/>
        <v>3.96</v>
      </c>
      <c r="AG553" s="123">
        <f t="shared" si="513"/>
        <v>4.1219999999999999</v>
      </c>
      <c r="AH553" s="38">
        <v>15</v>
      </c>
      <c r="AI553" s="39">
        <v>11</v>
      </c>
      <c r="AJ553" s="41">
        <f t="shared" ref="AJ553" si="563">AH553*AI553</f>
        <v>165</v>
      </c>
      <c r="AK553" s="208">
        <f t="shared" ref="AK553" si="564">IF(C553="ШТ",кол_во_инд.__упак_к*итого_г_у,ROUNDDOWN(номин.вес_нетто_г_у__кг*итого_г_у,1))</f>
        <v>1320</v>
      </c>
      <c r="AL553" s="206">
        <f t="shared" si="520"/>
        <v>1663</v>
      </c>
      <c r="AM553" s="23"/>
    </row>
    <row r="554" spans="1:39" s="23" customFormat="1" ht="114.75" x14ac:dyDescent="0.2">
      <c r="A554" s="117">
        <v>1001022557257</v>
      </c>
      <c r="B554" s="49" t="s">
        <v>1665</v>
      </c>
      <c r="C554" s="50" t="s">
        <v>4</v>
      </c>
      <c r="D554" s="147" t="s">
        <v>474</v>
      </c>
      <c r="E554" s="113" t="s">
        <v>40</v>
      </c>
      <c r="F554" s="147" t="s">
        <v>6</v>
      </c>
      <c r="G554" s="50" t="s">
        <v>346</v>
      </c>
      <c r="H554" s="154" t="s">
        <v>488</v>
      </c>
      <c r="I554" s="150" t="s">
        <v>786</v>
      </c>
      <c r="J554" s="52" t="s">
        <v>1666</v>
      </c>
      <c r="K554" s="53">
        <v>12</v>
      </c>
      <c r="L554" s="54">
        <v>14</v>
      </c>
      <c r="M554" s="55">
        <v>1</v>
      </c>
      <c r="N554" s="89" t="s">
        <v>890</v>
      </c>
      <c r="O554" s="32" t="s">
        <v>115</v>
      </c>
      <c r="P554" s="88">
        <v>45</v>
      </c>
      <c r="Q554" s="83" t="s">
        <v>88</v>
      </c>
      <c r="R554" s="240">
        <v>4607958079445</v>
      </c>
      <c r="S554" s="240">
        <v>14607958079442</v>
      </c>
      <c r="T554" s="260">
        <v>150</v>
      </c>
      <c r="U554" s="69">
        <v>154</v>
      </c>
      <c r="V554" s="69">
        <v>28</v>
      </c>
      <c r="W554" s="66">
        <v>0.33</v>
      </c>
      <c r="X554" s="273">
        <v>1.9E-2</v>
      </c>
      <c r="Y554" s="67">
        <f t="shared" ref="Y554" si="565">W554+X554</f>
        <v>0.34900000000000003</v>
      </c>
      <c r="Z554" s="68">
        <v>315</v>
      </c>
      <c r="AA554" s="69">
        <v>168</v>
      </c>
      <c r="AB554" s="69">
        <v>248</v>
      </c>
      <c r="AC554" s="193">
        <v>8</v>
      </c>
      <c r="AD554" s="118">
        <v>600000429</v>
      </c>
      <c r="AE554" s="105">
        <f>справочники!$C$115</f>
        <v>0.14299999999999999</v>
      </c>
      <c r="AF554" s="62">
        <f t="shared" si="512"/>
        <v>2.64</v>
      </c>
      <c r="AG554" s="123">
        <f t="shared" si="513"/>
        <v>2.9350000000000001</v>
      </c>
      <c r="AH554" s="38">
        <v>17</v>
      </c>
      <c r="AI554" s="39">
        <v>6</v>
      </c>
      <c r="AJ554" s="41">
        <f t="shared" ref="AJ554" si="566">AH554*AI554</f>
        <v>102</v>
      </c>
      <c r="AK554" s="208">
        <f t="shared" ref="AK554" si="567">IF(C554="ШТ",кол_во_инд.__упак_к*итого_г_у,ROUNDDOWN(номин.вес_нетто_г_у__кг*итого_г_у,1))</f>
        <v>816</v>
      </c>
      <c r="AL554" s="206">
        <f t="shared" si="520"/>
        <v>1633</v>
      </c>
    </row>
    <row r="555" spans="1:39" ht="114.75" x14ac:dyDescent="0.2">
      <c r="A555" s="117">
        <v>1001022556837</v>
      </c>
      <c r="B555" s="49" t="s">
        <v>1036</v>
      </c>
      <c r="C555" s="50" t="s">
        <v>4</v>
      </c>
      <c r="D555" s="147" t="s">
        <v>474</v>
      </c>
      <c r="E555" s="113" t="s">
        <v>40</v>
      </c>
      <c r="F555" s="147" t="s">
        <v>6</v>
      </c>
      <c r="G555" s="59" t="s">
        <v>362</v>
      </c>
      <c r="H555" s="154" t="s">
        <v>488</v>
      </c>
      <c r="I555" s="150" t="s">
        <v>786</v>
      </c>
      <c r="J555" s="52" t="s">
        <v>1705</v>
      </c>
      <c r="K555" s="53">
        <v>12</v>
      </c>
      <c r="L555" s="54">
        <v>14</v>
      </c>
      <c r="M555" s="55">
        <v>1</v>
      </c>
      <c r="N555" s="89" t="s">
        <v>890</v>
      </c>
      <c r="O555" s="32" t="s">
        <v>115</v>
      </c>
      <c r="P555" s="88">
        <v>45</v>
      </c>
      <c r="Q555" s="88" t="s">
        <v>88</v>
      </c>
      <c r="R555" s="239">
        <v>4607958077717</v>
      </c>
      <c r="S555" s="239">
        <v>14607958077714</v>
      </c>
      <c r="T555" s="260">
        <v>154</v>
      </c>
      <c r="U555" s="69">
        <v>150</v>
      </c>
      <c r="V555" s="69">
        <v>34</v>
      </c>
      <c r="W555" s="66">
        <v>0.4</v>
      </c>
      <c r="X555" s="273">
        <v>1.4999999999999999E-2</v>
      </c>
      <c r="Y555" s="67">
        <f t="shared" si="542"/>
        <v>0.41500000000000004</v>
      </c>
      <c r="Z555" s="60">
        <v>378</v>
      </c>
      <c r="AA555" s="61">
        <v>156</v>
      </c>
      <c r="AB555" s="69">
        <v>111</v>
      </c>
      <c r="AC555" s="193">
        <v>6</v>
      </c>
      <c r="AD555" s="118">
        <v>600000220</v>
      </c>
      <c r="AE555" s="105">
        <f>справочники!$C$49</f>
        <v>0.105</v>
      </c>
      <c r="AF555" s="62">
        <f t="shared" si="512"/>
        <v>2.4</v>
      </c>
      <c r="AG555" s="123">
        <f t="shared" si="513"/>
        <v>2.5950000000000002</v>
      </c>
      <c r="AH555" s="38">
        <v>15</v>
      </c>
      <c r="AI555" s="39">
        <v>14</v>
      </c>
      <c r="AJ555" s="41">
        <f t="shared" si="551"/>
        <v>210</v>
      </c>
      <c r="AK555" s="208">
        <f t="shared" si="530"/>
        <v>1260</v>
      </c>
      <c r="AL555" s="206">
        <f t="shared" si="520"/>
        <v>1699</v>
      </c>
      <c r="AM555" s="23"/>
    </row>
    <row r="556" spans="1:39" ht="255" x14ac:dyDescent="0.2">
      <c r="A556" s="117">
        <v>1001025176475</v>
      </c>
      <c r="B556" s="49" t="s">
        <v>710</v>
      </c>
      <c r="C556" s="50" t="s">
        <v>4</v>
      </c>
      <c r="D556" s="147" t="s">
        <v>474</v>
      </c>
      <c r="E556" s="113" t="s">
        <v>40</v>
      </c>
      <c r="F556" s="147" t="s">
        <v>6</v>
      </c>
      <c r="G556" s="59" t="s">
        <v>150</v>
      </c>
      <c r="H556" s="154" t="s">
        <v>488</v>
      </c>
      <c r="I556" s="150" t="s">
        <v>786</v>
      </c>
      <c r="J556" s="52" t="s">
        <v>1719</v>
      </c>
      <c r="K556" s="53">
        <v>10</v>
      </c>
      <c r="L556" s="54">
        <v>19</v>
      </c>
      <c r="M556" s="55">
        <v>5</v>
      </c>
      <c r="N556" s="89" t="s">
        <v>1164</v>
      </c>
      <c r="O556" s="32" t="s">
        <v>115</v>
      </c>
      <c r="P556" s="88">
        <v>45</v>
      </c>
      <c r="Q556" s="88" t="s">
        <v>88</v>
      </c>
      <c r="R556" s="239">
        <v>4607958075461</v>
      </c>
      <c r="S556" s="239">
        <v>14607958075468</v>
      </c>
      <c r="T556" s="260">
        <v>150</v>
      </c>
      <c r="U556" s="69">
        <v>154</v>
      </c>
      <c r="V556" s="69">
        <v>45</v>
      </c>
      <c r="W556" s="66">
        <v>0.4</v>
      </c>
      <c r="X556" s="273">
        <v>1.4999999999999999E-2</v>
      </c>
      <c r="Y556" s="67">
        <f t="shared" si="542"/>
        <v>0.41500000000000004</v>
      </c>
      <c r="Z556" s="68">
        <v>315</v>
      </c>
      <c r="AA556" s="69">
        <v>168</v>
      </c>
      <c r="AB556" s="69">
        <v>188</v>
      </c>
      <c r="AC556" s="193">
        <v>6</v>
      </c>
      <c r="AD556" s="118">
        <v>600000428</v>
      </c>
      <c r="AE556" s="105">
        <f>справочники!$C$114</f>
        <v>0.123</v>
      </c>
      <c r="AF556" s="62">
        <f t="shared" si="512"/>
        <v>2.4</v>
      </c>
      <c r="AG556" s="123">
        <f t="shared" si="513"/>
        <v>2.6130000000000004</v>
      </c>
      <c r="AH556" s="38">
        <v>17</v>
      </c>
      <c r="AI556" s="39">
        <v>8</v>
      </c>
      <c r="AJ556" s="41">
        <f t="shared" si="551"/>
        <v>136</v>
      </c>
      <c r="AK556" s="208">
        <f t="shared" si="530"/>
        <v>816</v>
      </c>
      <c r="AL556" s="206">
        <f t="shared" si="520"/>
        <v>1649</v>
      </c>
      <c r="AM556" s="23"/>
    </row>
    <row r="557" spans="1:39" ht="255" x14ac:dyDescent="0.2">
      <c r="A557" s="117">
        <v>1001025177297</v>
      </c>
      <c r="B557" s="49" t="s">
        <v>1764</v>
      </c>
      <c r="C557" s="50" t="s">
        <v>4</v>
      </c>
      <c r="D557" s="147" t="s">
        <v>474</v>
      </c>
      <c r="E557" s="113" t="s">
        <v>40</v>
      </c>
      <c r="F557" s="147" t="s">
        <v>6</v>
      </c>
      <c r="G557" s="59" t="s">
        <v>150</v>
      </c>
      <c r="H557" s="154" t="s">
        <v>488</v>
      </c>
      <c r="I557" s="150" t="s">
        <v>786</v>
      </c>
      <c r="J557" s="52" t="s">
        <v>1719</v>
      </c>
      <c r="K557" s="53">
        <v>10</v>
      </c>
      <c r="L557" s="54">
        <v>19</v>
      </c>
      <c r="M557" s="55">
        <v>5</v>
      </c>
      <c r="N557" s="89" t="s">
        <v>1164</v>
      </c>
      <c r="O557" s="32" t="s">
        <v>115</v>
      </c>
      <c r="P557" s="88">
        <v>45</v>
      </c>
      <c r="Q557" s="88" t="s">
        <v>88</v>
      </c>
      <c r="R557" s="239">
        <v>4607958075461</v>
      </c>
      <c r="S557" s="239">
        <v>14607958075468</v>
      </c>
      <c r="T557" s="260">
        <v>150</v>
      </c>
      <c r="U557" s="69">
        <v>154</v>
      </c>
      <c r="V557" s="69">
        <v>45</v>
      </c>
      <c r="W557" s="66">
        <v>0.4</v>
      </c>
      <c r="X557" s="273">
        <v>1.4999999999999999E-2</v>
      </c>
      <c r="Y557" s="67">
        <f t="shared" ref="Y557" si="568">W557+X557</f>
        <v>0.41500000000000004</v>
      </c>
      <c r="Z557" s="68">
        <v>315</v>
      </c>
      <c r="AA557" s="69">
        <v>168</v>
      </c>
      <c r="AB557" s="69">
        <v>188</v>
      </c>
      <c r="AC557" s="193">
        <v>6</v>
      </c>
      <c r="AD557" s="118">
        <v>600000428</v>
      </c>
      <c r="AE557" s="105">
        <f>справочники!$C$114</f>
        <v>0.123</v>
      </c>
      <c r="AF557" s="62">
        <f t="shared" si="512"/>
        <v>2.4</v>
      </c>
      <c r="AG557" s="123">
        <f t="shared" si="513"/>
        <v>2.6130000000000004</v>
      </c>
      <c r="AH557" s="38">
        <v>17</v>
      </c>
      <c r="AI557" s="39">
        <v>8</v>
      </c>
      <c r="AJ557" s="41">
        <f t="shared" ref="AJ557" si="569">AH557*AI557</f>
        <v>136</v>
      </c>
      <c r="AK557" s="208">
        <f t="shared" ref="AK557" si="570">IF(C557="ШТ",кол_во_инд.__упак_к*итого_г_у,ROUNDDOWN(номин.вес_нетто_г_у__кг*итого_г_у,1))</f>
        <v>816</v>
      </c>
      <c r="AL557" s="206">
        <f t="shared" si="520"/>
        <v>1649</v>
      </c>
      <c r="AM557" s="23"/>
    </row>
    <row r="558" spans="1:39" ht="102" x14ac:dyDescent="0.2">
      <c r="A558" s="117">
        <v>1001022556708</v>
      </c>
      <c r="B558" s="49" t="s">
        <v>824</v>
      </c>
      <c r="C558" s="50" t="s">
        <v>4</v>
      </c>
      <c r="D558" s="147" t="s">
        <v>474</v>
      </c>
      <c r="E558" s="113" t="s">
        <v>40</v>
      </c>
      <c r="F558" s="147" t="s">
        <v>6</v>
      </c>
      <c r="G558" s="59" t="s">
        <v>362</v>
      </c>
      <c r="H558" s="154" t="s">
        <v>488</v>
      </c>
      <c r="I558" s="151" t="s">
        <v>1138</v>
      </c>
      <c r="J558" s="52" t="s">
        <v>1151</v>
      </c>
      <c r="K558" s="53">
        <v>10</v>
      </c>
      <c r="L558" s="54">
        <v>13</v>
      </c>
      <c r="M558" s="55">
        <v>3</v>
      </c>
      <c r="N558" s="89" t="s">
        <v>965</v>
      </c>
      <c r="O558" s="32" t="s">
        <v>115</v>
      </c>
      <c r="P558" s="88">
        <v>45</v>
      </c>
      <c r="Q558" s="88" t="s">
        <v>88</v>
      </c>
      <c r="R558" s="239">
        <v>4606068669744</v>
      </c>
      <c r="S558" s="239">
        <v>14606068669741</v>
      </c>
      <c r="T558" s="260">
        <v>164</v>
      </c>
      <c r="U558" s="69">
        <v>150</v>
      </c>
      <c r="V558" s="69">
        <v>30</v>
      </c>
      <c r="W558" s="66">
        <v>0.4</v>
      </c>
      <c r="X558" s="273">
        <v>1.4999999999999999E-2</v>
      </c>
      <c r="Y558" s="67">
        <f t="shared" si="542"/>
        <v>0.41500000000000004</v>
      </c>
      <c r="Z558" s="60">
        <v>378</v>
      </c>
      <c r="AA558" s="61">
        <v>156</v>
      </c>
      <c r="AB558" s="69">
        <v>111</v>
      </c>
      <c r="AC558" s="193">
        <v>6</v>
      </c>
      <c r="AD558" s="118">
        <v>600000220</v>
      </c>
      <c r="AE558" s="105">
        <f>справочники!$C$49</f>
        <v>0.105</v>
      </c>
      <c r="AF558" s="62">
        <f t="shared" si="512"/>
        <v>2.4</v>
      </c>
      <c r="AG558" s="123">
        <f t="shared" si="513"/>
        <v>2.5950000000000002</v>
      </c>
      <c r="AH558" s="38">
        <v>15</v>
      </c>
      <c r="AI558" s="39">
        <v>14</v>
      </c>
      <c r="AJ558" s="41">
        <f t="shared" si="551"/>
        <v>210</v>
      </c>
      <c r="AK558" s="208">
        <f t="shared" si="530"/>
        <v>1260</v>
      </c>
      <c r="AL558" s="206">
        <f t="shared" si="520"/>
        <v>1699</v>
      </c>
      <c r="AM558" s="23"/>
    </row>
    <row r="559" spans="1:39" ht="102.75" customHeight="1" x14ac:dyDescent="0.2">
      <c r="A559" s="117">
        <v>1001023857296</v>
      </c>
      <c r="B559" s="49" t="s">
        <v>1765</v>
      </c>
      <c r="C559" s="50" t="s">
        <v>4</v>
      </c>
      <c r="D559" s="147" t="s">
        <v>474</v>
      </c>
      <c r="E559" s="113" t="s">
        <v>40</v>
      </c>
      <c r="F559" s="225" t="s">
        <v>6</v>
      </c>
      <c r="G559" s="50" t="s">
        <v>346</v>
      </c>
      <c r="H559" s="154" t="s">
        <v>481</v>
      </c>
      <c r="I559" s="150" t="s">
        <v>515</v>
      </c>
      <c r="J559" s="52" t="s">
        <v>1299</v>
      </c>
      <c r="K559" s="53">
        <v>7</v>
      </c>
      <c r="L559" s="54">
        <v>10</v>
      </c>
      <c r="M559" s="55">
        <v>3</v>
      </c>
      <c r="N559" s="89" t="s">
        <v>1300</v>
      </c>
      <c r="O559" s="32" t="s">
        <v>115</v>
      </c>
      <c r="P559" s="88">
        <v>50</v>
      </c>
      <c r="Q559" s="88" t="s">
        <v>88</v>
      </c>
      <c r="R559" s="81">
        <v>4607958079698</v>
      </c>
      <c r="S559" s="81">
        <v>14607958079695</v>
      </c>
      <c r="T559" s="94">
        <v>300</v>
      </c>
      <c r="U559" s="61">
        <v>160</v>
      </c>
      <c r="V559" s="61">
        <v>40</v>
      </c>
      <c r="W559" s="66">
        <v>0.8</v>
      </c>
      <c r="X559" s="273">
        <v>1.2E-2</v>
      </c>
      <c r="Y559" s="67">
        <f t="shared" ref="Y559" si="571">W559+X559</f>
        <v>0.81200000000000006</v>
      </c>
      <c r="Z559" s="60">
        <v>315</v>
      </c>
      <c r="AA559" s="61">
        <v>168</v>
      </c>
      <c r="AB559" s="61">
        <v>248</v>
      </c>
      <c r="AC559" s="193">
        <v>6</v>
      </c>
      <c r="AD559" s="118">
        <v>600000429</v>
      </c>
      <c r="AE559" s="105">
        <f>справочники!$C$115</f>
        <v>0.14299999999999999</v>
      </c>
      <c r="AF559" s="62">
        <f t="shared" si="512"/>
        <v>4.8</v>
      </c>
      <c r="AG559" s="123">
        <f t="shared" si="513"/>
        <v>5.0149999999999997</v>
      </c>
      <c r="AH559" s="38">
        <v>17</v>
      </c>
      <c r="AI559" s="39">
        <v>6</v>
      </c>
      <c r="AJ559" s="41">
        <f t="shared" ref="AJ559" si="572">AH559*AI559</f>
        <v>102</v>
      </c>
      <c r="AK559" s="136">
        <f t="shared" ref="AK559" si="573">IF(C559="ШТ",кол_во_инд.__упак_к*итого_г_у,ROUNDDOWN(номин.вес_нетто_г_у__кг*итого_г_у,1))</f>
        <v>612</v>
      </c>
      <c r="AL559" s="206">
        <f t="shared" si="520"/>
        <v>1633</v>
      </c>
      <c r="AM559" s="23"/>
    </row>
    <row r="560" spans="1:39" ht="102.75" customHeight="1" x14ac:dyDescent="0.2">
      <c r="A560" s="117">
        <v>1001025507272</v>
      </c>
      <c r="B560" s="71" t="s">
        <v>1693</v>
      </c>
      <c r="C560" s="51" t="s">
        <v>4</v>
      </c>
      <c r="D560" s="147" t="s">
        <v>474</v>
      </c>
      <c r="E560" s="133" t="s">
        <v>40</v>
      </c>
      <c r="F560" s="225" t="s">
        <v>6</v>
      </c>
      <c r="G560" s="51" t="s">
        <v>346</v>
      </c>
      <c r="H560" s="154" t="s">
        <v>481</v>
      </c>
      <c r="I560" s="150" t="s">
        <v>514</v>
      </c>
      <c r="J560" s="72" t="s">
        <v>1694</v>
      </c>
      <c r="K560" s="73">
        <v>7</v>
      </c>
      <c r="L560" s="74">
        <v>10</v>
      </c>
      <c r="M560" s="75">
        <v>3</v>
      </c>
      <c r="N560" s="90" t="s">
        <v>1300</v>
      </c>
      <c r="O560" s="32" t="s">
        <v>115</v>
      </c>
      <c r="P560" s="108">
        <v>50</v>
      </c>
      <c r="Q560" s="108" t="s">
        <v>88</v>
      </c>
      <c r="R560" s="327">
        <v>4607958079520</v>
      </c>
      <c r="S560" s="327">
        <v>14607958079527</v>
      </c>
      <c r="T560" s="259">
        <v>300</v>
      </c>
      <c r="U560" s="77">
        <v>160</v>
      </c>
      <c r="V560" s="77">
        <v>40</v>
      </c>
      <c r="W560" s="78">
        <v>1</v>
      </c>
      <c r="X560" s="273">
        <v>1.2E-2</v>
      </c>
      <c r="Y560" s="79">
        <f t="shared" ref="Y560" si="574">W560+X560</f>
        <v>1.012</v>
      </c>
      <c r="Z560" s="76">
        <v>388</v>
      </c>
      <c r="AA560" s="77">
        <v>292</v>
      </c>
      <c r="AB560" s="77">
        <v>148</v>
      </c>
      <c r="AC560" s="194">
        <v>6</v>
      </c>
      <c r="AD560" s="118">
        <v>600000021</v>
      </c>
      <c r="AE560" s="107">
        <f>справочники!$C$13</f>
        <v>0.26800000000000002</v>
      </c>
      <c r="AF560" s="127">
        <f t="shared" si="512"/>
        <v>6</v>
      </c>
      <c r="AG560" s="125">
        <f t="shared" si="513"/>
        <v>6.34</v>
      </c>
      <c r="AH560" s="38">
        <v>8</v>
      </c>
      <c r="AI560" s="39">
        <v>10</v>
      </c>
      <c r="AJ560" s="41">
        <f t="shared" ref="AJ560" si="575">AH560*AI560</f>
        <v>80</v>
      </c>
      <c r="AK560" s="136">
        <f t="shared" ref="AK560" si="576">IF(C560="ШТ",кол_во_инд.__упак_к*итого_г_у,ROUNDDOWN(номин.вес_нетто_г_у__кг*итого_г_у,1))</f>
        <v>480</v>
      </c>
      <c r="AL560" s="206">
        <f t="shared" si="520"/>
        <v>1625</v>
      </c>
      <c r="AM560" s="23"/>
    </row>
    <row r="561" spans="1:39" s="23" customFormat="1" ht="114.75" x14ac:dyDescent="0.2">
      <c r="A561" s="117">
        <v>1001023857327</v>
      </c>
      <c r="B561" s="49" t="s">
        <v>1834</v>
      </c>
      <c r="C561" s="50" t="s">
        <v>4</v>
      </c>
      <c r="D561" s="147" t="s">
        <v>474</v>
      </c>
      <c r="E561" s="113" t="s">
        <v>40</v>
      </c>
      <c r="F561" s="147" t="s">
        <v>1199</v>
      </c>
      <c r="G561" s="50" t="s">
        <v>1</v>
      </c>
      <c r="H561" s="154" t="s">
        <v>481</v>
      </c>
      <c r="I561" s="150" t="s">
        <v>510</v>
      </c>
      <c r="J561" s="52" t="s">
        <v>1835</v>
      </c>
      <c r="K561" s="53">
        <v>12</v>
      </c>
      <c r="L561" s="54">
        <v>15</v>
      </c>
      <c r="M561" s="55">
        <v>3</v>
      </c>
      <c r="N561" s="89" t="s">
        <v>1836</v>
      </c>
      <c r="O561" s="32" t="s">
        <v>115</v>
      </c>
      <c r="P561" s="88">
        <v>45</v>
      </c>
      <c r="Q561" s="83" t="s">
        <v>38</v>
      </c>
      <c r="R561" s="240">
        <v>4607958079841</v>
      </c>
      <c r="S561" s="240">
        <v>14607958079848</v>
      </c>
      <c r="T561" s="260">
        <v>193</v>
      </c>
      <c r="U561" s="69">
        <v>150</v>
      </c>
      <c r="V561" s="69">
        <v>50</v>
      </c>
      <c r="W561" s="66">
        <v>0.64</v>
      </c>
      <c r="X561" s="273">
        <v>8.0000000000000002E-3</v>
      </c>
      <c r="Y561" s="67">
        <f t="shared" si="542"/>
        <v>0.64800000000000002</v>
      </c>
      <c r="Z561" s="60">
        <v>230</v>
      </c>
      <c r="AA561" s="61">
        <v>216</v>
      </c>
      <c r="AB561" s="69">
        <v>138</v>
      </c>
      <c r="AC561" s="193">
        <v>6</v>
      </c>
      <c r="AD561" s="118">
        <v>600000390</v>
      </c>
      <c r="AE561" s="105">
        <f>справочники!$C$90</f>
        <v>0.14699999999999999</v>
      </c>
      <c r="AF561" s="62">
        <f t="shared" si="512"/>
        <v>3.84</v>
      </c>
      <c r="AG561" s="123">
        <f t="shared" si="513"/>
        <v>4.0350000000000001</v>
      </c>
      <c r="AH561" s="38">
        <v>15</v>
      </c>
      <c r="AI561" s="39">
        <v>11</v>
      </c>
      <c r="AJ561" s="41">
        <f t="shared" si="551"/>
        <v>165</v>
      </c>
      <c r="AK561" s="208">
        <f t="shared" si="530"/>
        <v>990</v>
      </c>
      <c r="AL561" s="206">
        <f t="shared" si="520"/>
        <v>1663</v>
      </c>
    </row>
    <row r="562" spans="1:39" ht="102.75" customHeight="1" x14ac:dyDescent="0.2">
      <c r="A562" s="117">
        <v>1001025507271</v>
      </c>
      <c r="B562" s="71" t="s">
        <v>1692</v>
      </c>
      <c r="C562" s="51" t="s">
        <v>3</v>
      </c>
      <c r="D562" s="147" t="s">
        <v>474</v>
      </c>
      <c r="E562" s="133" t="s">
        <v>40</v>
      </c>
      <c r="F562" s="225" t="s">
        <v>6</v>
      </c>
      <c r="G562" s="51" t="s">
        <v>346</v>
      </c>
      <c r="H562" s="154" t="s">
        <v>481</v>
      </c>
      <c r="I562" s="150" t="s">
        <v>514</v>
      </c>
      <c r="J562" s="72" t="s">
        <v>1629</v>
      </c>
      <c r="K562" s="73">
        <v>7</v>
      </c>
      <c r="L562" s="74">
        <v>10</v>
      </c>
      <c r="M562" s="75">
        <v>3</v>
      </c>
      <c r="N562" s="90" t="s">
        <v>1300</v>
      </c>
      <c r="O562" s="32" t="s">
        <v>115</v>
      </c>
      <c r="P562" s="108">
        <v>50</v>
      </c>
      <c r="Q562" s="108" t="s">
        <v>88</v>
      </c>
      <c r="R562" s="327">
        <v>2800546000001</v>
      </c>
      <c r="S562" s="327">
        <v>12800546000008</v>
      </c>
      <c r="T562" s="263">
        <v>300</v>
      </c>
      <c r="U562" s="110">
        <v>190</v>
      </c>
      <c r="V562" s="110">
        <v>50</v>
      </c>
      <c r="W562" s="78">
        <f>кратность!$F$231</f>
        <v>1.5</v>
      </c>
      <c r="X562" s="273">
        <v>1.4999999999999999E-2</v>
      </c>
      <c r="Y562" s="79">
        <f t="shared" ref="Y562" si="577">W562+X562</f>
        <v>1.5149999999999999</v>
      </c>
      <c r="Z562" s="76">
        <v>388</v>
      </c>
      <c r="AA562" s="77">
        <v>292</v>
      </c>
      <c r="AB562" s="77">
        <v>148</v>
      </c>
      <c r="AC562" s="194">
        <v>4</v>
      </c>
      <c r="AD562" s="118">
        <v>600000021</v>
      </c>
      <c r="AE562" s="107">
        <f>справочники!$C$13</f>
        <v>0.26800000000000002</v>
      </c>
      <c r="AF562" s="127">
        <f t="shared" si="512"/>
        <v>6</v>
      </c>
      <c r="AG562" s="125">
        <f t="shared" si="513"/>
        <v>6.3279999999999994</v>
      </c>
      <c r="AH562" s="38">
        <v>8</v>
      </c>
      <c r="AI562" s="39">
        <v>10</v>
      </c>
      <c r="AJ562" s="41">
        <f t="shared" ref="AJ562" si="578">AH562*AI562</f>
        <v>80</v>
      </c>
      <c r="AK562" s="216">
        <f t="shared" ref="AK562" si="579">IF(C562="ШТ",кол_во_инд.__упак_к*итого_г_у,ROUNDDOWN(номин.вес_нетто_г_у__кг*итого_г_у,1))</f>
        <v>480</v>
      </c>
      <c r="AL562" s="206">
        <f t="shared" si="520"/>
        <v>1625</v>
      </c>
      <c r="AM562" s="23"/>
    </row>
    <row r="563" spans="1:39" ht="127.5" customHeight="1" x14ac:dyDescent="0.2">
      <c r="A563" s="117">
        <v>1001025027040</v>
      </c>
      <c r="B563" s="49" t="s">
        <v>1335</v>
      </c>
      <c r="C563" s="50" t="s">
        <v>4</v>
      </c>
      <c r="D563" s="147" t="s">
        <v>474</v>
      </c>
      <c r="E563" s="113" t="s">
        <v>40</v>
      </c>
      <c r="F563" s="147" t="s">
        <v>6</v>
      </c>
      <c r="G563" s="59" t="s">
        <v>362</v>
      </c>
      <c r="H563" s="154" t="s">
        <v>488</v>
      </c>
      <c r="I563" s="151" t="s">
        <v>1336</v>
      </c>
      <c r="J563" s="52" t="s">
        <v>1857</v>
      </c>
      <c r="K563" s="53">
        <v>9</v>
      </c>
      <c r="L563" s="54">
        <v>13</v>
      </c>
      <c r="M563" s="55">
        <v>2</v>
      </c>
      <c r="N563" s="89" t="s">
        <v>1858</v>
      </c>
      <c r="O563" s="32" t="s">
        <v>115</v>
      </c>
      <c r="P563" s="88">
        <v>45</v>
      </c>
      <c r="Q563" s="88" t="s">
        <v>88</v>
      </c>
      <c r="R563" s="239">
        <v>4607958078714</v>
      </c>
      <c r="S563" s="239">
        <v>14607958078711</v>
      </c>
      <c r="T563" s="260">
        <v>200</v>
      </c>
      <c r="U563" s="69">
        <v>130</v>
      </c>
      <c r="V563" s="69">
        <v>20</v>
      </c>
      <c r="W563" s="66">
        <v>0.27</v>
      </c>
      <c r="X563" s="273">
        <v>5.0000000000000001E-3</v>
      </c>
      <c r="Y563" s="67">
        <f t="shared" si="542"/>
        <v>0.27500000000000002</v>
      </c>
      <c r="Z563" s="60">
        <v>200</v>
      </c>
      <c r="AA563" s="61">
        <v>150</v>
      </c>
      <c r="AB563" s="69">
        <v>156</v>
      </c>
      <c r="AC563" s="193">
        <v>8</v>
      </c>
      <c r="AD563" s="118">
        <v>600000424</v>
      </c>
      <c r="AE563" s="105">
        <f>справочники!$C$107</f>
        <v>7.3999999999999996E-2</v>
      </c>
      <c r="AF563" s="62">
        <f t="shared" si="512"/>
        <v>2.16</v>
      </c>
      <c r="AG563" s="123">
        <f t="shared" si="513"/>
        <v>2.274</v>
      </c>
      <c r="AH563" s="38">
        <v>30</v>
      </c>
      <c r="AI563" s="39">
        <v>9</v>
      </c>
      <c r="AJ563" s="41">
        <f t="shared" si="551"/>
        <v>270</v>
      </c>
      <c r="AK563" s="208">
        <f t="shared" si="530"/>
        <v>2160</v>
      </c>
      <c r="AL563" s="206">
        <f t="shared" si="520"/>
        <v>1549</v>
      </c>
      <c r="AM563" s="23"/>
    </row>
    <row r="564" spans="1:39" ht="127.5" x14ac:dyDescent="0.2">
      <c r="A564" s="117">
        <v>1001022656853</v>
      </c>
      <c r="B564" s="49" t="s">
        <v>1779</v>
      </c>
      <c r="C564" s="50" t="s">
        <v>3</v>
      </c>
      <c r="D564" s="147" t="s">
        <v>474</v>
      </c>
      <c r="E564" s="113" t="s">
        <v>40</v>
      </c>
      <c r="F564" s="226" t="s">
        <v>6</v>
      </c>
      <c r="G564" s="59" t="s">
        <v>346</v>
      </c>
      <c r="H564" s="154" t="s">
        <v>481</v>
      </c>
      <c r="I564" s="150" t="s">
        <v>515</v>
      </c>
      <c r="J564" s="52" t="s">
        <v>1716</v>
      </c>
      <c r="K564" s="53">
        <v>10</v>
      </c>
      <c r="L564" s="54">
        <v>19</v>
      </c>
      <c r="M564" s="55"/>
      <c r="N564" s="89" t="s">
        <v>339</v>
      </c>
      <c r="O564" s="32" t="s">
        <v>115</v>
      </c>
      <c r="P564" s="88">
        <v>50</v>
      </c>
      <c r="Q564" s="88" t="s">
        <v>88</v>
      </c>
      <c r="R564" s="81">
        <v>2800865000003</v>
      </c>
      <c r="S564" s="81">
        <v>12800865000000</v>
      </c>
      <c r="T564" s="94">
        <v>300</v>
      </c>
      <c r="U564" s="61">
        <v>190</v>
      </c>
      <c r="V564" s="61">
        <v>40</v>
      </c>
      <c r="W564" s="66">
        <f>кратность!$F$232</f>
        <v>1</v>
      </c>
      <c r="X564" s="273">
        <v>1.4999999999999999E-2</v>
      </c>
      <c r="Y564" s="67">
        <f t="shared" si="542"/>
        <v>1.0149999999999999</v>
      </c>
      <c r="Z564" s="60">
        <v>388</v>
      </c>
      <c r="AA564" s="61">
        <v>292</v>
      </c>
      <c r="AB564" s="61">
        <v>148</v>
      </c>
      <c r="AC564" s="193">
        <v>6</v>
      </c>
      <c r="AD564" s="118">
        <v>600000021</v>
      </c>
      <c r="AE564" s="105">
        <f>справочники!$C$13</f>
        <v>0.26800000000000002</v>
      </c>
      <c r="AF564" s="62">
        <f t="shared" si="512"/>
        <v>6</v>
      </c>
      <c r="AG564" s="123">
        <f t="shared" si="513"/>
        <v>6.3579999999999997</v>
      </c>
      <c r="AH564" s="38">
        <v>8</v>
      </c>
      <c r="AI564" s="39">
        <v>10</v>
      </c>
      <c r="AJ564" s="41">
        <f t="shared" si="551"/>
        <v>80</v>
      </c>
      <c r="AK564" s="216">
        <f t="shared" si="530"/>
        <v>480</v>
      </c>
      <c r="AL564" s="206">
        <f t="shared" si="520"/>
        <v>1625</v>
      </c>
      <c r="AM564" s="23"/>
    </row>
    <row r="565" spans="1:39" ht="127.5" x14ac:dyDescent="0.2">
      <c r="A565" s="117">
        <v>1001022657075</v>
      </c>
      <c r="B565" s="49" t="s">
        <v>1389</v>
      </c>
      <c r="C565" s="50" t="s">
        <v>3</v>
      </c>
      <c r="D565" s="147" t="s">
        <v>474</v>
      </c>
      <c r="E565" s="113" t="s">
        <v>40</v>
      </c>
      <c r="F565" s="226" t="s">
        <v>6</v>
      </c>
      <c r="G565" s="59" t="s">
        <v>346</v>
      </c>
      <c r="H565" s="154" t="s">
        <v>481</v>
      </c>
      <c r="I565" s="150" t="s">
        <v>515</v>
      </c>
      <c r="J565" s="52" t="s">
        <v>1716</v>
      </c>
      <c r="K565" s="53">
        <v>10</v>
      </c>
      <c r="L565" s="54">
        <v>19</v>
      </c>
      <c r="M565" s="55"/>
      <c r="N565" s="89" t="s">
        <v>339</v>
      </c>
      <c r="O565" s="32" t="s">
        <v>115</v>
      </c>
      <c r="P565" s="88">
        <v>50</v>
      </c>
      <c r="Q565" s="88" t="s">
        <v>88</v>
      </c>
      <c r="R565" s="81">
        <v>2909782000001</v>
      </c>
      <c r="S565" s="81">
        <v>12909782000008</v>
      </c>
      <c r="T565" s="94">
        <v>300</v>
      </c>
      <c r="U565" s="61">
        <v>190</v>
      </c>
      <c r="V565" s="61">
        <v>50</v>
      </c>
      <c r="W565" s="66">
        <f>кратность!$F$233</f>
        <v>1.5</v>
      </c>
      <c r="X565" s="273">
        <v>1.4999999999999999E-2</v>
      </c>
      <c r="Y565" s="67">
        <f t="shared" ref="Y565" si="580">W565+X565</f>
        <v>1.5149999999999999</v>
      </c>
      <c r="Z565" s="60">
        <v>388</v>
      </c>
      <c r="AA565" s="61">
        <v>292</v>
      </c>
      <c r="AB565" s="61">
        <v>148</v>
      </c>
      <c r="AC565" s="193">
        <v>4</v>
      </c>
      <c r="AD565" s="118">
        <v>600000021</v>
      </c>
      <c r="AE565" s="105">
        <f>справочники!$C$13</f>
        <v>0.26800000000000002</v>
      </c>
      <c r="AF565" s="62">
        <f t="shared" si="512"/>
        <v>6</v>
      </c>
      <c r="AG565" s="123">
        <f t="shared" si="513"/>
        <v>6.3279999999999994</v>
      </c>
      <c r="AH565" s="38">
        <v>8</v>
      </c>
      <c r="AI565" s="39">
        <v>10</v>
      </c>
      <c r="AJ565" s="41">
        <f t="shared" ref="AJ565" si="581">AH565*AI565</f>
        <v>80</v>
      </c>
      <c r="AK565" s="216">
        <f t="shared" ref="AK565" si="582">IF(C565="ШТ",кол_во_инд.__упак_к*итого_г_у,ROUNDDOWN(номин.вес_нетто_г_у__кг*итого_г_у,1))</f>
        <v>480</v>
      </c>
      <c r="AL565" s="206">
        <f t="shared" si="520"/>
        <v>1625</v>
      </c>
      <c r="AM565" s="23"/>
    </row>
    <row r="566" spans="1:39" ht="127.5" x14ac:dyDescent="0.2">
      <c r="A566" s="117">
        <v>1001022657076</v>
      </c>
      <c r="B566" s="49" t="s">
        <v>1390</v>
      </c>
      <c r="C566" s="50" t="s">
        <v>3</v>
      </c>
      <c r="D566" s="147" t="s">
        <v>474</v>
      </c>
      <c r="E566" s="113" t="s">
        <v>40</v>
      </c>
      <c r="F566" s="226" t="s">
        <v>6</v>
      </c>
      <c r="G566" s="59" t="s">
        <v>346</v>
      </c>
      <c r="H566" s="154" t="s">
        <v>481</v>
      </c>
      <c r="I566" s="150" t="s">
        <v>515</v>
      </c>
      <c r="J566" s="52" t="s">
        <v>1716</v>
      </c>
      <c r="K566" s="53">
        <v>10</v>
      </c>
      <c r="L566" s="54">
        <v>19</v>
      </c>
      <c r="M566" s="55"/>
      <c r="N566" s="89" t="s">
        <v>339</v>
      </c>
      <c r="O566" s="32" t="s">
        <v>115</v>
      </c>
      <c r="P566" s="88">
        <v>50</v>
      </c>
      <c r="Q566" s="88" t="s">
        <v>88</v>
      </c>
      <c r="R566" s="81">
        <v>2761910000006</v>
      </c>
      <c r="S566" s="81">
        <v>12761910000003</v>
      </c>
      <c r="T566" s="94">
        <v>300</v>
      </c>
      <c r="U566" s="61">
        <v>190</v>
      </c>
      <c r="V566" s="61">
        <v>50</v>
      </c>
      <c r="W566" s="66">
        <f>кратность!$F$234</f>
        <v>1.5</v>
      </c>
      <c r="X566" s="273">
        <v>1.4999999999999999E-2</v>
      </c>
      <c r="Y566" s="67">
        <f t="shared" ref="Y566" si="583">W566+X566</f>
        <v>1.5149999999999999</v>
      </c>
      <c r="Z566" s="60">
        <v>388</v>
      </c>
      <c r="AA566" s="61">
        <v>292</v>
      </c>
      <c r="AB566" s="61">
        <v>148</v>
      </c>
      <c r="AC566" s="193">
        <v>4</v>
      </c>
      <c r="AD566" s="118">
        <v>600000021</v>
      </c>
      <c r="AE566" s="105">
        <f>справочники!$C$13</f>
        <v>0.26800000000000002</v>
      </c>
      <c r="AF566" s="62">
        <f t="shared" si="512"/>
        <v>6</v>
      </c>
      <c r="AG566" s="123">
        <f t="shared" si="513"/>
        <v>6.3279999999999994</v>
      </c>
      <c r="AH566" s="38">
        <v>8</v>
      </c>
      <c r="AI566" s="39">
        <v>10</v>
      </c>
      <c r="AJ566" s="41">
        <f t="shared" ref="AJ566" si="584">AH566*AI566</f>
        <v>80</v>
      </c>
      <c r="AK566" s="216">
        <f t="shared" ref="AK566" si="585">IF(C566="ШТ",кол_во_инд.__упак_к*итого_г_у,ROUNDDOWN(номин.вес_нетто_г_у__кг*итого_г_у,1))</f>
        <v>480</v>
      </c>
      <c r="AL566" s="206">
        <f t="shared" si="520"/>
        <v>1625</v>
      </c>
      <c r="AM566" s="23"/>
    </row>
    <row r="567" spans="1:39" ht="115.5" customHeight="1" x14ac:dyDescent="0.2">
      <c r="A567" s="117">
        <v>1001020967079</v>
      </c>
      <c r="B567" s="49" t="s">
        <v>1392</v>
      </c>
      <c r="C567" s="50" t="s">
        <v>3</v>
      </c>
      <c r="D567" s="147" t="s">
        <v>474</v>
      </c>
      <c r="E567" s="113" t="s">
        <v>40</v>
      </c>
      <c r="F567" s="226" t="s">
        <v>6</v>
      </c>
      <c r="G567" s="50" t="s">
        <v>346</v>
      </c>
      <c r="H567" s="154" t="s">
        <v>481</v>
      </c>
      <c r="I567" s="150" t="s">
        <v>515</v>
      </c>
      <c r="J567" s="52" t="s">
        <v>1053</v>
      </c>
      <c r="K567" s="53">
        <v>10</v>
      </c>
      <c r="L567" s="54">
        <v>19</v>
      </c>
      <c r="M567" s="55"/>
      <c r="N567" s="89" t="s">
        <v>339</v>
      </c>
      <c r="O567" s="32" t="s">
        <v>115</v>
      </c>
      <c r="P567" s="88">
        <v>50</v>
      </c>
      <c r="Q567" s="88" t="s">
        <v>88</v>
      </c>
      <c r="R567" s="236">
        <v>2800035000000</v>
      </c>
      <c r="S567" s="236">
        <v>12800035000007</v>
      </c>
      <c r="T567" s="260">
        <v>300</v>
      </c>
      <c r="U567" s="69">
        <v>190</v>
      </c>
      <c r="V567" s="69">
        <v>40</v>
      </c>
      <c r="W567" s="66">
        <f>кратность!$F$235</f>
        <v>1.0669999999999999</v>
      </c>
      <c r="X567" s="273">
        <v>1.4999999999999999E-2</v>
      </c>
      <c r="Y567" s="67">
        <f t="shared" ref="Y567" si="586">W567+X567</f>
        <v>1.0819999999999999</v>
      </c>
      <c r="Z567" s="60">
        <v>388</v>
      </c>
      <c r="AA567" s="61">
        <v>292</v>
      </c>
      <c r="AB567" s="61">
        <v>148</v>
      </c>
      <c r="AC567" s="193">
        <v>6</v>
      </c>
      <c r="AD567" s="118">
        <v>600000021</v>
      </c>
      <c r="AE567" s="105">
        <f>справочники!$C$13</f>
        <v>0.26800000000000002</v>
      </c>
      <c r="AF567" s="62">
        <f t="shared" si="512"/>
        <v>6.4</v>
      </c>
      <c r="AG567" s="123">
        <f t="shared" si="513"/>
        <v>6.7599999999999989</v>
      </c>
      <c r="AH567" s="38">
        <v>8</v>
      </c>
      <c r="AI567" s="39">
        <v>10</v>
      </c>
      <c r="AJ567" s="41">
        <f t="shared" ref="AJ567" si="587">AH567*AI567</f>
        <v>80</v>
      </c>
      <c r="AK567" s="216">
        <f t="shared" ref="AK567" si="588">IF(C567="ШТ",кол_во_инд.__упак_к*итого_г_у,ROUNDDOWN(номин.вес_нетто_г_у__кг*итого_г_у,1))</f>
        <v>512</v>
      </c>
      <c r="AL567" s="206">
        <f t="shared" si="520"/>
        <v>1625</v>
      </c>
      <c r="AM567" s="23"/>
    </row>
    <row r="568" spans="1:39" ht="140.25" x14ac:dyDescent="0.2">
      <c r="A568" s="117">
        <v>1001020936584</v>
      </c>
      <c r="B568" s="49" t="s">
        <v>982</v>
      </c>
      <c r="C568" s="50" t="s">
        <v>3</v>
      </c>
      <c r="D568" s="147" t="s">
        <v>474</v>
      </c>
      <c r="E568" s="113" t="s">
        <v>40</v>
      </c>
      <c r="F568" s="225" t="s">
        <v>5</v>
      </c>
      <c r="G568" s="50" t="s">
        <v>346</v>
      </c>
      <c r="H568" s="154" t="s">
        <v>488</v>
      </c>
      <c r="I568" s="150" t="s">
        <v>786</v>
      </c>
      <c r="J568" s="72" t="s">
        <v>983</v>
      </c>
      <c r="K568" s="73">
        <v>8</v>
      </c>
      <c r="L568" s="74">
        <v>12</v>
      </c>
      <c r="M568" s="75">
        <v>5</v>
      </c>
      <c r="N568" s="90" t="s">
        <v>771</v>
      </c>
      <c r="O568" s="32" t="s">
        <v>115</v>
      </c>
      <c r="P568" s="88">
        <v>45</v>
      </c>
      <c r="Q568" s="88" t="s">
        <v>88</v>
      </c>
      <c r="R568" s="239">
        <v>2326623000004</v>
      </c>
      <c r="S568" s="239">
        <v>12326623000001</v>
      </c>
      <c r="T568" s="260">
        <v>300</v>
      </c>
      <c r="U568" s="69">
        <v>190</v>
      </c>
      <c r="V568" s="69">
        <v>40</v>
      </c>
      <c r="W568" s="66">
        <f>кратность!$F$236</f>
        <v>1.0669999999999999</v>
      </c>
      <c r="X568" s="273">
        <v>1.2E-2</v>
      </c>
      <c r="Y568" s="67">
        <f t="shared" si="542"/>
        <v>1.079</v>
      </c>
      <c r="Z568" s="60">
        <v>388</v>
      </c>
      <c r="AA568" s="61">
        <v>292</v>
      </c>
      <c r="AB568" s="61">
        <v>148</v>
      </c>
      <c r="AC568" s="193">
        <v>6</v>
      </c>
      <c r="AD568" s="118">
        <v>600000021</v>
      </c>
      <c r="AE568" s="105">
        <f>справочники!$C$13</f>
        <v>0.26800000000000002</v>
      </c>
      <c r="AF568" s="62">
        <f t="shared" si="512"/>
        <v>6.4</v>
      </c>
      <c r="AG568" s="123">
        <f t="shared" si="513"/>
        <v>6.742</v>
      </c>
      <c r="AH568" s="38">
        <v>8</v>
      </c>
      <c r="AI568" s="39">
        <v>10</v>
      </c>
      <c r="AJ568" s="41">
        <f t="shared" si="551"/>
        <v>80</v>
      </c>
      <c r="AK568" s="216">
        <f t="shared" ref="AK568:AK594" si="589">IF(C568="ШТ",кол_во_инд.__упак_к*итого_г_у,ROUNDDOWN(номин.вес_нетто_г_у__кг*итого_г_у,1))</f>
        <v>512</v>
      </c>
      <c r="AL568" s="206">
        <f t="shared" si="520"/>
        <v>1625</v>
      </c>
      <c r="AM568" s="23"/>
    </row>
    <row r="569" spans="1:39" ht="115.5" customHeight="1" x14ac:dyDescent="0.2">
      <c r="A569" s="117">
        <v>1001023696765</v>
      </c>
      <c r="B569" s="49" t="s">
        <v>1015</v>
      </c>
      <c r="C569" s="50" t="s">
        <v>4</v>
      </c>
      <c r="D569" s="147" t="s">
        <v>474</v>
      </c>
      <c r="E569" s="113" t="s">
        <v>40</v>
      </c>
      <c r="F569" s="147" t="s">
        <v>2</v>
      </c>
      <c r="G569" s="50" t="s">
        <v>1</v>
      </c>
      <c r="H569" s="154" t="s">
        <v>481</v>
      </c>
      <c r="I569" s="150" t="s">
        <v>510</v>
      </c>
      <c r="J569" s="52" t="s">
        <v>1438</v>
      </c>
      <c r="K569" s="53">
        <v>14</v>
      </c>
      <c r="L569" s="54">
        <v>23</v>
      </c>
      <c r="M569" s="55">
        <v>3</v>
      </c>
      <c r="N569" s="89" t="s">
        <v>978</v>
      </c>
      <c r="O569" s="32" t="s">
        <v>115</v>
      </c>
      <c r="P569" s="88">
        <v>45</v>
      </c>
      <c r="Q569" s="50" t="s">
        <v>88</v>
      </c>
      <c r="R569" s="191">
        <v>4607958077069</v>
      </c>
      <c r="S569" s="191">
        <v>14607958077066</v>
      </c>
      <c r="T569" s="260">
        <v>220</v>
      </c>
      <c r="U569" s="69">
        <v>135</v>
      </c>
      <c r="V569" s="69">
        <v>37</v>
      </c>
      <c r="W569" s="66">
        <v>0.36</v>
      </c>
      <c r="X569" s="273">
        <v>1.7000000000000001E-2</v>
      </c>
      <c r="Y569" s="67">
        <f t="shared" si="542"/>
        <v>0.377</v>
      </c>
      <c r="Z569" s="60">
        <v>230</v>
      </c>
      <c r="AA569" s="61">
        <v>216</v>
      </c>
      <c r="AB569" s="61">
        <v>138</v>
      </c>
      <c r="AC569" s="193">
        <v>6</v>
      </c>
      <c r="AD569" s="118">
        <v>600000390</v>
      </c>
      <c r="AE569" s="105">
        <f>справочники!$C$90</f>
        <v>0.14699999999999999</v>
      </c>
      <c r="AF569" s="62">
        <f t="shared" si="512"/>
        <v>2.16</v>
      </c>
      <c r="AG569" s="123">
        <f t="shared" si="513"/>
        <v>2.4089999999999998</v>
      </c>
      <c r="AH569" s="38">
        <v>15</v>
      </c>
      <c r="AI569" s="39">
        <v>11</v>
      </c>
      <c r="AJ569" s="41">
        <f t="shared" si="551"/>
        <v>165</v>
      </c>
      <c r="AK569" s="208">
        <f t="shared" si="589"/>
        <v>990</v>
      </c>
      <c r="AL569" s="206">
        <f t="shared" si="520"/>
        <v>1663</v>
      </c>
      <c r="AM569" s="23"/>
    </row>
    <row r="570" spans="1:39" ht="115.5" customHeight="1" x14ac:dyDescent="0.2">
      <c r="A570" s="117">
        <v>1001023696996</v>
      </c>
      <c r="B570" s="49" t="s">
        <v>1311</v>
      </c>
      <c r="C570" s="50" t="s">
        <v>4</v>
      </c>
      <c r="D570" s="147" t="s">
        <v>474</v>
      </c>
      <c r="E570" s="113" t="s">
        <v>40</v>
      </c>
      <c r="F570" s="147" t="s">
        <v>2</v>
      </c>
      <c r="G570" s="50" t="s">
        <v>1</v>
      </c>
      <c r="H570" s="154" t="s">
        <v>481</v>
      </c>
      <c r="I570" s="150" t="s">
        <v>510</v>
      </c>
      <c r="J570" s="52" t="s">
        <v>977</v>
      </c>
      <c r="K570" s="53">
        <v>14</v>
      </c>
      <c r="L570" s="54">
        <v>23</v>
      </c>
      <c r="M570" s="55">
        <v>3</v>
      </c>
      <c r="N570" s="89" t="s">
        <v>978</v>
      </c>
      <c r="O570" s="32" t="s">
        <v>115</v>
      </c>
      <c r="P570" s="88">
        <v>45</v>
      </c>
      <c r="Q570" s="50" t="s">
        <v>88</v>
      </c>
      <c r="R570" s="191">
        <v>4607958078721</v>
      </c>
      <c r="S570" s="191">
        <v>14607958078728</v>
      </c>
      <c r="T570" s="260">
        <v>300</v>
      </c>
      <c r="U570" s="69">
        <v>190</v>
      </c>
      <c r="V570" s="69">
        <v>35</v>
      </c>
      <c r="W570" s="66">
        <v>0.72</v>
      </c>
      <c r="X570" s="273">
        <v>1.4999999999999999E-2</v>
      </c>
      <c r="Y570" s="67">
        <f t="shared" si="542"/>
        <v>0.73499999999999999</v>
      </c>
      <c r="Z570" s="60">
        <v>315</v>
      </c>
      <c r="AA570" s="61">
        <v>168</v>
      </c>
      <c r="AB570" s="61">
        <v>248</v>
      </c>
      <c r="AC570" s="193">
        <v>4</v>
      </c>
      <c r="AD570" s="118">
        <v>600000429</v>
      </c>
      <c r="AE570" s="105">
        <f>справочники!$C$115</f>
        <v>0.14299999999999999</v>
      </c>
      <c r="AF570" s="62">
        <f t="shared" si="512"/>
        <v>2.88</v>
      </c>
      <c r="AG570" s="123">
        <f t="shared" si="513"/>
        <v>3.0829999999999997</v>
      </c>
      <c r="AH570" s="38">
        <v>17</v>
      </c>
      <c r="AI570" s="39">
        <v>6</v>
      </c>
      <c r="AJ570" s="41">
        <f t="shared" si="551"/>
        <v>102</v>
      </c>
      <c r="AK570" s="208">
        <f t="shared" si="589"/>
        <v>408</v>
      </c>
      <c r="AL570" s="206">
        <f t="shared" si="520"/>
        <v>1633</v>
      </c>
      <c r="AM570" s="23"/>
    </row>
    <row r="571" spans="1:39" ht="115.5" customHeight="1" x14ac:dyDescent="0.2">
      <c r="A571" s="117">
        <v>1001023696767</v>
      </c>
      <c r="B571" s="49" t="s">
        <v>976</v>
      </c>
      <c r="C571" s="50" t="s">
        <v>3</v>
      </c>
      <c r="D571" s="147" t="s">
        <v>474</v>
      </c>
      <c r="E571" s="113" t="s">
        <v>40</v>
      </c>
      <c r="F571" s="147" t="s">
        <v>2</v>
      </c>
      <c r="G571" s="50" t="s">
        <v>1</v>
      </c>
      <c r="H571" s="154" t="s">
        <v>481</v>
      </c>
      <c r="I571" s="150" t="s">
        <v>510</v>
      </c>
      <c r="J571" s="52" t="s">
        <v>977</v>
      </c>
      <c r="K571" s="53">
        <v>14</v>
      </c>
      <c r="L571" s="54">
        <v>23</v>
      </c>
      <c r="M571" s="55">
        <v>3</v>
      </c>
      <c r="N571" s="89" t="s">
        <v>978</v>
      </c>
      <c r="O571" s="32" t="s">
        <v>115</v>
      </c>
      <c r="P571" s="88">
        <v>45</v>
      </c>
      <c r="Q571" s="50" t="s">
        <v>88</v>
      </c>
      <c r="R571" s="191">
        <v>2800819000004</v>
      </c>
      <c r="S571" s="191">
        <v>12800819000001</v>
      </c>
      <c r="T571" s="260">
        <v>300</v>
      </c>
      <c r="U571" s="69">
        <v>190</v>
      </c>
      <c r="V571" s="69">
        <v>65</v>
      </c>
      <c r="W571" s="66">
        <f>кратность!$F$237</f>
        <v>1.04</v>
      </c>
      <c r="X571" s="273">
        <v>1.4999999999999999E-2</v>
      </c>
      <c r="Y571" s="67">
        <f t="shared" ref="Y571:Y594" si="590">W571+X571</f>
        <v>1.0549999999999999</v>
      </c>
      <c r="Z571" s="60">
        <v>315</v>
      </c>
      <c r="AA571" s="61">
        <v>168</v>
      </c>
      <c r="AB571" s="61">
        <v>248</v>
      </c>
      <c r="AC571" s="193">
        <v>4</v>
      </c>
      <c r="AD571" s="118">
        <v>600000429</v>
      </c>
      <c r="AE571" s="105">
        <f>справочники!$C$115</f>
        <v>0.14299999999999999</v>
      </c>
      <c r="AF571" s="62">
        <f t="shared" si="512"/>
        <v>4.16</v>
      </c>
      <c r="AG571" s="123">
        <f t="shared" si="513"/>
        <v>4.3629999999999995</v>
      </c>
      <c r="AH571" s="38">
        <v>17</v>
      </c>
      <c r="AI571" s="39">
        <v>6</v>
      </c>
      <c r="AJ571" s="41">
        <f t="shared" si="551"/>
        <v>102</v>
      </c>
      <c r="AK571" s="216">
        <f t="shared" si="589"/>
        <v>424.3</v>
      </c>
      <c r="AL571" s="206">
        <f t="shared" si="520"/>
        <v>1633</v>
      </c>
      <c r="AM571" s="23"/>
    </row>
    <row r="572" spans="1:39" ht="102" x14ac:dyDescent="0.2">
      <c r="A572" s="117">
        <v>1001020846764</v>
      </c>
      <c r="B572" s="49" t="s">
        <v>969</v>
      </c>
      <c r="C572" s="50" t="s">
        <v>3</v>
      </c>
      <c r="D572" s="147" t="s">
        <v>474</v>
      </c>
      <c r="E572" s="113" t="s">
        <v>40</v>
      </c>
      <c r="F572" s="147" t="s">
        <v>2</v>
      </c>
      <c r="G572" s="50" t="s">
        <v>346</v>
      </c>
      <c r="H572" s="154" t="s">
        <v>481</v>
      </c>
      <c r="I572" s="150" t="s">
        <v>510</v>
      </c>
      <c r="J572" s="52" t="s">
        <v>972</v>
      </c>
      <c r="K572" s="53">
        <v>14</v>
      </c>
      <c r="L572" s="54">
        <v>12</v>
      </c>
      <c r="M572" s="55"/>
      <c r="N572" s="89" t="s">
        <v>970</v>
      </c>
      <c r="O572" s="32" t="s">
        <v>115</v>
      </c>
      <c r="P572" s="88">
        <v>45</v>
      </c>
      <c r="Q572" s="50" t="s">
        <v>88</v>
      </c>
      <c r="R572" s="191">
        <v>2989630000001</v>
      </c>
      <c r="S572" s="191">
        <v>12989630000008</v>
      </c>
      <c r="T572" s="260">
        <v>300</v>
      </c>
      <c r="U572" s="69">
        <v>190</v>
      </c>
      <c r="V572" s="69">
        <v>40</v>
      </c>
      <c r="W572" s="66">
        <f>кратность!$F$238</f>
        <v>1</v>
      </c>
      <c r="X572" s="273">
        <v>1.4999999999999999E-2</v>
      </c>
      <c r="Y572" s="67">
        <f t="shared" si="590"/>
        <v>1.0149999999999999</v>
      </c>
      <c r="Z572" s="60">
        <v>292</v>
      </c>
      <c r="AA572" s="61">
        <v>178</v>
      </c>
      <c r="AB572" s="61">
        <v>178</v>
      </c>
      <c r="AC572" s="193">
        <v>4</v>
      </c>
      <c r="AD572" s="118">
        <v>600000029</v>
      </c>
      <c r="AE572" s="105">
        <f>справочники!$C$21</f>
        <v>0.125</v>
      </c>
      <c r="AF572" s="62">
        <f t="shared" si="512"/>
        <v>4</v>
      </c>
      <c r="AG572" s="123">
        <f t="shared" si="513"/>
        <v>4.1849999999999996</v>
      </c>
      <c r="AH572" s="38">
        <v>16</v>
      </c>
      <c r="AI572" s="39">
        <v>8</v>
      </c>
      <c r="AJ572" s="41">
        <f t="shared" si="551"/>
        <v>128</v>
      </c>
      <c r="AK572" s="216">
        <f t="shared" si="589"/>
        <v>512</v>
      </c>
      <c r="AL572" s="206">
        <f t="shared" si="520"/>
        <v>1569</v>
      </c>
      <c r="AM572" s="23"/>
    </row>
    <row r="573" spans="1:39" ht="114.75" x14ac:dyDescent="0.2">
      <c r="A573" s="117">
        <v>1001020846762</v>
      </c>
      <c r="B573" s="49" t="s">
        <v>971</v>
      </c>
      <c r="C573" s="50" t="s">
        <v>4</v>
      </c>
      <c r="D573" s="147" t="s">
        <v>474</v>
      </c>
      <c r="E573" s="113" t="s">
        <v>40</v>
      </c>
      <c r="F573" s="147" t="s">
        <v>2</v>
      </c>
      <c r="G573" s="50" t="s">
        <v>346</v>
      </c>
      <c r="H573" s="154" t="s">
        <v>481</v>
      </c>
      <c r="I573" s="150" t="s">
        <v>510</v>
      </c>
      <c r="J573" s="52" t="s">
        <v>1796</v>
      </c>
      <c r="K573" s="53">
        <v>12</v>
      </c>
      <c r="L573" s="54">
        <v>20</v>
      </c>
      <c r="M573" s="55">
        <v>1</v>
      </c>
      <c r="N573" s="89" t="s">
        <v>41</v>
      </c>
      <c r="O573" s="32" t="s">
        <v>115</v>
      </c>
      <c r="P573" s="88">
        <v>45</v>
      </c>
      <c r="Q573" s="50" t="s">
        <v>88</v>
      </c>
      <c r="R573" s="191">
        <v>4607958077045</v>
      </c>
      <c r="S573" s="191">
        <v>14607958077042</v>
      </c>
      <c r="T573" s="260">
        <v>150</v>
      </c>
      <c r="U573" s="69">
        <v>154</v>
      </c>
      <c r="V573" s="69">
        <v>45</v>
      </c>
      <c r="W573" s="66">
        <v>0.41</v>
      </c>
      <c r="X573" s="273">
        <v>1.4999999999999999E-2</v>
      </c>
      <c r="Y573" s="67">
        <f t="shared" si="590"/>
        <v>0.42499999999999999</v>
      </c>
      <c r="Z573" s="68">
        <v>315</v>
      </c>
      <c r="AA573" s="69">
        <v>168</v>
      </c>
      <c r="AB573" s="69">
        <v>248</v>
      </c>
      <c r="AC573" s="193">
        <v>8</v>
      </c>
      <c r="AD573" s="118">
        <v>600000429</v>
      </c>
      <c r="AE573" s="106">
        <f>справочники!$C$115</f>
        <v>0.14299999999999999</v>
      </c>
      <c r="AF573" s="62">
        <f t="shared" si="512"/>
        <v>3.28</v>
      </c>
      <c r="AG573" s="123">
        <f t="shared" si="513"/>
        <v>3.5429999999999997</v>
      </c>
      <c r="AH573" s="38">
        <v>17</v>
      </c>
      <c r="AI573" s="39">
        <v>6</v>
      </c>
      <c r="AJ573" s="41">
        <f t="shared" si="551"/>
        <v>102</v>
      </c>
      <c r="AK573" s="208">
        <f t="shared" si="589"/>
        <v>816</v>
      </c>
      <c r="AL573" s="206">
        <f t="shared" si="520"/>
        <v>1633</v>
      </c>
      <c r="AM573" s="23"/>
    </row>
    <row r="574" spans="1:39" ht="140.25" x14ac:dyDescent="0.2">
      <c r="A574" s="117">
        <v>1001025486770</v>
      </c>
      <c r="B574" s="49" t="s">
        <v>1014</v>
      </c>
      <c r="C574" s="50" t="s">
        <v>4</v>
      </c>
      <c r="D574" s="147" t="s">
        <v>474</v>
      </c>
      <c r="E574" s="113" t="s">
        <v>40</v>
      </c>
      <c r="F574" s="147" t="s">
        <v>2</v>
      </c>
      <c r="G574" s="50" t="s">
        <v>1</v>
      </c>
      <c r="H574" s="154" t="s">
        <v>481</v>
      </c>
      <c r="I574" s="150" t="s">
        <v>510</v>
      </c>
      <c r="J574" s="52" t="s">
        <v>973</v>
      </c>
      <c r="K574" s="53">
        <v>10</v>
      </c>
      <c r="L574" s="54">
        <v>20</v>
      </c>
      <c r="M574" s="55">
        <v>2</v>
      </c>
      <c r="N574" s="89" t="s">
        <v>334</v>
      </c>
      <c r="O574" s="32" t="s">
        <v>115</v>
      </c>
      <c r="P574" s="88">
        <v>45</v>
      </c>
      <c r="Q574" s="50" t="s">
        <v>88</v>
      </c>
      <c r="R574" s="191">
        <v>4607958077502</v>
      </c>
      <c r="S574" s="191">
        <v>14607958077509</v>
      </c>
      <c r="T574" s="260">
        <v>220</v>
      </c>
      <c r="U574" s="69">
        <v>101</v>
      </c>
      <c r="V574" s="69">
        <v>40</v>
      </c>
      <c r="W574" s="66">
        <v>0.41</v>
      </c>
      <c r="X574" s="273">
        <v>1.2999999999999999E-2</v>
      </c>
      <c r="Y574" s="67">
        <f t="shared" si="590"/>
        <v>0.42299999999999999</v>
      </c>
      <c r="Z574" s="60">
        <v>292</v>
      </c>
      <c r="AA574" s="61">
        <v>193</v>
      </c>
      <c r="AB574" s="61">
        <v>188</v>
      </c>
      <c r="AC574" s="193">
        <v>6</v>
      </c>
      <c r="AD574" s="118">
        <v>600000031</v>
      </c>
      <c r="AE574" s="106">
        <f>справочники!$C$23</f>
        <v>0.17199999999999999</v>
      </c>
      <c r="AF574" s="62">
        <f t="shared" si="512"/>
        <v>2.46</v>
      </c>
      <c r="AG574" s="123">
        <f t="shared" si="513"/>
        <v>2.71</v>
      </c>
      <c r="AH574" s="38">
        <v>16</v>
      </c>
      <c r="AI574" s="39">
        <v>8</v>
      </c>
      <c r="AJ574" s="41">
        <f t="shared" si="551"/>
        <v>128</v>
      </c>
      <c r="AK574" s="208">
        <f t="shared" si="589"/>
        <v>768</v>
      </c>
      <c r="AL574" s="206">
        <f t="shared" si="520"/>
        <v>1649</v>
      </c>
      <c r="AM574" s="23"/>
    </row>
    <row r="575" spans="1:39" ht="166.5" customHeight="1" x14ac:dyDescent="0.2">
      <c r="A575" s="117">
        <v>1001025176768</v>
      </c>
      <c r="B575" s="49" t="s">
        <v>1017</v>
      </c>
      <c r="C575" s="50" t="s">
        <v>4</v>
      </c>
      <c r="D575" s="147" t="s">
        <v>474</v>
      </c>
      <c r="E575" s="113" t="s">
        <v>40</v>
      </c>
      <c r="F575" s="147" t="s">
        <v>2</v>
      </c>
      <c r="G575" s="50" t="s">
        <v>1</v>
      </c>
      <c r="H575" s="154" t="s">
        <v>481</v>
      </c>
      <c r="I575" s="150" t="s">
        <v>510</v>
      </c>
      <c r="J575" s="52" t="s">
        <v>975</v>
      </c>
      <c r="K575" s="53">
        <v>10</v>
      </c>
      <c r="L575" s="54">
        <v>19</v>
      </c>
      <c r="M575" s="55">
        <v>4</v>
      </c>
      <c r="N575" s="89" t="s">
        <v>974</v>
      </c>
      <c r="O575" s="32" t="s">
        <v>115</v>
      </c>
      <c r="P575" s="88">
        <v>45</v>
      </c>
      <c r="Q575" s="50" t="s">
        <v>88</v>
      </c>
      <c r="R575" s="191">
        <v>4607958077083</v>
      </c>
      <c r="S575" s="191">
        <v>14607958077080</v>
      </c>
      <c r="T575" s="260">
        <v>220</v>
      </c>
      <c r="U575" s="69">
        <v>101</v>
      </c>
      <c r="V575" s="69">
        <v>40</v>
      </c>
      <c r="W575" s="66">
        <v>0.41</v>
      </c>
      <c r="X575" s="273">
        <v>1.2999999999999999E-2</v>
      </c>
      <c r="Y575" s="67">
        <f t="shared" si="590"/>
        <v>0.42299999999999999</v>
      </c>
      <c r="Z575" s="60">
        <v>292</v>
      </c>
      <c r="AA575" s="61">
        <v>193</v>
      </c>
      <c r="AB575" s="61">
        <v>188</v>
      </c>
      <c r="AC575" s="193">
        <v>6</v>
      </c>
      <c r="AD575" s="118">
        <v>600000031</v>
      </c>
      <c r="AE575" s="106">
        <f>справочники!$C$23</f>
        <v>0.17199999999999999</v>
      </c>
      <c r="AF575" s="62">
        <f t="shared" si="512"/>
        <v>2.46</v>
      </c>
      <c r="AG575" s="123">
        <f t="shared" si="513"/>
        <v>2.71</v>
      </c>
      <c r="AH575" s="38">
        <v>16</v>
      </c>
      <c r="AI575" s="39">
        <v>8</v>
      </c>
      <c r="AJ575" s="41">
        <f t="shared" si="551"/>
        <v>128</v>
      </c>
      <c r="AK575" s="208">
        <f t="shared" si="589"/>
        <v>768</v>
      </c>
      <c r="AL575" s="206">
        <f t="shared" si="520"/>
        <v>1649</v>
      </c>
      <c r="AM575" s="23"/>
    </row>
    <row r="576" spans="1:39" ht="116.25" customHeight="1" x14ac:dyDescent="0.2">
      <c r="A576" s="117">
        <v>1001024976530</v>
      </c>
      <c r="B576" s="49" t="s">
        <v>730</v>
      </c>
      <c r="C576" s="50" t="s">
        <v>4</v>
      </c>
      <c r="D576" s="147" t="s">
        <v>474</v>
      </c>
      <c r="E576" s="113" t="s">
        <v>40</v>
      </c>
      <c r="F576" s="226" t="s">
        <v>6</v>
      </c>
      <c r="G576" s="59" t="s">
        <v>150</v>
      </c>
      <c r="H576" s="154" t="s">
        <v>488</v>
      </c>
      <c r="I576" s="150" t="s">
        <v>786</v>
      </c>
      <c r="J576" s="72" t="s">
        <v>981</v>
      </c>
      <c r="K576" s="73">
        <v>7</v>
      </c>
      <c r="L576" s="74">
        <v>16</v>
      </c>
      <c r="M576" s="75">
        <v>4</v>
      </c>
      <c r="N576" s="90" t="s">
        <v>349</v>
      </c>
      <c r="O576" s="32" t="s">
        <v>115</v>
      </c>
      <c r="P576" s="88">
        <v>45</v>
      </c>
      <c r="Q576" s="88" t="s">
        <v>88</v>
      </c>
      <c r="R576" s="81">
        <v>4607958075591</v>
      </c>
      <c r="S576" s="81">
        <v>14607958075598</v>
      </c>
      <c r="T576" s="94">
        <v>300</v>
      </c>
      <c r="U576" s="61">
        <v>190</v>
      </c>
      <c r="V576" s="61">
        <v>43</v>
      </c>
      <c r="W576" s="66">
        <v>0.8</v>
      </c>
      <c r="X576" s="273">
        <v>1.2E-2</v>
      </c>
      <c r="Y576" s="67">
        <f t="shared" si="590"/>
        <v>0.81200000000000006</v>
      </c>
      <c r="Z576" s="60">
        <v>315</v>
      </c>
      <c r="AA576" s="61">
        <v>168</v>
      </c>
      <c r="AB576" s="61">
        <v>248</v>
      </c>
      <c r="AC576" s="193">
        <v>5</v>
      </c>
      <c r="AD576" s="118">
        <v>600000429</v>
      </c>
      <c r="AE576" s="105">
        <f>справочники!$C$95</f>
        <v>0.13500000000000001</v>
      </c>
      <c r="AF576" s="62">
        <f t="shared" ref="AF576:AF609" si="591">ROUNDDOWN(номин.вес_нетто__кг*кол_во_инд.__упак_к,2)</f>
        <v>4</v>
      </c>
      <c r="AG576" s="123">
        <f t="shared" ref="AG576:AG609" si="592">(номин.вес_брутто__кг*кол_во_инд.__упак_к)+вес_короба__кг</f>
        <v>4.1950000000000003</v>
      </c>
      <c r="AH576" s="38">
        <v>17</v>
      </c>
      <c r="AI576" s="39">
        <v>6</v>
      </c>
      <c r="AJ576" s="41">
        <f t="shared" si="551"/>
        <v>102</v>
      </c>
      <c r="AK576" s="136">
        <f t="shared" si="589"/>
        <v>510</v>
      </c>
      <c r="AL576" s="206">
        <f t="shared" si="520"/>
        <v>1633</v>
      </c>
      <c r="AM576" s="23"/>
    </row>
    <row r="577" spans="1:39" ht="114.75" x14ac:dyDescent="0.2">
      <c r="A577" s="117">
        <v>1001024976616</v>
      </c>
      <c r="B577" s="49" t="s">
        <v>764</v>
      </c>
      <c r="C577" s="50" t="s">
        <v>4</v>
      </c>
      <c r="D577" s="147" t="s">
        <v>474</v>
      </c>
      <c r="E577" s="113" t="s">
        <v>40</v>
      </c>
      <c r="F577" s="147" t="s">
        <v>6</v>
      </c>
      <c r="G577" s="50" t="s">
        <v>346</v>
      </c>
      <c r="H577" s="154" t="s">
        <v>488</v>
      </c>
      <c r="I577" s="150" t="s">
        <v>786</v>
      </c>
      <c r="J577" s="72" t="s">
        <v>1731</v>
      </c>
      <c r="K577" s="73">
        <v>9</v>
      </c>
      <c r="L577" s="74">
        <v>16</v>
      </c>
      <c r="M577" s="75">
        <v>4</v>
      </c>
      <c r="N577" s="90" t="s">
        <v>660</v>
      </c>
      <c r="O577" s="32" t="s">
        <v>115</v>
      </c>
      <c r="P577" s="50">
        <v>45</v>
      </c>
      <c r="Q577" s="50" t="s">
        <v>88</v>
      </c>
      <c r="R577" s="240">
        <v>4607958075911</v>
      </c>
      <c r="S577" s="240">
        <v>14607958075918</v>
      </c>
      <c r="T577" s="260">
        <v>193</v>
      </c>
      <c r="U577" s="69">
        <v>150</v>
      </c>
      <c r="V577" s="69">
        <v>25</v>
      </c>
      <c r="W577" s="66">
        <v>0.3</v>
      </c>
      <c r="X577" s="273">
        <v>5.0000000000000001E-3</v>
      </c>
      <c r="Y577" s="67">
        <f t="shared" si="590"/>
        <v>0.30499999999999999</v>
      </c>
      <c r="Z577" s="60">
        <v>378</v>
      </c>
      <c r="AA577" s="61">
        <v>156</v>
      </c>
      <c r="AB577" s="69">
        <v>111</v>
      </c>
      <c r="AC577" s="193">
        <v>8</v>
      </c>
      <c r="AD577" s="118">
        <v>600000220</v>
      </c>
      <c r="AE577" s="105">
        <f>справочники!$C$49</f>
        <v>0.105</v>
      </c>
      <c r="AF577" s="62">
        <f t="shared" si="591"/>
        <v>2.4</v>
      </c>
      <c r="AG577" s="123">
        <f t="shared" si="592"/>
        <v>2.5449999999999999</v>
      </c>
      <c r="AH577" s="38">
        <v>15</v>
      </c>
      <c r="AI577" s="39">
        <v>14</v>
      </c>
      <c r="AJ577" s="41">
        <f t="shared" si="551"/>
        <v>210</v>
      </c>
      <c r="AK577" s="208">
        <f t="shared" si="589"/>
        <v>1680</v>
      </c>
      <c r="AL577" s="206">
        <f t="shared" si="520"/>
        <v>1699</v>
      </c>
      <c r="AM577" s="23"/>
    </row>
    <row r="578" spans="1:39" ht="114.75" x14ac:dyDescent="0.2">
      <c r="A578" s="117">
        <v>1001024976976</v>
      </c>
      <c r="B578" s="49" t="s">
        <v>1257</v>
      </c>
      <c r="C578" s="50" t="s">
        <v>4</v>
      </c>
      <c r="D578" s="147" t="s">
        <v>474</v>
      </c>
      <c r="E578" s="113" t="s">
        <v>40</v>
      </c>
      <c r="F578" s="147" t="s">
        <v>5</v>
      </c>
      <c r="G578" s="59" t="s">
        <v>346</v>
      </c>
      <c r="H578" s="154" t="s">
        <v>488</v>
      </c>
      <c r="I578" s="150" t="s">
        <v>786</v>
      </c>
      <c r="J578" s="72" t="s">
        <v>1245</v>
      </c>
      <c r="K578" s="73">
        <v>8</v>
      </c>
      <c r="L578" s="74">
        <v>12</v>
      </c>
      <c r="M578" s="75">
        <v>5</v>
      </c>
      <c r="N578" s="90" t="s">
        <v>771</v>
      </c>
      <c r="O578" s="32" t="s">
        <v>115</v>
      </c>
      <c r="P578" s="50">
        <v>60</v>
      </c>
      <c r="Q578" s="50" t="s">
        <v>88</v>
      </c>
      <c r="R578" s="240">
        <v>4607958078325</v>
      </c>
      <c r="S578" s="240">
        <v>14607958078322</v>
      </c>
      <c r="T578" s="260">
        <v>193</v>
      </c>
      <c r="U578" s="69">
        <v>150</v>
      </c>
      <c r="V578" s="69">
        <v>25</v>
      </c>
      <c r="W578" s="66">
        <v>0.33</v>
      </c>
      <c r="X578" s="273">
        <v>5.0000000000000001E-3</v>
      </c>
      <c r="Y578" s="67">
        <f t="shared" si="590"/>
        <v>0.33500000000000002</v>
      </c>
      <c r="Z578" s="60">
        <v>378</v>
      </c>
      <c r="AA578" s="61">
        <v>156</v>
      </c>
      <c r="AB578" s="69">
        <v>111</v>
      </c>
      <c r="AC578" s="193">
        <v>8</v>
      </c>
      <c r="AD578" s="118">
        <v>600000220</v>
      </c>
      <c r="AE578" s="105">
        <f>справочники!$C$49</f>
        <v>0.105</v>
      </c>
      <c r="AF578" s="62">
        <f t="shared" si="591"/>
        <v>2.64</v>
      </c>
      <c r="AG578" s="123">
        <f t="shared" si="592"/>
        <v>2.7850000000000001</v>
      </c>
      <c r="AH578" s="38">
        <v>15</v>
      </c>
      <c r="AI578" s="39">
        <v>14</v>
      </c>
      <c r="AJ578" s="41">
        <f t="shared" ref="AJ578:AJ602" si="593">AH578*AI578</f>
        <v>210</v>
      </c>
      <c r="AK578" s="208">
        <f t="shared" si="589"/>
        <v>1680</v>
      </c>
      <c r="AL578" s="206">
        <f t="shared" si="520"/>
        <v>1699</v>
      </c>
      <c r="AM578" s="23"/>
    </row>
    <row r="579" spans="1:39" ht="115.5" customHeight="1" x14ac:dyDescent="0.2">
      <c r="A579" s="117">
        <v>1001024976829</v>
      </c>
      <c r="B579" s="49" t="s">
        <v>1872</v>
      </c>
      <c r="C579" s="50" t="s">
        <v>3</v>
      </c>
      <c r="D579" s="147" t="s">
        <v>474</v>
      </c>
      <c r="E579" s="113" t="s">
        <v>40</v>
      </c>
      <c r="F579" s="226" t="s">
        <v>6</v>
      </c>
      <c r="G579" s="59" t="s">
        <v>346</v>
      </c>
      <c r="H579" s="154" t="s">
        <v>488</v>
      </c>
      <c r="I579" s="150" t="s">
        <v>786</v>
      </c>
      <c r="J579" s="72" t="s">
        <v>981</v>
      </c>
      <c r="K579" s="73">
        <v>7</v>
      </c>
      <c r="L579" s="74">
        <v>16</v>
      </c>
      <c r="M579" s="75">
        <v>4</v>
      </c>
      <c r="N579" s="90" t="s">
        <v>349</v>
      </c>
      <c r="O579" s="32" t="s">
        <v>115</v>
      </c>
      <c r="P579" s="88">
        <v>45</v>
      </c>
      <c r="Q579" s="88" t="s">
        <v>88</v>
      </c>
      <c r="R579" s="81">
        <v>2314114000008</v>
      </c>
      <c r="S579" s="81">
        <v>12314114000005</v>
      </c>
      <c r="T579" s="94">
        <v>300</v>
      </c>
      <c r="U579" s="61">
        <v>190</v>
      </c>
      <c r="V579" s="61">
        <v>80</v>
      </c>
      <c r="W579" s="66">
        <f>кратность!$F$239</f>
        <v>2.1</v>
      </c>
      <c r="X579" s="273">
        <v>1.2E-2</v>
      </c>
      <c r="Y579" s="67">
        <f t="shared" si="590"/>
        <v>2.1120000000000001</v>
      </c>
      <c r="Z579" s="60">
        <v>388</v>
      </c>
      <c r="AA579" s="61">
        <v>292</v>
      </c>
      <c r="AB579" s="61">
        <v>240</v>
      </c>
      <c r="AC579" s="193">
        <v>4</v>
      </c>
      <c r="AD579" s="118">
        <v>600000017</v>
      </c>
      <c r="AE579" s="105">
        <f>справочники!$C$9</f>
        <v>0.34899999999999998</v>
      </c>
      <c r="AF579" s="62">
        <f t="shared" si="591"/>
        <v>8.4</v>
      </c>
      <c r="AG579" s="123">
        <f t="shared" si="592"/>
        <v>8.7970000000000006</v>
      </c>
      <c r="AH579" s="38">
        <v>8</v>
      </c>
      <c r="AI579" s="39">
        <v>6</v>
      </c>
      <c r="AJ579" s="41">
        <f t="shared" si="593"/>
        <v>48</v>
      </c>
      <c r="AK579" s="216">
        <f t="shared" si="589"/>
        <v>403.2</v>
      </c>
      <c r="AL579" s="206">
        <f t="shared" si="520"/>
        <v>1585</v>
      </c>
      <c r="AM579" s="23"/>
    </row>
    <row r="580" spans="1:39" ht="76.5" x14ac:dyDescent="0.2">
      <c r="A580" s="117">
        <v>1001020836973</v>
      </c>
      <c r="B580" s="49" t="s">
        <v>1237</v>
      </c>
      <c r="C580" s="82" t="s">
        <v>4</v>
      </c>
      <c r="D580" s="147" t="s">
        <v>474</v>
      </c>
      <c r="E580" s="113" t="s">
        <v>40</v>
      </c>
      <c r="F580" s="226" t="s">
        <v>6</v>
      </c>
      <c r="G580" s="50" t="s">
        <v>1</v>
      </c>
      <c r="H580" s="154" t="s">
        <v>222</v>
      </c>
      <c r="I580" s="150" t="s">
        <v>510</v>
      </c>
      <c r="J580" s="72" t="s">
        <v>1777</v>
      </c>
      <c r="K580" s="73">
        <v>11</v>
      </c>
      <c r="L580" s="74">
        <v>28</v>
      </c>
      <c r="M580" s="75"/>
      <c r="N580" s="90" t="s">
        <v>226</v>
      </c>
      <c r="O580" s="32" t="s">
        <v>115</v>
      </c>
      <c r="P580" s="88">
        <v>55</v>
      </c>
      <c r="Q580" s="88" t="s">
        <v>88</v>
      </c>
      <c r="R580" s="241">
        <v>4607958076260</v>
      </c>
      <c r="S580" s="241">
        <v>14607958076267</v>
      </c>
      <c r="T580" s="260">
        <v>158</v>
      </c>
      <c r="U580" s="69">
        <v>150</v>
      </c>
      <c r="V580" s="69">
        <v>25</v>
      </c>
      <c r="W580" s="66">
        <v>0.3</v>
      </c>
      <c r="X580" s="273">
        <v>1.4999999999999999E-2</v>
      </c>
      <c r="Y580" s="67">
        <f t="shared" si="590"/>
        <v>0.315</v>
      </c>
      <c r="Z580" s="68">
        <v>297</v>
      </c>
      <c r="AA580" s="69">
        <v>153</v>
      </c>
      <c r="AB580" s="69">
        <v>182</v>
      </c>
      <c r="AC580" s="196">
        <v>7</v>
      </c>
      <c r="AD580" s="118">
        <v>600000406</v>
      </c>
      <c r="AE580" s="106">
        <f>справочники!$C$94</f>
        <v>0.11899999999999999</v>
      </c>
      <c r="AF580" s="62">
        <f t="shared" si="591"/>
        <v>2.1</v>
      </c>
      <c r="AG580" s="142">
        <f t="shared" si="592"/>
        <v>2.3239999999999998</v>
      </c>
      <c r="AH580" s="158">
        <v>20</v>
      </c>
      <c r="AI580" s="35">
        <v>8</v>
      </c>
      <c r="AJ580" s="41">
        <f t="shared" si="593"/>
        <v>160</v>
      </c>
      <c r="AK580" s="208">
        <f t="shared" si="589"/>
        <v>1120</v>
      </c>
      <c r="AL580" s="206">
        <f t="shared" si="520"/>
        <v>1601</v>
      </c>
      <c r="AM580" s="23"/>
    </row>
    <row r="581" spans="1:39" ht="76.5" x14ac:dyDescent="0.2">
      <c r="A581" s="117">
        <v>1001020836918</v>
      </c>
      <c r="B581" s="49" t="s">
        <v>1165</v>
      </c>
      <c r="C581" s="82" t="s">
        <v>4</v>
      </c>
      <c r="D581" s="147" t="s">
        <v>474</v>
      </c>
      <c r="E581" s="113" t="s">
        <v>40</v>
      </c>
      <c r="F581" s="226" t="s">
        <v>624</v>
      </c>
      <c r="G581" s="50" t="s">
        <v>346</v>
      </c>
      <c r="H581" s="154" t="s">
        <v>222</v>
      </c>
      <c r="I581" s="150" t="s">
        <v>510</v>
      </c>
      <c r="J581" s="72" t="s">
        <v>1166</v>
      </c>
      <c r="K581" s="73">
        <v>11</v>
      </c>
      <c r="L581" s="74">
        <v>28</v>
      </c>
      <c r="M581" s="75"/>
      <c r="N581" s="90" t="s">
        <v>226</v>
      </c>
      <c r="O581" s="32" t="s">
        <v>115</v>
      </c>
      <c r="P581" s="88">
        <v>45</v>
      </c>
      <c r="Q581" s="88" t="s">
        <v>88</v>
      </c>
      <c r="R581" s="241">
        <v>4606068744472</v>
      </c>
      <c r="S581" s="241">
        <v>14606068744479</v>
      </c>
      <c r="T581" s="260">
        <v>164</v>
      </c>
      <c r="U581" s="69">
        <v>150</v>
      </c>
      <c r="V581" s="69">
        <v>25</v>
      </c>
      <c r="W581" s="66">
        <v>0.3</v>
      </c>
      <c r="X581" s="273">
        <v>1.4999999999999999E-2</v>
      </c>
      <c r="Y581" s="67">
        <f t="shared" si="590"/>
        <v>0.315</v>
      </c>
      <c r="Z581" s="68">
        <v>297</v>
      </c>
      <c r="AA581" s="69">
        <v>153</v>
      </c>
      <c r="AB581" s="69">
        <v>182</v>
      </c>
      <c r="AC581" s="196">
        <v>7</v>
      </c>
      <c r="AD581" s="118">
        <v>600000448</v>
      </c>
      <c r="AE581" s="106">
        <f>справочники!$C$147</f>
        <v>0.11700000000000001</v>
      </c>
      <c r="AF581" s="62">
        <f t="shared" si="591"/>
        <v>2.1</v>
      </c>
      <c r="AG581" s="142">
        <f t="shared" si="592"/>
        <v>2.3220000000000001</v>
      </c>
      <c r="AH581" s="158">
        <v>20</v>
      </c>
      <c r="AI581" s="35">
        <v>8</v>
      </c>
      <c r="AJ581" s="41">
        <f t="shared" si="593"/>
        <v>160</v>
      </c>
      <c r="AK581" s="208">
        <f t="shared" si="589"/>
        <v>1120</v>
      </c>
      <c r="AL581" s="206">
        <f t="shared" si="520"/>
        <v>1601</v>
      </c>
      <c r="AM581" s="23"/>
    </row>
    <row r="582" spans="1:39" ht="76.5" x14ac:dyDescent="0.2">
      <c r="A582" s="117">
        <v>1001020836761</v>
      </c>
      <c r="B582" s="49" t="s">
        <v>443</v>
      </c>
      <c r="C582" s="50" t="s">
        <v>3</v>
      </c>
      <c r="D582" s="147" t="s">
        <v>474</v>
      </c>
      <c r="E582" s="113" t="s">
        <v>40</v>
      </c>
      <c r="F582" s="147" t="s">
        <v>2</v>
      </c>
      <c r="G582" s="59" t="s">
        <v>346</v>
      </c>
      <c r="H582" s="154" t="s">
        <v>222</v>
      </c>
      <c r="I582" s="150" t="s">
        <v>510</v>
      </c>
      <c r="J582" s="72" t="s">
        <v>968</v>
      </c>
      <c r="K582" s="73">
        <v>11</v>
      </c>
      <c r="L582" s="74">
        <v>28</v>
      </c>
      <c r="M582" s="75"/>
      <c r="N582" s="90" t="s">
        <v>226</v>
      </c>
      <c r="O582" s="32" t="s">
        <v>115</v>
      </c>
      <c r="P582" s="88">
        <v>30</v>
      </c>
      <c r="Q582" s="88" t="s">
        <v>88</v>
      </c>
      <c r="R582" s="191">
        <v>2985050000003</v>
      </c>
      <c r="S582" s="191">
        <v>12985050000000</v>
      </c>
      <c r="T582" s="260">
        <v>300</v>
      </c>
      <c r="U582" s="69">
        <v>160</v>
      </c>
      <c r="V582" s="69">
        <v>40</v>
      </c>
      <c r="W582" s="66">
        <f>кратность!$F$240</f>
        <v>1</v>
      </c>
      <c r="X582" s="273">
        <v>1.2E-2</v>
      </c>
      <c r="Y582" s="67">
        <f t="shared" si="590"/>
        <v>1.012</v>
      </c>
      <c r="Z582" s="60">
        <v>292</v>
      </c>
      <c r="AA582" s="61">
        <v>178</v>
      </c>
      <c r="AB582" s="61">
        <v>178</v>
      </c>
      <c r="AC582" s="193">
        <v>4</v>
      </c>
      <c r="AD582" s="118">
        <v>600000029</v>
      </c>
      <c r="AE582" s="105">
        <f>справочники!$C$21</f>
        <v>0.125</v>
      </c>
      <c r="AF582" s="62">
        <f t="shared" si="591"/>
        <v>4</v>
      </c>
      <c r="AG582" s="123">
        <f t="shared" si="592"/>
        <v>4.173</v>
      </c>
      <c r="AH582" s="38">
        <v>16</v>
      </c>
      <c r="AI582" s="39">
        <v>8</v>
      </c>
      <c r="AJ582" s="41">
        <f t="shared" si="593"/>
        <v>128</v>
      </c>
      <c r="AK582" s="216">
        <f t="shared" si="589"/>
        <v>512</v>
      </c>
      <c r="AL582" s="206">
        <f t="shared" si="520"/>
        <v>1569</v>
      </c>
      <c r="AM582" s="23"/>
    </row>
    <row r="583" spans="1:39" ht="76.5" x14ac:dyDescent="0.2">
      <c r="A583" s="117">
        <v>1001020836759</v>
      </c>
      <c r="B583" s="49" t="s">
        <v>1013</v>
      </c>
      <c r="C583" s="82" t="s">
        <v>4</v>
      </c>
      <c r="D583" s="147" t="s">
        <v>474</v>
      </c>
      <c r="E583" s="113" t="s">
        <v>40</v>
      </c>
      <c r="F583" s="147" t="s">
        <v>2</v>
      </c>
      <c r="G583" s="59" t="s">
        <v>346</v>
      </c>
      <c r="H583" s="154" t="s">
        <v>222</v>
      </c>
      <c r="I583" s="150" t="s">
        <v>510</v>
      </c>
      <c r="J583" s="72" t="s">
        <v>968</v>
      </c>
      <c r="K583" s="73">
        <v>11</v>
      </c>
      <c r="L583" s="74">
        <v>28</v>
      </c>
      <c r="M583" s="75"/>
      <c r="N583" s="90" t="s">
        <v>226</v>
      </c>
      <c r="O583" s="32" t="s">
        <v>115</v>
      </c>
      <c r="P583" s="88">
        <v>30</v>
      </c>
      <c r="Q583" s="88" t="s">
        <v>88</v>
      </c>
      <c r="R583" s="191">
        <v>4607958077038</v>
      </c>
      <c r="S583" s="191">
        <v>14607958077035</v>
      </c>
      <c r="T583" s="260">
        <v>150</v>
      </c>
      <c r="U583" s="69">
        <v>154</v>
      </c>
      <c r="V583" s="69">
        <v>45</v>
      </c>
      <c r="W583" s="66">
        <v>0.4</v>
      </c>
      <c r="X583" s="273">
        <v>1.9E-2</v>
      </c>
      <c r="Y583" s="67">
        <f t="shared" si="590"/>
        <v>0.41900000000000004</v>
      </c>
      <c r="Z583" s="68">
        <v>315</v>
      </c>
      <c r="AA583" s="69">
        <v>168</v>
      </c>
      <c r="AB583" s="69">
        <v>188</v>
      </c>
      <c r="AC583" s="196">
        <v>7</v>
      </c>
      <c r="AD583" s="118">
        <v>600000428</v>
      </c>
      <c r="AE583" s="106">
        <f>справочники!$C$114</f>
        <v>0.123</v>
      </c>
      <c r="AF583" s="62">
        <f t="shared" si="591"/>
        <v>2.8</v>
      </c>
      <c r="AG583" s="143">
        <f t="shared" si="592"/>
        <v>3.056</v>
      </c>
      <c r="AH583" s="158">
        <v>17</v>
      </c>
      <c r="AI583" s="35">
        <v>8</v>
      </c>
      <c r="AJ583" s="41">
        <f t="shared" si="593"/>
        <v>136</v>
      </c>
      <c r="AK583" s="208">
        <f t="shared" si="589"/>
        <v>952</v>
      </c>
      <c r="AL583" s="206">
        <f t="shared" si="520"/>
        <v>1649</v>
      </c>
      <c r="AM583" s="23"/>
    </row>
    <row r="584" spans="1:39" ht="64.5" customHeight="1" x14ac:dyDescent="0.2">
      <c r="A584" s="117">
        <v>1001020837063</v>
      </c>
      <c r="B584" s="49" t="s">
        <v>1823</v>
      </c>
      <c r="C584" s="50" t="s">
        <v>4</v>
      </c>
      <c r="D584" s="147" t="s">
        <v>474</v>
      </c>
      <c r="E584" s="113" t="s">
        <v>40</v>
      </c>
      <c r="F584" s="147" t="s">
        <v>2</v>
      </c>
      <c r="G584" s="50" t="s">
        <v>1</v>
      </c>
      <c r="H584" s="154" t="s">
        <v>222</v>
      </c>
      <c r="I584" s="150" t="s">
        <v>510</v>
      </c>
      <c r="J584" s="72" t="s">
        <v>1382</v>
      </c>
      <c r="K584" s="73">
        <v>11</v>
      </c>
      <c r="L584" s="74">
        <v>28</v>
      </c>
      <c r="M584" s="75"/>
      <c r="N584" s="90" t="s">
        <v>226</v>
      </c>
      <c r="O584" s="32" t="s">
        <v>115</v>
      </c>
      <c r="P584" s="88">
        <v>30</v>
      </c>
      <c r="Q584" s="88" t="s">
        <v>88</v>
      </c>
      <c r="R584" s="241">
        <v>4607958078912</v>
      </c>
      <c r="S584" s="241">
        <v>14607958078919</v>
      </c>
      <c r="T584" s="260">
        <v>220</v>
      </c>
      <c r="U584" s="69">
        <v>83</v>
      </c>
      <c r="V584" s="69">
        <v>30</v>
      </c>
      <c r="W584" s="66">
        <v>0.16</v>
      </c>
      <c r="X584" s="273">
        <v>4.0000000000000001E-3</v>
      </c>
      <c r="Y584" s="67">
        <f t="shared" ref="Y584" si="594">W584+X584</f>
        <v>0.16400000000000001</v>
      </c>
      <c r="Z584" s="68">
        <v>410</v>
      </c>
      <c r="AA584" s="69">
        <v>292</v>
      </c>
      <c r="AB584" s="69">
        <v>242</v>
      </c>
      <c r="AC584" s="193">
        <v>70</v>
      </c>
      <c r="AD584" s="118">
        <v>600000411</v>
      </c>
      <c r="AE584" s="105">
        <f>справочники!$C$102</f>
        <v>0.433</v>
      </c>
      <c r="AF584" s="62">
        <f t="shared" si="591"/>
        <v>11.2</v>
      </c>
      <c r="AG584" s="123">
        <f t="shared" si="592"/>
        <v>11.913</v>
      </c>
      <c r="AH584" s="38">
        <v>8</v>
      </c>
      <c r="AI584" s="39">
        <v>6</v>
      </c>
      <c r="AJ584" s="41">
        <f t="shared" ref="AJ584" si="595">AH584*AI584</f>
        <v>48</v>
      </c>
      <c r="AK584" s="208">
        <f t="shared" ref="AK584" si="596">IF(C584="ШТ",кол_во_инд.__упак_к*итого_г_у,ROUNDDOWN(номин.вес_нетто_г_у__кг*итого_г_у,1))</f>
        <v>3360</v>
      </c>
      <c r="AL584" s="206">
        <f t="shared" si="520"/>
        <v>1597</v>
      </c>
      <c r="AM584" s="23"/>
    </row>
    <row r="585" spans="1:39" ht="63.75" x14ac:dyDescent="0.2">
      <c r="A585" s="117">
        <v>1001020837061</v>
      </c>
      <c r="B585" s="49" t="s">
        <v>877</v>
      </c>
      <c r="C585" s="82" t="s">
        <v>4</v>
      </c>
      <c r="D585" s="147" t="s">
        <v>474</v>
      </c>
      <c r="E585" s="113" t="s">
        <v>40</v>
      </c>
      <c r="F585" s="225" t="s">
        <v>624</v>
      </c>
      <c r="G585" s="59" t="s">
        <v>346</v>
      </c>
      <c r="H585" s="154" t="s">
        <v>222</v>
      </c>
      <c r="I585" s="150" t="s">
        <v>510</v>
      </c>
      <c r="J585" s="72" t="s">
        <v>878</v>
      </c>
      <c r="K585" s="73">
        <v>11</v>
      </c>
      <c r="L585" s="74">
        <v>28</v>
      </c>
      <c r="M585" s="75"/>
      <c r="N585" s="90" t="s">
        <v>226</v>
      </c>
      <c r="O585" s="32" t="s">
        <v>115</v>
      </c>
      <c r="P585" s="88">
        <v>35</v>
      </c>
      <c r="Q585" s="88" t="s">
        <v>88</v>
      </c>
      <c r="R585" s="241">
        <v>4606038086649</v>
      </c>
      <c r="S585" s="241">
        <v>24606038086643</v>
      </c>
      <c r="T585" s="260">
        <v>150</v>
      </c>
      <c r="U585" s="69">
        <v>154</v>
      </c>
      <c r="V585" s="69">
        <v>45</v>
      </c>
      <c r="W585" s="66">
        <v>0.5</v>
      </c>
      <c r="X585" s="273">
        <v>1.4999999999999999E-2</v>
      </c>
      <c r="Y585" s="67">
        <f t="shared" ref="Y585" si="597">W585+X585</f>
        <v>0.51500000000000001</v>
      </c>
      <c r="Z585" s="68">
        <v>400</v>
      </c>
      <c r="AA585" s="69">
        <v>300</v>
      </c>
      <c r="AB585" s="69">
        <v>173</v>
      </c>
      <c r="AC585" s="196">
        <v>16</v>
      </c>
      <c r="AD585" s="118">
        <v>600000499</v>
      </c>
      <c r="AE585" s="106">
        <f>справочники!$C$159</f>
        <v>0.32</v>
      </c>
      <c r="AF585" s="62">
        <f t="shared" si="591"/>
        <v>8</v>
      </c>
      <c r="AG585" s="142">
        <f t="shared" si="592"/>
        <v>8.56</v>
      </c>
      <c r="AH585" s="158">
        <v>8</v>
      </c>
      <c r="AI585" s="35">
        <v>7</v>
      </c>
      <c r="AJ585" s="41">
        <f t="shared" ref="AJ585" si="598">AH585*AI585</f>
        <v>56</v>
      </c>
      <c r="AK585" s="208">
        <f t="shared" ref="AK585" si="599">IF(C585="ШТ",кол_во_инд.__упак_к*итого_г_у,ROUNDDOWN(номин.вес_нетто_г_у__кг*итого_г_у,1))</f>
        <v>896</v>
      </c>
      <c r="AL585" s="206">
        <f t="shared" si="520"/>
        <v>1356</v>
      </c>
      <c r="AM585" s="23"/>
    </row>
    <row r="586" spans="1:39" ht="76.5" x14ac:dyDescent="0.2">
      <c r="A586" s="117">
        <v>1001026407172</v>
      </c>
      <c r="B586" s="49" t="s">
        <v>1522</v>
      </c>
      <c r="C586" s="82" t="s">
        <v>4</v>
      </c>
      <c r="D586" s="147" t="s">
        <v>474</v>
      </c>
      <c r="E586" s="113" t="s">
        <v>40</v>
      </c>
      <c r="F586" s="225" t="s">
        <v>624</v>
      </c>
      <c r="G586" s="59" t="s">
        <v>1</v>
      </c>
      <c r="H586" s="154" t="s">
        <v>222</v>
      </c>
      <c r="I586" s="150" t="s">
        <v>510</v>
      </c>
      <c r="J586" s="72" t="s">
        <v>1523</v>
      </c>
      <c r="K586" s="73">
        <v>11</v>
      </c>
      <c r="L586" s="74">
        <v>28</v>
      </c>
      <c r="M586" s="75"/>
      <c r="N586" s="90" t="s">
        <v>226</v>
      </c>
      <c r="O586" s="32" t="s">
        <v>115</v>
      </c>
      <c r="P586" s="88">
        <v>45</v>
      </c>
      <c r="Q586" s="88" t="s">
        <v>88</v>
      </c>
      <c r="R586" s="191">
        <v>2000000001074</v>
      </c>
      <c r="S586" s="191">
        <v>12000000001071</v>
      </c>
      <c r="T586" s="260">
        <v>150</v>
      </c>
      <c r="U586" s="69">
        <v>154</v>
      </c>
      <c r="V586" s="69">
        <v>55</v>
      </c>
      <c r="W586" s="66">
        <v>0.6</v>
      </c>
      <c r="X586" s="273">
        <v>1.4999999999999999E-2</v>
      </c>
      <c r="Y586" s="67">
        <f t="shared" ref="Y586" si="600">W586+X586</f>
        <v>0.61499999999999999</v>
      </c>
      <c r="Z586" s="38">
        <v>315</v>
      </c>
      <c r="AA586" s="39">
        <v>168</v>
      </c>
      <c r="AB586" s="39">
        <v>248</v>
      </c>
      <c r="AC586" s="196">
        <v>8</v>
      </c>
      <c r="AD586" s="118">
        <v>600000429</v>
      </c>
      <c r="AE586" s="106">
        <f>справочники!$C$115</f>
        <v>0.14299999999999999</v>
      </c>
      <c r="AF586" s="62">
        <f t="shared" si="591"/>
        <v>4.8</v>
      </c>
      <c r="AG586" s="143">
        <f t="shared" si="592"/>
        <v>5.0629999999999997</v>
      </c>
      <c r="AH586" s="158">
        <v>17</v>
      </c>
      <c r="AI586" s="35">
        <v>6</v>
      </c>
      <c r="AJ586" s="41">
        <f t="shared" ref="AJ586" si="601">AH586*AI586</f>
        <v>102</v>
      </c>
      <c r="AK586" s="208">
        <f t="shared" ref="AK586" si="602">IF(C586="ШТ",кол_во_инд.__упак_к*итого_г_у,ROUNDDOWN(номин.вес_нетто_г_у__кг*итого_г_у,1))</f>
        <v>816</v>
      </c>
      <c r="AL586" s="206">
        <f t="shared" si="520"/>
        <v>1633</v>
      </c>
      <c r="AM586" s="23"/>
    </row>
    <row r="587" spans="1:39" ht="127.5" x14ac:dyDescent="0.2">
      <c r="A587" s="117">
        <v>1001020836250</v>
      </c>
      <c r="B587" s="49" t="s">
        <v>987</v>
      </c>
      <c r="C587" s="50" t="s">
        <v>3</v>
      </c>
      <c r="D587" s="147" t="s">
        <v>474</v>
      </c>
      <c r="E587" s="113" t="s">
        <v>40</v>
      </c>
      <c r="F587" s="147" t="s">
        <v>5</v>
      </c>
      <c r="G587" s="59" t="s">
        <v>346</v>
      </c>
      <c r="H587" s="154" t="s">
        <v>481</v>
      </c>
      <c r="I587" s="150" t="s">
        <v>510</v>
      </c>
      <c r="J587" s="72" t="s">
        <v>1238</v>
      </c>
      <c r="K587" s="73">
        <v>8</v>
      </c>
      <c r="L587" s="74">
        <v>12</v>
      </c>
      <c r="M587" s="75">
        <v>5</v>
      </c>
      <c r="N587" s="90" t="s">
        <v>771</v>
      </c>
      <c r="O587" s="32" t="s">
        <v>115</v>
      </c>
      <c r="P587" s="88">
        <v>45</v>
      </c>
      <c r="Q587" s="88" t="s">
        <v>88</v>
      </c>
      <c r="R587" s="239">
        <v>2101257000008</v>
      </c>
      <c r="S587" s="239">
        <v>12101257000005</v>
      </c>
      <c r="T587" s="260">
        <v>300</v>
      </c>
      <c r="U587" s="69">
        <v>160</v>
      </c>
      <c r="V587" s="69">
        <v>60</v>
      </c>
      <c r="W587" s="66">
        <f>кратность!$F$241</f>
        <v>1.5</v>
      </c>
      <c r="X587" s="273">
        <v>1.2E-2</v>
      </c>
      <c r="Y587" s="67">
        <f t="shared" si="590"/>
        <v>1.512</v>
      </c>
      <c r="Z587" s="60">
        <v>388</v>
      </c>
      <c r="AA587" s="61">
        <v>292</v>
      </c>
      <c r="AB587" s="61">
        <v>240</v>
      </c>
      <c r="AC587" s="193">
        <v>6</v>
      </c>
      <c r="AD587" s="118">
        <v>600000017</v>
      </c>
      <c r="AE587" s="105">
        <f>справочники!$C$9</f>
        <v>0.34899999999999998</v>
      </c>
      <c r="AF587" s="62">
        <f t="shared" si="591"/>
        <v>9</v>
      </c>
      <c r="AG587" s="123">
        <f t="shared" si="592"/>
        <v>9.4209999999999994</v>
      </c>
      <c r="AH587" s="38">
        <v>8</v>
      </c>
      <c r="AI587" s="39">
        <v>6</v>
      </c>
      <c r="AJ587" s="41">
        <f t="shared" si="593"/>
        <v>48</v>
      </c>
      <c r="AK587" s="216">
        <f t="shared" si="589"/>
        <v>432</v>
      </c>
      <c r="AL587" s="206">
        <f t="shared" si="520"/>
        <v>1585</v>
      </c>
      <c r="AM587" s="23"/>
    </row>
    <row r="588" spans="1:39" ht="127.5" x14ac:dyDescent="0.2">
      <c r="A588" s="117">
        <v>1001020836234</v>
      </c>
      <c r="B588" s="49" t="s">
        <v>811</v>
      </c>
      <c r="C588" s="50" t="s">
        <v>3</v>
      </c>
      <c r="D588" s="147" t="s">
        <v>474</v>
      </c>
      <c r="E588" s="113" t="s">
        <v>40</v>
      </c>
      <c r="F588" s="147" t="s">
        <v>5</v>
      </c>
      <c r="G588" s="59" t="s">
        <v>346</v>
      </c>
      <c r="H588" s="154" t="s">
        <v>481</v>
      </c>
      <c r="I588" s="150" t="s">
        <v>510</v>
      </c>
      <c r="J588" s="72" t="s">
        <v>1238</v>
      </c>
      <c r="K588" s="73">
        <v>8</v>
      </c>
      <c r="L588" s="74">
        <v>12</v>
      </c>
      <c r="M588" s="75">
        <v>5</v>
      </c>
      <c r="N588" s="90" t="s">
        <v>771</v>
      </c>
      <c r="O588" s="32" t="s">
        <v>115</v>
      </c>
      <c r="P588" s="88">
        <v>45</v>
      </c>
      <c r="Q588" s="88" t="s">
        <v>88</v>
      </c>
      <c r="R588" s="239">
        <v>2102001000008</v>
      </c>
      <c r="S588" s="239">
        <v>12102001000005</v>
      </c>
      <c r="T588" s="260">
        <v>300</v>
      </c>
      <c r="U588" s="69">
        <v>160</v>
      </c>
      <c r="V588" s="69">
        <v>60</v>
      </c>
      <c r="W588" s="66">
        <f>кратность!$F$242</f>
        <v>1.5</v>
      </c>
      <c r="X588" s="273">
        <v>1.2E-2</v>
      </c>
      <c r="Y588" s="67">
        <f t="shared" si="590"/>
        <v>1.512</v>
      </c>
      <c r="Z588" s="60">
        <v>388</v>
      </c>
      <c r="AA588" s="61">
        <v>292</v>
      </c>
      <c r="AB588" s="61">
        <v>240</v>
      </c>
      <c r="AC588" s="193">
        <v>6</v>
      </c>
      <c r="AD588" s="118">
        <v>600000017</v>
      </c>
      <c r="AE588" s="105">
        <f>справочники!$C$9</f>
        <v>0.34899999999999998</v>
      </c>
      <c r="AF588" s="62">
        <f t="shared" si="591"/>
        <v>9</v>
      </c>
      <c r="AG588" s="123">
        <f t="shared" si="592"/>
        <v>9.4209999999999994</v>
      </c>
      <c r="AH588" s="38">
        <v>8</v>
      </c>
      <c r="AI588" s="39">
        <v>6</v>
      </c>
      <c r="AJ588" s="41">
        <f t="shared" si="593"/>
        <v>48</v>
      </c>
      <c r="AK588" s="216">
        <f t="shared" si="589"/>
        <v>432</v>
      </c>
      <c r="AL588" s="206">
        <f t="shared" si="520"/>
        <v>1585</v>
      </c>
      <c r="AM588" s="23"/>
    </row>
    <row r="589" spans="1:39" ht="127.5" x14ac:dyDescent="0.2">
      <c r="A589" s="117">
        <v>1001020836709</v>
      </c>
      <c r="B589" s="49" t="s">
        <v>1320</v>
      </c>
      <c r="C589" s="50" t="s">
        <v>3</v>
      </c>
      <c r="D589" s="147" t="s">
        <v>474</v>
      </c>
      <c r="E589" s="113" t="s">
        <v>40</v>
      </c>
      <c r="F589" s="147" t="s">
        <v>5</v>
      </c>
      <c r="G589" s="59" t="s">
        <v>346</v>
      </c>
      <c r="H589" s="154" t="s">
        <v>481</v>
      </c>
      <c r="I589" s="150" t="s">
        <v>510</v>
      </c>
      <c r="J589" s="72" t="s">
        <v>1238</v>
      </c>
      <c r="K589" s="73">
        <v>8</v>
      </c>
      <c r="L589" s="74">
        <v>12</v>
      </c>
      <c r="M589" s="75">
        <v>5</v>
      </c>
      <c r="N589" s="90" t="s">
        <v>771</v>
      </c>
      <c r="O589" s="32" t="s">
        <v>115</v>
      </c>
      <c r="P589" s="88">
        <v>45</v>
      </c>
      <c r="Q589" s="88" t="s">
        <v>88</v>
      </c>
      <c r="R589" s="239">
        <v>2101920000007</v>
      </c>
      <c r="S589" s="239">
        <v>12101920000004</v>
      </c>
      <c r="T589" s="260">
        <v>300</v>
      </c>
      <c r="U589" s="69">
        <v>160</v>
      </c>
      <c r="V589" s="69">
        <v>60</v>
      </c>
      <c r="W589" s="66">
        <f>кратность!$F$243</f>
        <v>1.5</v>
      </c>
      <c r="X589" s="273">
        <v>1.2E-2</v>
      </c>
      <c r="Y589" s="67">
        <f t="shared" si="590"/>
        <v>1.512</v>
      </c>
      <c r="Z589" s="60">
        <v>388</v>
      </c>
      <c r="AA589" s="61">
        <v>292</v>
      </c>
      <c r="AB589" s="61">
        <v>240</v>
      </c>
      <c r="AC589" s="193">
        <v>6</v>
      </c>
      <c r="AD589" s="118">
        <v>600000017</v>
      </c>
      <c r="AE589" s="105">
        <f>справочники!$C$9</f>
        <v>0.34899999999999998</v>
      </c>
      <c r="AF589" s="62">
        <f t="shared" si="591"/>
        <v>9</v>
      </c>
      <c r="AG589" s="123">
        <f t="shared" si="592"/>
        <v>9.4209999999999994</v>
      </c>
      <c r="AH589" s="38">
        <v>8</v>
      </c>
      <c r="AI589" s="39">
        <v>6</v>
      </c>
      <c r="AJ589" s="41">
        <f t="shared" si="593"/>
        <v>48</v>
      </c>
      <c r="AK589" s="216">
        <f t="shared" si="589"/>
        <v>432</v>
      </c>
      <c r="AL589" s="206">
        <f t="shared" si="520"/>
        <v>1585</v>
      </c>
      <c r="AM589" s="23"/>
    </row>
    <row r="590" spans="1:39" ht="114.75" customHeight="1" x14ac:dyDescent="0.2">
      <c r="A590" s="117">
        <v>1001025526962</v>
      </c>
      <c r="B590" s="49" t="s">
        <v>1364</v>
      </c>
      <c r="C590" s="50" t="s">
        <v>4</v>
      </c>
      <c r="D590" s="147" t="s">
        <v>474</v>
      </c>
      <c r="E590" s="113" t="s">
        <v>40</v>
      </c>
      <c r="F590" s="147" t="s">
        <v>6</v>
      </c>
      <c r="G590" s="50" t="s">
        <v>1</v>
      </c>
      <c r="H590" s="154" t="s">
        <v>488</v>
      </c>
      <c r="I590" s="150" t="s">
        <v>786</v>
      </c>
      <c r="J590" s="72" t="s">
        <v>1365</v>
      </c>
      <c r="K590" s="73">
        <v>7</v>
      </c>
      <c r="L590" s="74">
        <v>16</v>
      </c>
      <c r="M590" s="75">
        <v>3</v>
      </c>
      <c r="N590" s="90" t="s">
        <v>298</v>
      </c>
      <c r="O590" s="32" t="s">
        <v>115</v>
      </c>
      <c r="P590" s="88">
        <v>45</v>
      </c>
      <c r="Q590" s="88" t="s">
        <v>88</v>
      </c>
      <c r="R590" s="241">
        <v>4607958078790</v>
      </c>
      <c r="S590" s="241">
        <v>14607958078797</v>
      </c>
      <c r="T590" s="260">
        <v>220</v>
      </c>
      <c r="U590" s="69">
        <v>83</v>
      </c>
      <c r="V590" s="69">
        <v>30</v>
      </c>
      <c r="W590" s="66">
        <v>0.16</v>
      </c>
      <c r="X590" s="273">
        <v>4.0000000000000001E-3</v>
      </c>
      <c r="Y590" s="67">
        <f t="shared" ref="Y590" si="603">W590+X590</f>
        <v>0.16400000000000001</v>
      </c>
      <c r="Z590" s="60">
        <v>198</v>
      </c>
      <c r="AA590" s="61">
        <v>110</v>
      </c>
      <c r="AB590" s="61">
        <v>246</v>
      </c>
      <c r="AC590" s="193">
        <v>10</v>
      </c>
      <c r="AD590" s="118">
        <v>600000493</v>
      </c>
      <c r="AE590" s="105">
        <f>справочники!$C$151</f>
        <v>0.09</v>
      </c>
      <c r="AF590" s="62">
        <f t="shared" si="591"/>
        <v>1.6</v>
      </c>
      <c r="AG590" s="123">
        <f t="shared" si="592"/>
        <v>1.7300000000000002</v>
      </c>
      <c r="AH590" s="38">
        <v>43</v>
      </c>
      <c r="AI590" s="39">
        <v>6</v>
      </c>
      <c r="AJ590" s="41">
        <f t="shared" ref="AJ590" si="604">AH590*AI590</f>
        <v>258</v>
      </c>
      <c r="AK590" s="208">
        <f t="shared" ref="AK590" si="605">IF(C590="ШТ",кол_во_инд.__упак_к*итого_г_у,ROUNDDOWN(номин.вес_нетто_г_у__кг*итого_г_у,1))</f>
        <v>2580</v>
      </c>
      <c r="AL590" s="206">
        <f t="shared" si="520"/>
        <v>1621</v>
      </c>
      <c r="AM590" s="23"/>
    </row>
    <row r="591" spans="1:39" ht="140.25" x14ac:dyDescent="0.2">
      <c r="A591" s="117">
        <v>1001022246738</v>
      </c>
      <c r="B591" s="49" t="s">
        <v>1761</v>
      </c>
      <c r="C591" s="50" t="s">
        <v>3</v>
      </c>
      <c r="D591" s="147" t="s">
        <v>474</v>
      </c>
      <c r="E591" s="113" t="s">
        <v>40</v>
      </c>
      <c r="F591" s="147" t="s">
        <v>6</v>
      </c>
      <c r="G591" s="50" t="s">
        <v>1</v>
      </c>
      <c r="H591" s="154" t="s">
        <v>481</v>
      </c>
      <c r="I591" s="150" t="s">
        <v>514</v>
      </c>
      <c r="J591" s="52" t="s">
        <v>1052</v>
      </c>
      <c r="K591" s="53">
        <v>10</v>
      </c>
      <c r="L591" s="54">
        <v>15</v>
      </c>
      <c r="M591" s="55">
        <v>3</v>
      </c>
      <c r="N591" s="89" t="s">
        <v>132</v>
      </c>
      <c r="O591" s="32" t="s">
        <v>115</v>
      </c>
      <c r="P591" s="88">
        <v>45</v>
      </c>
      <c r="Q591" s="88" t="s">
        <v>88</v>
      </c>
      <c r="R591" s="191">
        <v>2800041000001</v>
      </c>
      <c r="S591" s="191">
        <v>22800041000005</v>
      </c>
      <c r="T591" s="260">
        <v>300</v>
      </c>
      <c r="U591" s="69">
        <v>190</v>
      </c>
      <c r="V591" s="69">
        <v>40</v>
      </c>
      <c r="W591" s="66">
        <f>кратность!$F$244</f>
        <v>1.2</v>
      </c>
      <c r="X591" s="273">
        <v>1.4999999999999999E-2</v>
      </c>
      <c r="Y591" s="67">
        <f t="shared" si="590"/>
        <v>1.2149999999999999</v>
      </c>
      <c r="Z591" s="60">
        <v>383</v>
      </c>
      <c r="AA591" s="61">
        <v>283</v>
      </c>
      <c r="AB591" s="61">
        <v>183</v>
      </c>
      <c r="AC591" s="193">
        <v>6</v>
      </c>
      <c r="AD591" s="118">
        <v>600000023</v>
      </c>
      <c r="AE591" s="105">
        <f>справочники!$C$15</f>
        <v>0.26700000000000002</v>
      </c>
      <c r="AF591" s="62">
        <f t="shared" si="591"/>
        <v>7.2</v>
      </c>
      <c r="AG591" s="123">
        <f t="shared" si="592"/>
        <v>7.5569999999999995</v>
      </c>
      <c r="AH591" s="38">
        <v>8</v>
      </c>
      <c r="AI591" s="39">
        <v>8</v>
      </c>
      <c r="AJ591" s="41">
        <f t="shared" si="593"/>
        <v>64</v>
      </c>
      <c r="AK591" s="216">
        <f t="shared" si="589"/>
        <v>460.8</v>
      </c>
      <c r="AL591" s="206">
        <f t="shared" ref="AL591:AL618" si="606">(высота__мм*кол_во_слоев_г_у)+145</f>
        <v>1609</v>
      </c>
      <c r="AM591" s="23"/>
    </row>
    <row r="592" spans="1:39" ht="140.25" x14ac:dyDescent="0.2">
      <c r="A592" s="117">
        <v>1001022246739</v>
      </c>
      <c r="B592" s="49" t="s">
        <v>397</v>
      </c>
      <c r="C592" s="50" t="s">
        <v>3</v>
      </c>
      <c r="D592" s="147" t="s">
        <v>474</v>
      </c>
      <c r="E592" s="113" t="s">
        <v>40</v>
      </c>
      <c r="F592" s="147" t="s">
        <v>6</v>
      </c>
      <c r="G592" s="50" t="s">
        <v>1</v>
      </c>
      <c r="H592" s="154" t="s">
        <v>481</v>
      </c>
      <c r="I592" s="150" t="s">
        <v>514</v>
      </c>
      <c r="J592" s="52" t="s">
        <v>1052</v>
      </c>
      <c r="K592" s="53">
        <v>10</v>
      </c>
      <c r="L592" s="54">
        <v>15</v>
      </c>
      <c r="M592" s="55">
        <v>3</v>
      </c>
      <c r="N592" s="89" t="s">
        <v>132</v>
      </c>
      <c r="O592" s="32" t="s">
        <v>115</v>
      </c>
      <c r="P592" s="88">
        <v>45</v>
      </c>
      <c r="Q592" s="88" t="s">
        <v>88</v>
      </c>
      <c r="R592" s="191">
        <v>2800683000001</v>
      </c>
      <c r="S592" s="191">
        <v>22800683000005</v>
      </c>
      <c r="T592" s="260">
        <v>300</v>
      </c>
      <c r="U592" s="69">
        <v>190</v>
      </c>
      <c r="V592" s="69">
        <v>40</v>
      </c>
      <c r="W592" s="66">
        <f>кратность!$F$245</f>
        <v>0.9</v>
      </c>
      <c r="X592" s="273">
        <v>1.4999999999999999E-2</v>
      </c>
      <c r="Y592" s="67">
        <f t="shared" si="590"/>
        <v>0.91500000000000004</v>
      </c>
      <c r="Z592" s="60">
        <v>388</v>
      </c>
      <c r="AA592" s="61">
        <v>292</v>
      </c>
      <c r="AB592" s="61">
        <v>148</v>
      </c>
      <c r="AC592" s="193">
        <v>6</v>
      </c>
      <c r="AD592" s="118">
        <v>600000021</v>
      </c>
      <c r="AE592" s="105">
        <f>справочники!$C$13</f>
        <v>0.26800000000000002</v>
      </c>
      <c r="AF592" s="62">
        <f t="shared" si="591"/>
        <v>5.4</v>
      </c>
      <c r="AG592" s="123">
        <f t="shared" si="592"/>
        <v>5.758</v>
      </c>
      <c r="AH592" s="38">
        <v>8</v>
      </c>
      <c r="AI592" s="39">
        <v>10</v>
      </c>
      <c r="AJ592" s="41">
        <f t="shared" si="593"/>
        <v>80</v>
      </c>
      <c r="AK592" s="216">
        <f t="shared" si="589"/>
        <v>432</v>
      </c>
      <c r="AL592" s="206">
        <f t="shared" si="606"/>
        <v>1625</v>
      </c>
      <c r="AM592" s="23"/>
    </row>
    <row r="593" spans="1:39" s="23" customFormat="1" ht="79.900000000000006" customHeight="1" x14ac:dyDescent="0.2">
      <c r="A593" s="117">
        <v>1001026827326</v>
      </c>
      <c r="B593" s="49" t="s">
        <v>1832</v>
      </c>
      <c r="C593" s="50" t="s">
        <v>4</v>
      </c>
      <c r="D593" s="147" t="s">
        <v>474</v>
      </c>
      <c r="E593" s="113" t="s">
        <v>40</v>
      </c>
      <c r="F593" s="147" t="s">
        <v>1199</v>
      </c>
      <c r="G593" s="50" t="s">
        <v>1</v>
      </c>
      <c r="H593" s="154" t="s">
        <v>481</v>
      </c>
      <c r="I593" s="150" t="s">
        <v>510</v>
      </c>
      <c r="J593" s="52" t="s">
        <v>1833</v>
      </c>
      <c r="K593" s="53">
        <v>13</v>
      </c>
      <c r="L593" s="54">
        <v>19</v>
      </c>
      <c r="M593" s="55">
        <v>3</v>
      </c>
      <c r="N593" s="89" t="s">
        <v>1675</v>
      </c>
      <c r="O593" s="32" t="s">
        <v>115</v>
      </c>
      <c r="P593" s="88">
        <v>45</v>
      </c>
      <c r="Q593" s="83" t="s">
        <v>38</v>
      </c>
      <c r="R593" s="240">
        <v>4607958079834</v>
      </c>
      <c r="S593" s="240">
        <v>14607958079831</v>
      </c>
      <c r="T593" s="260">
        <v>193</v>
      </c>
      <c r="U593" s="69">
        <v>150</v>
      </c>
      <c r="V593" s="69">
        <v>50</v>
      </c>
      <c r="W593" s="66">
        <v>0.64</v>
      </c>
      <c r="X593" s="273">
        <v>8.0000000000000002E-3</v>
      </c>
      <c r="Y593" s="67">
        <f t="shared" si="590"/>
        <v>0.64800000000000002</v>
      </c>
      <c r="Z593" s="60">
        <v>230</v>
      </c>
      <c r="AA593" s="61">
        <v>216</v>
      </c>
      <c r="AB593" s="69">
        <v>138</v>
      </c>
      <c r="AC593" s="193">
        <v>6</v>
      </c>
      <c r="AD593" s="118">
        <v>600000390</v>
      </c>
      <c r="AE593" s="105">
        <f>справочники!$C$90</f>
        <v>0.14699999999999999</v>
      </c>
      <c r="AF593" s="62">
        <f t="shared" si="591"/>
        <v>3.84</v>
      </c>
      <c r="AG593" s="123">
        <f t="shared" si="592"/>
        <v>4.0350000000000001</v>
      </c>
      <c r="AH593" s="38">
        <v>15</v>
      </c>
      <c r="AI593" s="39">
        <v>11</v>
      </c>
      <c r="AJ593" s="41">
        <f t="shared" si="593"/>
        <v>165</v>
      </c>
      <c r="AK593" s="208">
        <f t="shared" si="589"/>
        <v>990</v>
      </c>
      <c r="AL593" s="206">
        <f t="shared" si="606"/>
        <v>1663</v>
      </c>
    </row>
    <row r="594" spans="1:39" ht="127.5" x14ac:dyDescent="0.2">
      <c r="A594" s="117">
        <v>1001020846710</v>
      </c>
      <c r="B594" s="49" t="s">
        <v>1334</v>
      </c>
      <c r="C594" s="50" t="s">
        <v>4</v>
      </c>
      <c r="D594" s="147" t="s">
        <v>474</v>
      </c>
      <c r="E594" s="113" t="s">
        <v>40</v>
      </c>
      <c r="F594" s="147" t="s">
        <v>5</v>
      </c>
      <c r="G594" s="59" t="s">
        <v>346</v>
      </c>
      <c r="H594" s="154" t="s">
        <v>481</v>
      </c>
      <c r="I594" s="150" t="s">
        <v>510</v>
      </c>
      <c r="J594" s="72" t="s">
        <v>1238</v>
      </c>
      <c r="K594" s="73">
        <v>8</v>
      </c>
      <c r="L594" s="74">
        <v>12</v>
      </c>
      <c r="M594" s="75">
        <v>5</v>
      </c>
      <c r="N594" s="90" t="s">
        <v>771</v>
      </c>
      <c r="O594" s="32" t="s">
        <v>115</v>
      </c>
      <c r="P594" s="88">
        <v>60</v>
      </c>
      <c r="Q594" s="88" t="s">
        <v>88</v>
      </c>
      <c r="R594" s="239">
        <v>4607958078752</v>
      </c>
      <c r="S594" s="239">
        <v>14607958078759</v>
      </c>
      <c r="T594" s="260">
        <v>300</v>
      </c>
      <c r="U594" s="69">
        <v>160</v>
      </c>
      <c r="V594" s="69">
        <v>43</v>
      </c>
      <c r="W594" s="66">
        <v>0.8</v>
      </c>
      <c r="X594" s="273">
        <v>1.2E-2</v>
      </c>
      <c r="Y594" s="67">
        <f t="shared" si="590"/>
        <v>0.81200000000000006</v>
      </c>
      <c r="Z594" s="60">
        <v>315</v>
      </c>
      <c r="AA594" s="61">
        <v>168</v>
      </c>
      <c r="AB594" s="61">
        <v>248</v>
      </c>
      <c r="AC594" s="193">
        <v>5</v>
      </c>
      <c r="AD594" s="118">
        <v>600000429</v>
      </c>
      <c r="AE594" s="105">
        <f>справочники!$C$115</f>
        <v>0.14299999999999999</v>
      </c>
      <c r="AF594" s="62">
        <f t="shared" si="591"/>
        <v>4</v>
      </c>
      <c r="AG594" s="123">
        <f t="shared" si="592"/>
        <v>4.2030000000000003</v>
      </c>
      <c r="AH594" s="38">
        <v>17</v>
      </c>
      <c r="AI594" s="39">
        <v>6</v>
      </c>
      <c r="AJ594" s="41">
        <f t="shared" si="593"/>
        <v>102</v>
      </c>
      <c r="AK594" s="136">
        <f t="shared" si="589"/>
        <v>510</v>
      </c>
      <c r="AL594" s="206">
        <f t="shared" si="606"/>
        <v>1633</v>
      </c>
      <c r="AM594" s="23"/>
    </row>
    <row r="595" spans="1:39" ht="102" customHeight="1" x14ac:dyDescent="0.2">
      <c r="A595" s="117">
        <v>1001022467082</v>
      </c>
      <c r="B595" s="49" t="s">
        <v>1394</v>
      </c>
      <c r="C595" s="50" t="s">
        <v>3</v>
      </c>
      <c r="D595" s="147" t="s">
        <v>474</v>
      </c>
      <c r="E595" s="113" t="s">
        <v>40</v>
      </c>
      <c r="F595" s="147" t="s">
        <v>6</v>
      </c>
      <c r="G595" s="50" t="s">
        <v>346</v>
      </c>
      <c r="H595" s="154" t="s">
        <v>481</v>
      </c>
      <c r="I595" s="150" t="s">
        <v>515</v>
      </c>
      <c r="J595" s="52" t="s">
        <v>676</v>
      </c>
      <c r="K595" s="53">
        <v>9</v>
      </c>
      <c r="L595" s="54">
        <v>20</v>
      </c>
      <c r="M595" s="55"/>
      <c r="N595" s="89" t="s">
        <v>34</v>
      </c>
      <c r="O595" s="32" t="s">
        <v>115</v>
      </c>
      <c r="P595" s="88">
        <v>50</v>
      </c>
      <c r="Q595" s="88" t="s">
        <v>88</v>
      </c>
      <c r="R595" s="236">
        <v>2438874000006</v>
      </c>
      <c r="S595" s="236">
        <v>12438874000003</v>
      </c>
      <c r="T595" s="260">
        <v>300</v>
      </c>
      <c r="U595" s="69">
        <v>190</v>
      </c>
      <c r="V595" s="69">
        <v>50</v>
      </c>
      <c r="W595" s="66">
        <f>кратность!$F$246</f>
        <v>1.5</v>
      </c>
      <c r="X595" s="273">
        <v>1.4999999999999999E-2</v>
      </c>
      <c r="Y595" s="67">
        <f>W595+X595</f>
        <v>1.5149999999999999</v>
      </c>
      <c r="Z595" s="60">
        <v>388</v>
      </c>
      <c r="AA595" s="61">
        <v>292</v>
      </c>
      <c r="AB595" s="61">
        <v>148</v>
      </c>
      <c r="AC595" s="193">
        <v>4</v>
      </c>
      <c r="AD595" s="118">
        <v>600000021</v>
      </c>
      <c r="AE595" s="105">
        <f>справочники!$C$13</f>
        <v>0.26800000000000002</v>
      </c>
      <c r="AF595" s="62">
        <f t="shared" si="591"/>
        <v>6</v>
      </c>
      <c r="AG595" s="123">
        <f t="shared" si="592"/>
        <v>6.3279999999999994</v>
      </c>
      <c r="AH595" s="38">
        <v>8</v>
      </c>
      <c r="AI595" s="39">
        <v>10</v>
      </c>
      <c r="AJ595" s="41">
        <f t="shared" ref="AJ595" si="607">AH595*AI595</f>
        <v>80</v>
      </c>
      <c r="AK595" s="216">
        <f>IF(C595="ШТ",кол_во_инд.__упак_к*итого_г_у,ROUNDDOWN(номин.вес_нетто_г_у__кг*итого_г_у,1))</f>
        <v>480</v>
      </c>
      <c r="AL595" s="206">
        <f t="shared" si="606"/>
        <v>1625</v>
      </c>
      <c r="AM595" s="23"/>
    </row>
    <row r="596" spans="1:39" ht="102" customHeight="1" x14ac:dyDescent="0.2">
      <c r="A596" s="117">
        <v>1001022467083</v>
      </c>
      <c r="B596" s="49" t="s">
        <v>1395</v>
      </c>
      <c r="C596" s="50" t="s">
        <v>3</v>
      </c>
      <c r="D596" s="147" t="s">
        <v>474</v>
      </c>
      <c r="E596" s="113" t="s">
        <v>40</v>
      </c>
      <c r="F596" s="147" t="s">
        <v>6</v>
      </c>
      <c r="G596" s="50" t="s">
        <v>346</v>
      </c>
      <c r="H596" s="154" t="s">
        <v>481</v>
      </c>
      <c r="I596" s="150" t="s">
        <v>515</v>
      </c>
      <c r="J596" s="52" t="s">
        <v>676</v>
      </c>
      <c r="K596" s="53">
        <v>9</v>
      </c>
      <c r="L596" s="54">
        <v>20</v>
      </c>
      <c r="M596" s="55"/>
      <c r="N596" s="89" t="s">
        <v>34</v>
      </c>
      <c r="O596" s="32" t="s">
        <v>115</v>
      </c>
      <c r="P596" s="88">
        <v>50</v>
      </c>
      <c r="Q596" s="88" t="s">
        <v>88</v>
      </c>
      <c r="R596" s="236">
        <v>2353805000002</v>
      </c>
      <c r="S596" s="236">
        <v>12353805000009</v>
      </c>
      <c r="T596" s="260">
        <v>300</v>
      </c>
      <c r="U596" s="69">
        <v>190</v>
      </c>
      <c r="V596" s="69">
        <v>50</v>
      </c>
      <c r="W596" s="66">
        <f>кратность!$F$247</f>
        <v>1.5</v>
      </c>
      <c r="X596" s="273">
        <v>1.4999999999999999E-2</v>
      </c>
      <c r="Y596" s="67">
        <f t="shared" ref="Y596" si="608">W596+X596</f>
        <v>1.5149999999999999</v>
      </c>
      <c r="Z596" s="60">
        <v>388</v>
      </c>
      <c r="AA596" s="61">
        <v>292</v>
      </c>
      <c r="AB596" s="61">
        <v>148</v>
      </c>
      <c r="AC596" s="193">
        <v>4</v>
      </c>
      <c r="AD596" s="118">
        <v>600000021</v>
      </c>
      <c r="AE596" s="105">
        <f>справочники!$C$13</f>
        <v>0.26800000000000002</v>
      </c>
      <c r="AF596" s="62">
        <f t="shared" si="591"/>
        <v>6</v>
      </c>
      <c r="AG596" s="123">
        <f t="shared" si="592"/>
        <v>6.3279999999999994</v>
      </c>
      <c r="AH596" s="38">
        <v>8</v>
      </c>
      <c r="AI596" s="39">
        <v>10</v>
      </c>
      <c r="AJ596" s="41">
        <f t="shared" ref="AJ596" si="609">AH596*AI596</f>
        <v>80</v>
      </c>
      <c r="AK596" s="216">
        <f t="shared" ref="AK596" si="610">IF(C596="ШТ",кол_во_инд.__упак_к*итого_г_у,ROUNDDOWN(номин.вес_нетто_г_у__кг*итого_г_у,1))</f>
        <v>480</v>
      </c>
      <c r="AL596" s="206">
        <f t="shared" si="606"/>
        <v>1625</v>
      </c>
      <c r="AM596" s="23"/>
    </row>
    <row r="597" spans="1:39" ht="102" customHeight="1" x14ac:dyDescent="0.2">
      <c r="A597" s="117">
        <v>1001022467084</v>
      </c>
      <c r="B597" s="49" t="s">
        <v>1396</v>
      </c>
      <c r="C597" s="50" t="s">
        <v>3</v>
      </c>
      <c r="D597" s="147" t="s">
        <v>474</v>
      </c>
      <c r="E597" s="113" t="s">
        <v>40</v>
      </c>
      <c r="F597" s="147" t="s">
        <v>6</v>
      </c>
      <c r="G597" s="50" t="s">
        <v>346</v>
      </c>
      <c r="H597" s="154" t="s">
        <v>481</v>
      </c>
      <c r="I597" s="150" t="s">
        <v>515</v>
      </c>
      <c r="J597" s="52" t="s">
        <v>676</v>
      </c>
      <c r="K597" s="53">
        <v>9</v>
      </c>
      <c r="L597" s="54">
        <v>20</v>
      </c>
      <c r="M597" s="55"/>
      <c r="N597" s="89" t="s">
        <v>34</v>
      </c>
      <c r="O597" s="32" t="s">
        <v>115</v>
      </c>
      <c r="P597" s="88">
        <v>50</v>
      </c>
      <c r="Q597" s="88" t="s">
        <v>88</v>
      </c>
      <c r="R597" s="236">
        <v>2850740000000</v>
      </c>
      <c r="S597" s="236">
        <v>12850740000007</v>
      </c>
      <c r="T597" s="260">
        <v>300</v>
      </c>
      <c r="U597" s="69">
        <v>190</v>
      </c>
      <c r="V597" s="69">
        <v>50</v>
      </c>
      <c r="W597" s="66">
        <f>кратность!$F$248</f>
        <v>1.5</v>
      </c>
      <c r="X597" s="273">
        <v>1.4999999999999999E-2</v>
      </c>
      <c r="Y597" s="67">
        <f t="shared" ref="Y597" si="611">W597+X597</f>
        <v>1.5149999999999999</v>
      </c>
      <c r="Z597" s="60">
        <v>388</v>
      </c>
      <c r="AA597" s="61">
        <v>292</v>
      </c>
      <c r="AB597" s="61">
        <v>148</v>
      </c>
      <c r="AC597" s="193">
        <v>4</v>
      </c>
      <c r="AD597" s="118">
        <v>600000021</v>
      </c>
      <c r="AE597" s="105">
        <f>справочники!$C$13</f>
        <v>0.26800000000000002</v>
      </c>
      <c r="AF597" s="62">
        <f t="shared" si="591"/>
        <v>6</v>
      </c>
      <c r="AG597" s="123">
        <f t="shared" si="592"/>
        <v>6.3279999999999994</v>
      </c>
      <c r="AH597" s="38">
        <v>8</v>
      </c>
      <c r="AI597" s="39">
        <v>10</v>
      </c>
      <c r="AJ597" s="41">
        <f t="shared" ref="AJ597" si="612">AH597*AI597</f>
        <v>80</v>
      </c>
      <c r="AK597" s="216">
        <f t="shared" ref="AK597" si="613">IF(C597="ШТ",кол_во_инд.__упак_к*итого_г_у,ROUNDDOWN(номин.вес_нетто_г_у__кг*итого_г_у,1))</f>
        <v>480</v>
      </c>
      <c r="AL597" s="206">
        <f t="shared" si="606"/>
        <v>1625</v>
      </c>
      <c r="AM597" s="23"/>
    </row>
    <row r="598" spans="1:39" ht="102" customHeight="1" x14ac:dyDescent="0.2">
      <c r="A598" s="117">
        <v>1001022467081</v>
      </c>
      <c r="B598" s="49" t="s">
        <v>1393</v>
      </c>
      <c r="C598" s="50" t="s">
        <v>3</v>
      </c>
      <c r="D598" s="147" t="s">
        <v>474</v>
      </c>
      <c r="E598" s="113" t="s">
        <v>40</v>
      </c>
      <c r="F598" s="147" t="s">
        <v>6</v>
      </c>
      <c r="G598" s="50" t="s">
        <v>346</v>
      </c>
      <c r="H598" s="154" t="s">
        <v>481</v>
      </c>
      <c r="I598" s="150" t="s">
        <v>515</v>
      </c>
      <c r="J598" s="52" t="s">
        <v>676</v>
      </c>
      <c r="K598" s="53">
        <v>9</v>
      </c>
      <c r="L598" s="54">
        <v>20</v>
      </c>
      <c r="M598" s="55"/>
      <c r="N598" s="89" t="s">
        <v>34</v>
      </c>
      <c r="O598" s="32" t="s">
        <v>115</v>
      </c>
      <c r="P598" s="88">
        <v>50</v>
      </c>
      <c r="Q598" s="88" t="s">
        <v>88</v>
      </c>
      <c r="R598" s="236">
        <v>2922737000000</v>
      </c>
      <c r="S598" s="236">
        <v>12922737000007</v>
      </c>
      <c r="T598" s="260">
        <v>300</v>
      </c>
      <c r="U598" s="69">
        <v>190</v>
      </c>
      <c r="V598" s="69">
        <v>50</v>
      </c>
      <c r="W598" s="66">
        <f>кратность!$F$249</f>
        <v>1.5</v>
      </c>
      <c r="X598" s="273">
        <v>1.4999999999999999E-2</v>
      </c>
      <c r="Y598" s="67">
        <f>W598+X598</f>
        <v>1.5149999999999999</v>
      </c>
      <c r="Z598" s="60">
        <v>388</v>
      </c>
      <c r="AA598" s="61">
        <v>292</v>
      </c>
      <c r="AB598" s="61">
        <v>148</v>
      </c>
      <c r="AC598" s="193">
        <v>4</v>
      </c>
      <c r="AD598" s="118">
        <v>600000021</v>
      </c>
      <c r="AE598" s="105">
        <f>справочники!$C$13</f>
        <v>0.26800000000000002</v>
      </c>
      <c r="AF598" s="62">
        <f t="shared" si="591"/>
        <v>6</v>
      </c>
      <c r="AG598" s="123">
        <f t="shared" si="592"/>
        <v>6.3279999999999994</v>
      </c>
      <c r="AH598" s="38">
        <v>8</v>
      </c>
      <c r="AI598" s="39">
        <v>10</v>
      </c>
      <c r="AJ598" s="41">
        <f t="shared" ref="AJ598" si="614">AH598*AI598</f>
        <v>80</v>
      </c>
      <c r="AK598" s="216">
        <f>IF(C598="ШТ",кол_во_инд.__упак_к*итого_г_у,ROUNDDOWN(номин.вес_нетто_г_у__кг*итого_г_у,1))</f>
        <v>480</v>
      </c>
      <c r="AL598" s="206">
        <f t="shared" si="606"/>
        <v>1625</v>
      </c>
      <c r="AM598" s="23"/>
    </row>
    <row r="599" spans="1:39" ht="114.75" x14ac:dyDescent="0.2">
      <c r="A599" s="117">
        <v>1001022556254</v>
      </c>
      <c r="B599" s="49" t="s">
        <v>966</v>
      </c>
      <c r="C599" s="50" t="s">
        <v>3</v>
      </c>
      <c r="D599" s="147" t="s">
        <v>474</v>
      </c>
      <c r="E599" s="113" t="s">
        <v>40</v>
      </c>
      <c r="F599" s="147" t="s">
        <v>6</v>
      </c>
      <c r="G599" s="59" t="s">
        <v>150</v>
      </c>
      <c r="H599" s="154" t="s">
        <v>488</v>
      </c>
      <c r="I599" s="151" t="s">
        <v>786</v>
      </c>
      <c r="J599" s="52" t="s">
        <v>1625</v>
      </c>
      <c r="K599" s="53">
        <v>12</v>
      </c>
      <c r="L599" s="54">
        <v>14</v>
      </c>
      <c r="M599" s="55">
        <v>1</v>
      </c>
      <c r="N599" s="89" t="s">
        <v>890</v>
      </c>
      <c r="O599" s="32" t="s">
        <v>115</v>
      </c>
      <c r="P599" s="50">
        <v>45</v>
      </c>
      <c r="Q599" s="50" t="s">
        <v>88</v>
      </c>
      <c r="R599" s="236">
        <v>2973260000005</v>
      </c>
      <c r="S599" s="236">
        <v>12973260000002</v>
      </c>
      <c r="T599" s="260">
        <v>300</v>
      </c>
      <c r="U599" s="69">
        <v>160</v>
      </c>
      <c r="V599" s="69">
        <v>80</v>
      </c>
      <c r="W599" s="66">
        <f>кратность!$F$250</f>
        <v>1.5</v>
      </c>
      <c r="X599" s="273">
        <v>1.7000000000000001E-2</v>
      </c>
      <c r="Y599" s="67">
        <f>W599+X599</f>
        <v>1.5169999999999999</v>
      </c>
      <c r="Z599" s="60">
        <v>292</v>
      </c>
      <c r="AA599" s="61">
        <v>178</v>
      </c>
      <c r="AB599" s="61">
        <v>178</v>
      </c>
      <c r="AC599" s="193">
        <v>2</v>
      </c>
      <c r="AD599" s="118">
        <v>600000029</v>
      </c>
      <c r="AE599" s="105">
        <f>справочники!$C$21</f>
        <v>0.125</v>
      </c>
      <c r="AF599" s="62">
        <f t="shared" si="591"/>
        <v>3</v>
      </c>
      <c r="AG599" s="123">
        <f t="shared" si="592"/>
        <v>3.1589999999999998</v>
      </c>
      <c r="AH599" s="38">
        <v>16</v>
      </c>
      <c r="AI599" s="39">
        <v>8</v>
      </c>
      <c r="AJ599" s="41">
        <f t="shared" si="593"/>
        <v>128</v>
      </c>
      <c r="AK599" s="216">
        <f>IF(C599="ШТ",кол_во_инд.__упак_к*итого_г_у,ROUNDDOWN(номин.вес_нетто_г_у__кг*итого_г_у,1))</f>
        <v>384</v>
      </c>
      <c r="AL599" s="206">
        <f t="shared" si="606"/>
        <v>1569</v>
      </c>
      <c r="AM599" s="23"/>
    </row>
    <row r="600" spans="1:39" ht="114.75" x14ac:dyDescent="0.2">
      <c r="A600" s="117">
        <v>1001022557086</v>
      </c>
      <c r="B600" s="49" t="s">
        <v>1407</v>
      </c>
      <c r="C600" s="50" t="s">
        <v>3</v>
      </c>
      <c r="D600" s="147" t="s">
        <v>474</v>
      </c>
      <c r="E600" s="113" t="s">
        <v>40</v>
      </c>
      <c r="F600" s="147" t="s">
        <v>6</v>
      </c>
      <c r="G600" s="59" t="s">
        <v>150</v>
      </c>
      <c r="H600" s="154" t="s">
        <v>488</v>
      </c>
      <c r="I600" s="151" t="s">
        <v>786</v>
      </c>
      <c r="J600" s="52" t="s">
        <v>1625</v>
      </c>
      <c r="K600" s="53">
        <v>12</v>
      </c>
      <c r="L600" s="54">
        <v>14</v>
      </c>
      <c r="M600" s="55">
        <v>1</v>
      </c>
      <c r="N600" s="89" t="s">
        <v>890</v>
      </c>
      <c r="O600" s="32" t="s">
        <v>115</v>
      </c>
      <c r="P600" s="50">
        <v>45</v>
      </c>
      <c r="Q600" s="50" t="s">
        <v>88</v>
      </c>
      <c r="R600" s="236">
        <v>2100764000006</v>
      </c>
      <c r="S600" s="236">
        <v>12100764000003</v>
      </c>
      <c r="T600" s="260">
        <v>300</v>
      </c>
      <c r="U600" s="69">
        <v>160</v>
      </c>
      <c r="V600" s="69">
        <v>80</v>
      </c>
      <c r="W600" s="66">
        <f>кратность!$F$251</f>
        <v>1.55</v>
      </c>
      <c r="X600" s="273">
        <v>1.7000000000000001E-2</v>
      </c>
      <c r="Y600" s="67">
        <f>W600+X600</f>
        <v>1.5669999999999999</v>
      </c>
      <c r="Z600" s="60">
        <v>292</v>
      </c>
      <c r="AA600" s="61">
        <v>178</v>
      </c>
      <c r="AB600" s="61">
        <v>178</v>
      </c>
      <c r="AC600" s="193">
        <v>2</v>
      </c>
      <c r="AD600" s="118">
        <v>600000029</v>
      </c>
      <c r="AE600" s="105">
        <f>справочники!$C$21</f>
        <v>0.125</v>
      </c>
      <c r="AF600" s="62">
        <f t="shared" si="591"/>
        <v>3.1</v>
      </c>
      <c r="AG600" s="123">
        <f t="shared" si="592"/>
        <v>3.2589999999999999</v>
      </c>
      <c r="AH600" s="38">
        <v>16</v>
      </c>
      <c r="AI600" s="39">
        <v>8</v>
      </c>
      <c r="AJ600" s="41">
        <f t="shared" ref="AJ600:AJ601" si="615">AH600*AI600</f>
        <v>128</v>
      </c>
      <c r="AK600" s="216">
        <f>IF(C600="ШТ",кол_во_инд.__упак_к*итого_г_у,ROUNDDOWN(номин.вес_нетто_г_у__кг*итого_г_у,1))</f>
        <v>396.8</v>
      </c>
      <c r="AL600" s="206">
        <f t="shared" si="606"/>
        <v>1569</v>
      </c>
      <c r="AM600" s="23"/>
    </row>
    <row r="601" spans="1:39" ht="153" x14ac:dyDescent="0.2">
      <c r="A601" s="117">
        <v>1001022467276</v>
      </c>
      <c r="B601" s="49" t="s">
        <v>1709</v>
      </c>
      <c r="C601" s="88" t="s">
        <v>4</v>
      </c>
      <c r="D601" s="147" t="s">
        <v>474</v>
      </c>
      <c r="E601" s="113" t="s">
        <v>40</v>
      </c>
      <c r="F601" s="147" t="s">
        <v>6</v>
      </c>
      <c r="G601" s="59" t="s">
        <v>150</v>
      </c>
      <c r="H601" s="154" t="s">
        <v>481</v>
      </c>
      <c r="I601" s="150" t="s">
        <v>515</v>
      </c>
      <c r="J601" s="52" t="s">
        <v>1710</v>
      </c>
      <c r="K601" s="53">
        <v>10</v>
      </c>
      <c r="L601" s="54">
        <v>16</v>
      </c>
      <c r="M601" s="55">
        <v>3</v>
      </c>
      <c r="N601" s="89" t="s">
        <v>660</v>
      </c>
      <c r="O601" s="32" t="s">
        <v>115</v>
      </c>
      <c r="P601" s="88">
        <v>45</v>
      </c>
      <c r="Q601" s="102" t="s">
        <v>88</v>
      </c>
      <c r="R601" s="241">
        <v>4607958079568</v>
      </c>
      <c r="S601" s="241">
        <v>14607958079565</v>
      </c>
      <c r="T601" s="260">
        <v>158</v>
      </c>
      <c r="U601" s="69">
        <v>150</v>
      </c>
      <c r="V601" s="69">
        <v>25</v>
      </c>
      <c r="W601" s="66">
        <v>0.3</v>
      </c>
      <c r="X601" s="273">
        <v>1.4999999999999999E-2</v>
      </c>
      <c r="Y601" s="95">
        <f t="shared" ref="Y601" si="616">W601+X601</f>
        <v>0.315</v>
      </c>
      <c r="Z601" s="68">
        <v>297</v>
      </c>
      <c r="AA601" s="69">
        <v>153</v>
      </c>
      <c r="AB601" s="69">
        <v>182</v>
      </c>
      <c r="AC601" s="196">
        <v>7</v>
      </c>
      <c r="AD601" s="118">
        <v>600000406</v>
      </c>
      <c r="AE601" s="106">
        <f>справочники!$C$94</f>
        <v>0.11899999999999999</v>
      </c>
      <c r="AF601" s="62">
        <f t="shared" si="591"/>
        <v>2.1</v>
      </c>
      <c r="AG601" s="142">
        <f t="shared" si="592"/>
        <v>2.3239999999999998</v>
      </c>
      <c r="AH601" s="158">
        <v>20</v>
      </c>
      <c r="AI601" s="35">
        <v>8</v>
      </c>
      <c r="AJ601" s="41">
        <f t="shared" si="615"/>
        <v>160</v>
      </c>
      <c r="AK601" s="208">
        <f t="shared" ref="AK601" si="617">IF(C601="ШТ",кол_во_инд.__упак_к*итого_г_у,ROUNDDOWN(номин.вес_нетто_г_у__кг*итого_г_у,1))</f>
        <v>1120</v>
      </c>
      <c r="AL601" s="206">
        <f t="shared" si="606"/>
        <v>1601</v>
      </c>
      <c r="AM601" s="23"/>
    </row>
    <row r="602" spans="1:39" ht="127.5" x14ac:dyDescent="0.2">
      <c r="A602" s="117">
        <v>1001022466980</v>
      </c>
      <c r="B602" s="49" t="s">
        <v>1242</v>
      </c>
      <c r="C602" s="50" t="s">
        <v>4</v>
      </c>
      <c r="D602" s="147" t="s">
        <v>474</v>
      </c>
      <c r="E602" s="113" t="s">
        <v>40</v>
      </c>
      <c r="F602" s="147" t="s">
        <v>6</v>
      </c>
      <c r="G602" s="50" t="s">
        <v>346</v>
      </c>
      <c r="H602" s="154" t="s">
        <v>481</v>
      </c>
      <c r="I602" s="150" t="s">
        <v>515</v>
      </c>
      <c r="J602" s="52" t="s">
        <v>1243</v>
      </c>
      <c r="K602" s="53">
        <v>9</v>
      </c>
      <c r="L602" s="54">
        <v>20</v>
      </c>
      <c r="M602" s="55"/>
      <c r="N602" s="89" t="s">
        <v>34</v>
      </c>
      <c r="O602" s="32" t="s">
        <v>115</v>
      </c>
      <c r="P602" s="50">
        <v>45</v>
      </c>
      <c r="Q602" s="50" t="s">
        <v>88</v>
      </c>
      <c r="R602" s="239">
        <v>4607958078356</v>
      </c>
      <c r="S602" s="239">
        <v>14607958078353</v>
      </c>
      <c r="T602" s="260">
        <v>150</v>
      </c>
      <c r="U602" s="69">
        <v>154</v>
      </c>
      <c r="V602" s="69">
        <v>45</v>
      </c>
      <c r="W602" s="93">
        <v>0.33</v>
      </c>
      <c r="X602" s="273">
        <v>1.4999999999999999E-2</v>
      </c>
      <c r="Y602" s="95">
        <f t="shared" ref="Y602:Y616" si="618">W602+X602</f>
        <v>0.34500000000000003</v>
      </c>
      <c r="Z602" s="68">
        <v>315</v>
      </c>
      <c r="AA602" s="69">
        <v>168</v>
      </c>
      <c r="AB602" s="69">
        <v>248</v>
      </c>
      <c r="AC602" s="196">
        <v>10</v>
      </c>
      <c r="AD602" s="118">
        <v>600000429</v>
      </c>
      <c r="AE602" s="105">
        <f>справочники!$C$115</f>
        <v>0.14299999999999999</v>
      </c>
      <c r="AF602" s="62">
        <f t="shared" si="591"/>
        <v>3.3</v>
      </c>
      <c r="AG602" s="142">
        <f t="shared" si="592"/>
        <v>3.593</v>
      </c>
      <c r="AH602" s="38">
        <v>17</v>
      </c>
      <c r="AI602" s="39">
        <v>6</v>
      </c>
      <c r="AJ602" s="41">
        <f t="shared" si="593"/>
        <v>102</v>
      </c>
      <c r="AK602" s="208">
        <f t="shared" ref="AK602:AK605" si="619">IF(C602="ШТ",кол_во_инд.__упак_к*итого_г_у,ROUNDDOWN(номин.вес_нетто_г_у__кг*итого_г_у,1))</f>
        <v>1020</v>
      </c>
      <c r="AL602" s="206">
        <f t="shared" si="606"/>
        <v>1633</v>
      </c>
      <c r="AM602" s="23"/>
    </row>
    <row r="603" spans="1:39" ht="153" x14ac:dyDescent="0.2">
      <c r="A603" s="117">
        <v>1001022467080</v>
      </c>
      <c r="B603" s="49" t="s">
        <v>1401</v>
      </c>
      <c r="C603" s="50" t="s">
        <v>4</v>
      </c>
      <c r="D603" s="147" t="s">
        <v>474</v>
      </c>
      <c r="E603" s="113" t="s">
        <v>40</v>
      </c>
      <c r="F603" s="147" t="s">
        <v>6</v>
      </c>
      <c r="G603" s="50" t="s">
        <v>346</v>
      </c>
      <c r="H603" s="154" t="s">
        <v>481</v>
      </c>
      <c r="I603" s="150" t="s">
        <v>515</v>
      </c>
      <c r="J603" s="52" t="s">
        <v>1710</v>
      </c>
      <c r="K603" s="53">
        <v>10</v>
      </c>
      <c r="L603" s="54">
        <v>16</v>
      </c>
      <c r="M603" s="55">
        <v>3</v>
      </c>
      <c r="N603" s="89" t="s">
        <v>660</v>
      </c>
      <c r="O603" s="32" t="s">
        <v>115</v>
      </c>
      <c r="P603" s="50">
        <v>50</v>
      </c>
      <c r="Q603" s="50" t="s">
        <v>88</v>
      </c>
      <c r="R603" s="239">
        <v>4607958076055</v>
      </c>
      <c r="S603" s="239">
        <v>14607958076052</v>
      </c>
      <c r="T603" s="260">
        <v>150</v>
      </c>
      <c r="U603" s="69">
        <v>154</v>
      </c>
      <c r="V603" s="69">
        <v>45</v>
      </c>
      <c r="W603" s="93">
        <v>0.41</v>
      </c>
      <c r="X603" s="273">
        <v>1.4999999999999999E-2</v>
      </c>
      <c r="Y603" s="95">
        <f>W603+X603</f>
        <v>0.42499999999999999</v>
      </c>
      <c r="Z603" s="68">
        <v>315</v>
      </c>
      <c r="AA603" s="69">
        <v>168</v>
      </c>
      <c r="AB603" s="69">
        <v>248</v>
      </c>
      <c r="AC603" s="196">
        <v>10</v>
      </c>
      <c r="AD603" s="118">
        <v>600000429</v>
      </c>
      <c r="AE603" s="105">
        <f>справочники!$C$115</f>
        <v>0.14299999999999999</v>
      </c>
      <c r="AF603" s="62">
        <f t="shared" si="591"/>
        <v>4.0999999999999996</v>
      </c>
      <c r="AG603" s="142">
        <f t="shared" si="592"/>
        <v>4.3929999999999998</v>
      </c>
      <c r="AH603" s="38">
        <v>17</v>
      </c>
      <c r="AI603" s="39">
        <v>6</v>
      </c>
      <c r="AJ603" s="41">
        <f t="shared" ref="AJ603" si="620">AH603*AI603</f>
        <v>102</v>
      </c>
      <c r="AK603" s="208">
        <f t="shared" ref="AK603" si="621">IF(C603="ШТ",кол_во_инд.__упак_к*итого_г_у,ROUNDDOWN(номин.вес_нетто_г_у__кг*итого_г_у,1))</f>
        <v>1020</v>
      </c>
      <c r="AL603" s="206">
        <f t="shared" si="606"/>
        <v>1633</v>
      </c>
      <c r="AM603" s="23"/>
    </row>
    <row r="604" spans="1:39" ht="140.25" x14ac:dyDescent="0.2">
      <c r="A604" s="117">
        <v>1001025076503</v>
      </c>
      <c r="B604" s="49" t="s">
        <v>696</v>
      </c>
      <c r="C604" s="50" t="s">
        <v>4</v>
      </c>
      <c r="D604" s="147" t="s">
        <v>474</v>
      </c>
      <c r="E604" s="113" t="s">
        <v>40</v>
      </c>
      <c r="F604" s="147" t="s">
        <v>6</v>
      </c>
      <c r="G604" s="59" t="s">
        <v>346</v>
      </c>
      <c r="H604" s="154" t="s">
        <v>481</v>
      </c>
      <c r="I604" s="150" t="s">
        <v>514</v>
      </c>
      <c r="J604" s="52" t="s">
        <v>1856</v>
      </c>
      <c r="K604" s="53">
        <v>11</v>
      </c>
      <c r="L604" s="54">
        <v>13</v>
      </c>
      <c r="M604" s="55">
        <v>2</v>
      </c>
      <c r="N604" s="89" t="s">
        <v>965</v>
      </c>
      <c r="O604" s="32" t="s">
        <v>115</v>
      </c>
      <c r="P604" s="50">
        <v>45</v>
      </c>
      <c r="Q604" s="50" t="s">
        <v>38</v>
      </c>
      <c r="R604" s="191">
        <v>4607958074624</v>
      </c>
      <c r="S604" s="191">
        <v>24607958074628</v>
      </c>
      <c r="T604" s="260">
        <v>150</v>
      </c>
      <c r="U604" s="69">
        <v>154</v>
      </c>
      <c r="V604" s="69">
        <v>45</v>
      </c>
      <c r="W604" s="66">
        <v>0.45</v>
      </c>
      <c r="X604" s="273">
        <v>1.4999999999999999E-2</v>
      </c>
      <c r="Y604" s="67">
        <f t="shared" si="618"/>
        <v>0.46500000000000002</v>
      </c>
      <c r="Z604" s="60">
        <v>398</v>
      </c>
      <c r="AA604" s="61">
        <v>298</v>
      </c>
      <c r="AB604" s="61">
        <v>158</v>
      </c>
      <c r="AC604" s="193">
        <v>16</v>
      </c>
      <c r="AD604" s="118">
        <v>600000409</v>
      </c>
      <c r="AE604" s="105">
        <f>справочники!$C$92</f>
        <v>0.254</v>
      </c>
      <c r="AF604" s="62">
        <f t="shared" si="591"/>
        <v>7.2</v>
      </c>
      <c r="AG604" s="123">
        <f t="shared" si="592"/>
        <v>7.6940000000000008</v>
      </c>
      <c r="AH604" s="38">
        <v>8</v>
      </c>
      <c r="AI604" s="39">
        <v>9</v>
      </c>
      <c r="AJ604" s="41">
        <f t="shared" ref="AJ604:AJ609" si="622">AH604*AI604</f>
        <v>72</v>
      </c>
      <c r="AK604" s="208">
        <f t="shared" si="619"/>
        <v>1152</v>
      </c>
      <c r="AL604" s="206">
        <f t="shared" si="606"/>
        <v>1567</v>
      </c>
      <c r="AM604" s="23"/>
    </row>
    <row r="605" spans="1:39" ht="116.25" customHeight="1" x14ac:dyDescent="0.2">
      <c r="A605" s="117">
        <v>1001022373717</v>
      </c>
      <c r="B605" s="49" t="s">
        <v>1778</v>
      </c>
      <c r="C605" s="50" t="s">
        <v>3</v>
      </c>
      <c r="D605" s="147" t="s">
        <v>474</v>
      </c>
      <c r="E605" s="113" t="s">
        <v>40</v>
      </c>
      <c r="F605" s="147" t="s">
        <v>6</v>
      </c>
      <c r="G605" s="59" t="s">
        <v>346</v>
      </c>
      <c r="H605" s="154" t="s">
        <v>481</v>
      </c>
      <c r="I605" s="150" t="s">
        <v>514</v>
      </c>
      <c r="J605" s="52" t="s">
        <v>1372</v>
      </c>
      <c r="K605" s="53">
        <v>8</v>
      </c>
      <c r="L605" s="54">
        <v>14</v>
      </c>
      <c r="M605" s="55">
        <v>3</v>
      </c>
      <c r="N605" s="89" t="s">
        <v>888</v>
      </c>
      <c r="O605" s="32" t="s">
        <v>115</v>
      </c>
      <c r="P605" s="50">
        <v>50</v>
      </c>
      <c r="Q605" s="50" t="s">
        <v>88</v>
      </c>
      <c r="R605" s="191">
        <v>2504439000009</v>
      </c>
      <c r="S605" s="191">
        <v>12504439000006</v>
      </c>
      <c r="T605" s="260">
        <v>300</v>
      </c>
      <c r="U605" s="69">
        <v>190</v>
      </c>
      <c r="V605" s="69">
        <v>40</v>
      </c>
      <c r="W605" s="66">
        <f>кратность!$F$252</f>
        <v>1</v>
      </c>
      <c r="X605" s="273">
        <v>1.4999999999999999E-2</v>
      </c>
      <c r="Y605" s="67">
        <f t="shared" si="618"/>
        <v>1.0149999999999999</v>
      </c>
      <c r="Z605" s="60">
        <v>388</v>
      </c>
      <c r="AA605" s="61">
        <v>292</v>
      </c>
      <c r="AB605" s="61">
        <v>148</v>
      </c>
      <c r="AC605" s="193">
        <v>6</v>
      </c>
      <c r="AD605" s="118">
        <v>600000021</v>
      </c>
      <c r="AE605" s="105">
        <f>справочники!$C$13</f>
        <v>0.26800000000000002</v>
      </c>
      <c r="AF605" s="62">
        <f t="shared" si="591"/>
        <v>6</v>
      </c>
      <c r="AG605" s="123">
        <f t="shared" si="592"/>
        <v>6.3579999999999997</v>
      </c>
      <c r="AH605" s="38">
        <v>8</v>
      </c>
      <c r="AI605" s="39">
        <v>10</v>
      </c>
      <c r="AJ605" s="41">
        <f t="shared" si="622"/>
        <v>80</v>
      </c>
      <c r="AK605" s="216">
        <f t="shared" si="619"/>
        <v>480</v>
      </c>
      <c r="AL605" s="206">
        <f t="shared" si="606"/>
        <v>1625</v>
      </c>
      <c r="AM605" s="23"/>
    </row>
    <row r="606" spans="1:39" ht="116.25" customHeight="1" x14ac:dyDescent="0.2">
      <c r="A606" s="117">
        <v>1001022377071</v>
      </c>
      <c r="B606" s="49" t="s">
        <v>1386</v>
      </c>
      <c r="C606" s="50" t="s">
        <v>3</v>
      </c>
      <c r="D606" s="147" t="s">
        <v>474</v>
      </c>
      <c r="E606" s="113" t="s">
        <v>40</v>
      </c>
      <c r="F606" s="147" t="s">
        <v>6</v>
      </c>
      <c r="G606" s="59" t="s">
        <v>1325</v>
      </c>
      <c r="H606" s="154" t="s">
        <v>481</v>
      </c>
      <c r="I606" s="150" t="s">
        <v>514</v>
      </c>
      <c r="J606" s="52" t="s">
        <v>1372</v>
      </c>
      <c r="K606" s="53">
        <v>8</v>
      </c>
      <c r="L606" s="54">
        <v>14</v>
      </c>
      <c r="M606" s="55">
        <v>3</v>
      </c>
      <c r="N606" s="89" t="s">
        <v>888</v>
      </c>
      <c r="O606" s="32" t="s">
        <v>115</v>
      </c>
      <c r="P606" s="50">
        <v>50</v>
      </c>
      <c r="Q606" s="50" t="s">
        <v>88</v>
      </c>
      <c r="R606" s="239" t="s">
        <v>151</v>
      </c>
      <c r="S606" s="239">
        <v>12942280000002</v>
      </c>
      <c r="T606" s="260">
        <v>300</v>
      </c>
      <c r="U606" s="69">
        <v>190</v>
      </c>
      <c r="V606" s="69">
        <v>50</v>
      </c>
      <c r="W606" s="66">
        <f>кратность!$F$253</f>
        <v>1.5</v>
      </c>
      <c r="X606" s="273">
        <v>1.4999999999999999E-2</v>
      </c>
      <c r="Y606" s="67">
        <f t="shared" ref="Y606:Y608" si="623">W606+X606</f>
        <v>1.5149999999999999</v>
      </c>
      <c r="Z606" s="60">
        <v>388</v>
      </c>
      <c r="AA606" s="61">
        <v>292</v>
      </c>
      <c r="AB606" s="61">
        <v>148</v>
      </c>
      <c r="AC606" s="193">
        <v>4</v>
      </c>
      <c r="AD606" s="118">
        <v>600000021</v>
      </c>
      <c r="AE606" s="105">
        <f>справочники!$C$13</f>
        <v>0.26800000000000002</v>
      </c>
      <c r="AF606" s="62">
        <f t="shared" si="591"/>
        <v>6</v>
      </c>
      <c r="AG606" s="123">
        <f t="shared" si="592"/>
        <v>6.3279999999999994</v>
      </c>
      <c r="AH606" s="38">
        <v>8</v>
      </c>
      <c r="AI606" s="39">
        <v>10</v>
      </c>
      <c r="AJ606" s="41">
        <f t="shared" ref="AJ606" si="624">AH606*AI606</f>
        <v>80</v>
      </c>
      <c r="AK606" s="216">
        <f t="shared" ref="AK606" si="625">IF(C606="ШТ",кол_во_инд.__упак_к*итого_г_у,ROUNDDOWN(номин.вес_нетто_г_у__кг*итого_г_у,1))</f>
        <v>480</v>
      </c>
      <c r="AL606" s="206">
        <f t="shared" si="606"/>
        <v>1625</v>
      </c>
      <c r="AM606" s="23"/>
    </row>
    <row r="607" spans="1:39" ht="116.25" customHeight="1" x14ac:dyDescent="0.2">
      <c r="A607" s="117">
        <v>1001022377070</v>
      </c>
      <c r="B607" s="49" t="s">
        <v>1385</v>
      </c>
      <c r="C607" s="50" t="s">
        <v>3</v>
      </c>
      <c r="D607" s="147" t="s">
        <v>474</v>
      </c>
      <c r="E607" s="113" t="s">
        <v>40</v>
      </c>
      <c r="F607" s="147" t="s">
        <v>6</v>
      </c>
      <c r="G607" s="59" t="s">
        <v>1325</v>
      </c>
      <c r="H607" s="154" t="s">
        <v>481</v>
      </c>
      <c r="I607" s="150" t="s">
        <v>514</v>
      </c>
      <c r="J607" s="52" t="s">
        <v>1372</v>
      </c>
      <c r="K607" s="53">
        <v>8</v>
      </c>
      <c r="L607" s="54">
        <v>14</v>
      </c>
      <c r="M607" s="55">
        <v>3</v>
      </c>
      <c r="N607" s="89" t="s">
        <v>888</v>
      </c>
      <c r="O607" s="32" t="s">
        <v>115</v>
      </c>
      <c r="P607" s="50">
        <v>50</v>
      </c>
      <c r="Q607" s="50" t="s">
        <v>88</v>
      </c>
      <c r="R607" s="191">
        <v>2535001000004</v>
      </c>
      <c r="S607" s="191">
        <v>12535001000001</v>
      </c>
      <c r="T607" s="260">
        <v>300</v>
      </c>
      <c r="U607" s="69">
        <v>190</v>
      </c>
      <c r="V607" s="69">
        <v>50</v>
      </c>
      <c r="W607" s="66">
        <f>кратность!$F$254</f>
        <v>1.5</v>
      </c>
      <c r="X607" s="273">
        <v>1.4999999999999999E-2</v>
      </c>
      <c r="Y607" s="67">
        <f t="shared" si="623"/>
        <v>1.5149999999999999</v>
      </c>
      <c r="Z607" s="60">
        <v>388</v>
      </c>
      <c r="AA607" s="61">
        <v>292</v>
      </c>
      <c r="AB607" s="61">
        <v>148</v>
      </c>
      <c r="AC607" s="193">
        <v>4</v>
      </c>
      <c r="AD607" s="118">
        <v>600000021</v>
      </c>
      <c r="AE607" s="105">
        <f>справочники!$C$13</f>
        <v>0.26800000000000002</v>
      </c>
      <c r="AF607" s="62">
        <f t="shared" si="591"/>
        <v>6</v>
      </c>
      <c r="AG607" s="123">
        <f t="shared" si="592"/>
        <v>6.3279999999999994</v>
      </c>
      <c r="AH607" s="38">
        <v>8</v>
      </c>
      <c r="AI607" s="39">
        <v>10</v>
      </c>
      <c r="AJ607" s="41">
        <f t="shared" ref="AJ607" si="626">AH607*AI607</f>
        <v>80</v>
      </c>
      <c r="AK607" s="216">
        <f t="shared" ref="AK607" si="627">IF(C607="ШТ",кол_во_инд.__упак_к*итого_г_у,ROUNDDOWN(номин.вес_нетто_г_у__кг*итого_г_у,1))</f>
        <v>480</v>
      </c>
      <c r="AL607" s="206">
        <f t="shared" si="606"/>
        <v>1625</v>
      </c>
      <c r="AM607" s="23"/>
    </row>
    <row r="608" spans="1:39" ht="116.25" customHeight="1" x14ac:dyDescent="0.2">
      <c r="A608" s="117">
        <v>1001022377068</v>
      </c>
      <c r="B608" s="49" t="s">
        <v>1384</v>
      </c>
      <c r="C608" s="50" t="s">
        <v>3</v>
      </c>
      <c r="D608" s="147" t="s">
        <v>474</v>
      </c>
      <c r="E608" s="113" t="s">
        <v>40</v>
      </c>
      <c r="F608" s="147" t="s">
        <v>6</v>
      </c>
      <c r="G608" s="50" t="s">
        <v>346</v>
      </c>
      <c r="H608" s="154" t="s">
        <v>481</v>
      </c>
      <c r="I608" s="150" t="s">
        <v>514</v>
      </c>
      <c r="J608" s="52" t="s">
        <v>1372</v>
      </c>
      <c r="K608" s="53">
        <v>8</v>
      </c>
      <c r="L608" s="54">
        <v>14</v>
      </c>
      <c r="M608" s="55">
        <v>3</v>
      </c>
      <c r="N608" s="89" t="s">
        <v>888</v>
      </c>
      <c r="O608" s="32" t="s">
        <v>115</v>
      </c>
      <c r="P608" s="50">
        <v>50</v>
      </c>
      <c r="Q608" s="50" t="s">
        <v>88</v>
      </c>
      <c r="R608" s="239" t="s">
        <v>152</v>
      </c>
      <c r="S608" s="239">
        <v>12967278000000</v>
      </c>
      <c r="T608" s="260">
        <v>300</v>
      </c>
      <c r="U608" s="69">
        <v>190</v>
      </c>
      <c r="V608" s="69">
        <v>50</v>
      </c>
      <c r="W608" s="66">
        <f>кратность!$F$255</f>
        <v>1.5</v>
      </c>
      <c r="X608" s="273">
        <v>1.4999999999999999E-2</v>
      </c>
      <c r="Y608" s="67">
        <f t="shared" si="623"/>
        <v>1.5149999999999999</v>
      </c>
      <c r="Z608" s="60">
        <v>388</v>
      </c>
      <c r="AA608" s="61">
        <v>292</v>
      </c>
      <c r="AB608" s="61">
        <v>148</v>
      </c>
      <c r="AC608" s="193">
        <v>4</v>
      </c>
      <c r="AD608" s="118">
        <v>600000021</v>
      </c>
      <c r="AE608" s="105">
        <f>справочники!$C$13</f>
        <v>0.26800000000000002</v>
      </c>
      <c r="AF608" s="62">
        <f t="shared" si="591"/>
        <v>6</v>
      </c>
      <c r="AG608" s="123">
        <f t="shared" si="592"/>
        <v>6.3279999999999994</v>
      </c>
      <c r="AH608" s="38">
        <v>8</v>
      </c>
      <c r="AI608" s="39">
        <v>10</v>
      </c>
      <c r="AJ608" s="41">
        <f t="shared" ref="AJ608" si="628">AH608*AI608</f>
        <v>80</v>
      </c>
      <c r="AK608" s="216">
        <f t="shared" ref="AK608" si="629">IF(C608="ШТ",кол_во_инд.__упак_к*итого_г_у,ROUNDDOWN(номин.вес_нетто_г_у__кг*итого_г_у,1))</f>
        <v>480</v>
      </c>
      <c r="AL608" s="206">
        <f t="shared" si="606"/>
        <v>1625</v>
      </c>
      <c r="AM608" s="23"/>
    </row>
    <row r="609" spans="1:39" ht="140.25" x14ac:dyDescent="0.2">
      <c r="A609" s="117">
        <v>1001022375915</v>
      </c>
      <c r="B609" s="49" t="s">
        <v>332</v>
      </c>
      <c r="C609" s="50" t="s">
        <v>4</v>
      </c>
      <c r="D609" s="147" t="s">
        <v>474</v>
      </c>
      <c r="E609" s="113" t="s">
        <v>40</v>
      </c>
      <c r="F609" s="147" t="s">
        <v>6</v>
      </c>
      <c r="G609" s="59" t="s">
        <v>346</v>
      </c>
      <c r="H609" s="154" t="s">
        <v>481</v>
      </c>
      <c r="I609" s="150" t="s">
        <v>514</v>
      </c>
      <c r="J609" s="52" t="s">
        <v>1856</v>
      </c>
      <c r="K609" s="53">
        <v>11</v>
      </c>
      <c r="L609" s="54">
        <v>13</v>
      </c>
      <c r="M609" s="55">
        <v>2</v>
      </c>
      <c r="N609" s="89" t="s">
        <v>965</v>
      </c>
      <c r="O609" s="32" t="s">
        <v>115</v>
      </c>
      <c r="P609" s="50">
        <v>45</v>
      </c>
      <c r="Q609" s="50" t="s">
        <v>88</v>
      </c>
      <c r="R609" s="191">
        <v>4607958073573</v>
      </c>
      <c r="S609" s="191">
        <v>14607958073570</v>
      </c>
      <c r="T609" s="260">
        <v>185</v>
      </c>
      <c r="U609" s="69">
        <v>130</v>
      </c>
      <c r="V609" s="69">
        <v>20</v>
      </c>
      <c r="W609" s="66">
        <v>0.35</v>
      </c>
      <c r="X609" s="273">
        <v>5.0000000000000001E-3</v>
      </c>
      <c r="Y609" s="67">
        <f t="shared" si="618"/>
        <v>0.35499999999999998</v>
      </c>
      <c r="Z609" s="60">
        <v>348</v>
      </c>
      <c r="AA609" s="61">
        <v>153</v>
      </c>
      <c r="AB609" s="61">
        <v>108</v>
      </c>
      <c r="AC609" s="193">
        <v>8</v>
      </c>
      <c r="AD609" s="118">
        <v>600000033</v>
      </c>
      <c r="AE609" s="105">
        <f>справочники!$C$25</f>
        <v>0.104</v>
      </c>
      <c r="AF609" s="62">
        <f t="shared" si="591"/>
        <v>2.8</v>
      </c>
      <c r="AG609" s="123">
        <f t="shared" si="592"/>
        <v>2.944</v>
      </c>
      <c r="AH609" s="38">
        <v>16</v>
      </c>
      <c r="AI609" s="39">
        <v>13</v>
      </c>
      <c r="AJ609" s="41">
        <f t="shared" si="622"/>
        <v>208</v>
      </c>
      <c r="AK609" s="208">
        <f t="shared" ref="AK609:AK616" si="630">IF(C609="ШТ",кол_во_инд.__упак_к*итого_г_у,ROUNDDOWN(номин.вес_нетто_г_у__кг*итого_г_у,1))</f>
        <v>1664</v>
      </c>
      <c r="AL609" s="206">
        <f t="shared" si="606"/>
        <v>1549</v>
      </c>
      <c r="AM609" s="23"/>
    </row>
    <row r="610" spans="1:39" ht="115.5" customHeight="1" x14ac:dyDescent="0.2">
      <c r="A610" s="117">
        <v>1001022377064</v>
      </c>
      <c r="B610" s="49" t="s">
        <v>1383</v>
      </c>
      <c r="C610" s="50" t="s">
        <v>4</v>
      </c>
      <c r="D610" s="147" t="s">
        <v>474</v>
      </c>
      <c r="E610" s="113" t="s">
        <v>40</v>
      </c>
      <c r="F610" s="147" t="s">
        <v>6</v>
      </c>
      <c r="G610" s="59" t="s">
        <v>362</v>
      </c>
      <c r="H610" s="154" t="s">
        <v>481</v>
      </c>
      <c r="I610" s="150" t="s">
        <v>514</v>
      </c>
      <c r="J610" s="52" t="s">
        <v>1732</v>
      </c>
      <c r="K610" s="53">
        <v>11</v>
      </c>
      <c r="L610" s="54">
        <v>12</v>
      </c>
      <c r="M610" s="55">
        <v>3</v>
      </c>
      <c r="N610" s="89" t="s">
        <v>970</v>
      </c>
      <c r="O610" s="32" t="s">
        <v>115</v>
      </c>
      <c r="P610" s="50">
        <v>50</v>
      </c>
      <c r="Q610" s="50" t="s">
        <v>88</v>
      </c>
      <c r="R610" s="191">
        <v>4601296006644</v>
      </c>
      <c r="S610" s="191">
        <v>14601296006641</v>
      </c>
      <c r="T610" s="260">
        <v>185</v>
      </c>
      <c r="U610" s="69">
        <v>130</v>
      </c>
      <c r="V610" s="69">
        <v>20</v>
      </c>
      <c r="W610" s="66">
        <v>0.35</v>
      </c>
      <c r="X610" s="273">
        <v>5.0000000000000001E-3</v>
      </c>
      <c r="Y610" s="67">
        <f t="shared" ref="Y610" si="631">W610+X610</f>
        <v>0.35499999999999998</v>
      </c>
      <c r="Z610" s="60">
        <v>340</v>
      </c>
      <c r="AA610" s="61">
        <v>127</v>
      </c>
      <c r="AB610" s="61">
        <v>108</v>
      </c>
      <c r="AC610" s="193">
        <v>8</v>
      </c>
      <c r="AD610" s="118">
        <v>600000250</v>
      </c>
      <c r="AE610" s="105">
        <f>справочники!$C$53</f>
        <v>7.5999999999999998E-2</v>
      </c>
      <c r="AF610" s="62">
        <f t="shared" ref="AF610:AF655" si="632">ROUNDDOWN(номин.вес_нетто__кг*кол_во_инд.__упак_к,2)</f>
        <v>2.8</v>
      </c>
      <c r="AG610" s="123">
        <f t="shared" ref="AG610:AG655" si="633">(номин.вес_брутто__кг*кол_во_инд.__упак_к)+вес_короба__кг</f>
        <v>2.9159999999999999</v>
      </c>
      <c r="AH610" s="38">
        <v>16</v>
      </c>
      <c r="AI610" s="39">
        <v>13</v>
      </c>
      <c r="AJ610" s="41">
        <f t="shared" ref="AJ610" si="634">AH610*AI610</f>
        <v>208</v>
      </c>
      <c r="AK610" s="208">
        <f t="shared" ref="AK610" si="635">IF(C610="ШТ",кол_во_инд.__упак_к*итого_г_у,ROUNDDOWN(номин.вес_нетто_г_у__кг*итого_г_у,1))</f>
        <v>1664</v>
      </c>
      <c r="AL610" s="206">
        <f t="shared" si="606"/>
        <v>1549</v>
      </c>
      <c r="AM610" s="23"/>
    </row>
    <row r="611" spans="1:39" s="23" customFormat="1" ht="127.5" x14ac:dyDescent="0.2">
      <c r="A611" s="117">
        <v>1001022725819</v>
      </c>
      <c r="B611" s="49" t="s">
        <v>316</v>
      </c>
      <c r="C611" s="50" t="s">
        <v>4</v>
      </c>
      <c r="D611" s="147" t="s">
        <v>474</v>
      </c>
      <c r="E611" s="113" t="s">
        <v>40</v>
      </c>
      <c r="F611" s="147" t="s">
        <v>6</v>
      </c>
      <c r="G611" s="50" t="s">
        <v>346</v>
      </c>
      <c r="H611" s="154" t="s">
        <v>481</v>
      </c>
      <c r="I611" s="150" t="s">
        <v>514</v>
      </c>
      <c r="J611" s="52" t="s">
        <v>1818</v>
      </c>
      <c r="K611" s="53">
        <v>10</v>
      </c>
      <c r="L611" s="54">
        <v>16</v>
      </c>
      <c r="M611" s="55">
        <v>6</v>
      </c>
      <c r="N611" s="89" t="s">
        <v>660</v>
      </c>
      <c r="O611" s="32" t="s">
        <v>115</v>
      </c>
      <c r="P611" s="88">
        <v>45</v>
      </c>
      <c r="Q611" s="83" t="s">
        <v>88</v>
      </c>
      <c r="R611" s="240">
        <v>4601296005951</v>
      </c>
      <c r="S611" s="240">
        <v>14601296005958</v>
      </c>
      <c r="T611" s="260">
        <v>193</v>
      </c>
      <c r="U611" s="69">
        <v>150</v>
      </c>
      <c r="V611" s="69">
        <v>25</v>
      </c>
      <c r="W611" s="66">
        <v>0.4</v>
      </c>
      <c r="X611" s="273">
        <v>5.0000000000000001E-3</v>
      </c>
      <c r="Y611" s="67">
        <f t="shared" si="618"/>
        <v>0.40500000000000003</v>
      </c>
      <c r="Z611" s="60">
        <v>378</v>
      </c>
      <c r="AA611" s="61">
        <v>156</v>
      </c>
      <c r="AB611" s="69">
        <v>111</v>
      </c>
      <c r="AC611" s="193">
        <v>8</v>
      </c>
      <c r="AD611" s="118">
        <v>600000220</v>
      </c>
      <c r="AE611" s="105">
        <f>справочники!$C$49</f>
        <v>0.105</v>
      </c>
      <c r="AF611" s="62">
        <f t="shared" si="632"/>
        <v>3.2</v>
      </c>
      <c r="AG611" s="123">
        <f t="shared" si="633"/>
        <v>3.3450000000000002</v>
      </c>
      <c r="AH611" s="38">
        <v>15</v>
      </c>
      <c r="AI611" s="39">
        <v>14</v>
      </c>
      <c r="AJ611" s="41">
        <f t="shared" ref="AJ611:AJ654" si="636">AH611*AI611</f>
        <v>210</v>
      </c>
      <c r="AK611" s="208">
        <f t="shared" si="630"/>
        <v>1680</v>
      </c>
      <c r="AL611" s="206">
        <f t="shared" si="606"/>
        <v>1699</v>
      </c>
    </row>
    <row r="612" spans="1:39" s="23" customFormat="1" ht="127.5" x14ac:dyDescent="0.2">
      <c r="A612" s="117">
        <v>1001022726947</v>
      </c>
      <c r="B612" s="49" t="s">
        <v>1477</v>
      </c>
      <c r="C612" s="50" t="s">
        <v>4</v>
      </c>
      <c r="D612" s="147" t="s">
        <v>474</v>
      </c>
      <c r="E612" s="113" t="s">
        <v>40</v>
      </c>
      <c r="F612" s="147" t="s">
        <v>6</v>
      </c>
      <c r="G612" s="50" t="s">
        <v>346</v>
      </c>
      <c r="H612" s="154" t="s">
        <v>481</v>
      </c>
      <c r="I612" s="150" t="s">
        <v>514</v>
      </c>
      <c r="J612" s="52" t="s">
        <v>1818</v>
      </c>
      <c r="K612" s="53">
        <v>10</v>
      </c>
      <c r="L612" s="54">
        <v>16</v>
      </c>
      <c r="M612" s="55">
        <v>6</v>
      </c>
      <c r="N612" s="89" t="s">
        <v>660</v>
      </c>
      <c r="O612" s="32" t="s">
        <v>115</v>
      </c>
      <c r="P612" s="88">
        <v>45</v>
      </c>
      <c r="Q612" s="83" t="s">
        <v>88</v>
      </c>
      <c r="R612" s="240">
        <v>4607958078608</v>
      </c>
      <c r="S612" s="240">
        <v>14607958078605</v>
      </c>
      <c r="T612" s="260">
        <v>193</v>
      </c>
      <c r="U612" s="69">
        <v>150</v>
      </c>
      <c r="V612" s="69">
        <v>50</v>
      </c>
      <c r="W612" s="66">
        <v>0.64</v>
      </c>
      <c r="X612" s="273">
        <v>8.0000000000000002E-3</v>
      </c>
      <c r="Y612" s="67">
        <f t="shared" ref="Y612" si="637">W612+X612</f>
        <v>0.64800000000000002</v>
      </c>
      <c r="Z612" s="60">
        <v>230</v>
      </c>
      <c r="AA612" s="61">
        <v>216</v>
      </c>
      <c r="AB612" s="69">
        <v>138</v>
      </c>
      <c r="AC612" s="193">
        <v>6</v>
      </c>
      <c r="AD612" s="118">
        <v>600000390</v>
      </c>
      <c r="AE612" s="105">
        <f>справочники!$C$90</f>
        <v>0.14699999999999999</v>
      </c>
      <c r="AF612" s="62">
        <f t="shared" si="632"/>
        <v>3.84</v>
      </c>
      <c r="AG612" s="123">
        <f t="shared" si="633"/>
        <v>4.0350000000000001</v>
      </c>
      <c r="AH612" s="38">
        <v>15</v>
      </c>
      <c r="AI612" s="39">
        <v>11</v>
      </c>
      <c r="AJ612" s="41">
        <f t="shared" ref="AJ612" si="638">AH612*AI612</f>
        <v>165</v>
      </c>
      <c r="AK612" s="208">
        <f t="shared" ref="AK612" si="639">IF(C612="ШТ",кол_во_инд.__упак_к*итого_г_у,ROUNDDOWN(номин.вес_нетто_г_у__кг*итого_г_у,1))</f>
        <v>990</v>
      </c>
      <c r="AL612" s="206">
        <f t="shared" si="606"/>
        <v>1663</v>
      </c>
    </row>
    <row r="613" spans="1:39" ht="103.5" customHeight="1" x14ac:dyDescent="0.2">
      <c r="A613" s="117">
        <v>1001025507077</v>
      </c>
      <c r="B613" s="49" t="s">
        <v>1400</v>
      </c>
      <c r="C613" s="50" t="s">
        <v>4</v>
      </c>
      <c r="D613" s="147" t="s">
        <v>474</v>
      </c>
      <c r="E613" s="113" t="s">
        <v>40</v>
      </c>
      <c r="F613" s="147" t="s">
        <v>6</v>
      </c>
      <c r="G613" s="59" t="s">
        <v>346</v>
      </c>
      <c r="H613" s="154" t="s">
        <v>481</v>
      </c>
      <c r="I613" s="150" t="s">
        <v>514</v>
      </c>
      <c r="J613" s="52" t="s">
        <v>960</v>
      </c>
      <c r="K613" s="53">
        <v>9</v>
      </c>
      <c r="L613" s="54">
        <v>13</v>
      </c>
      <c r="M613" s="55">
        <v>3</v>
      </c>
      <c r="N613" s="89" t="s">
        <v>142</v>
      </c>
      <c r="O613" s="32" t="s">
        <v>115</v>
      </c>
      <c r="P613" s="88">
        <v>50</v>
      </c>
      <c r="Q613" s="88" t="s">
        <v>88</v>
      </c>
      <c r="R613" s="191">
        <v>4607958077229</v>
      </c>
      <c r="S613" s="191">
        <v>14607958077226</v>
      </c>
      <c r="T613" s="260">
        <v>150</v>
      </c>
      <c r="U613" s="69">
        <v>154</v>
      </c>
      <c r="V613" s="69">
        <v>45</v>
      </c>
      <c r="W613" s="66">
        <v>0.4</v>
      </c>
      <c r="X613" s="273">
        <v>1.9E-2</v>
      </c>
      <c r="Y613" s="67">
        <f t="shared" ref="Y613" si="640">W613+X613</f>
        <v>0.41900000000000004</v>
      </c>
      <c r="Z613" s="38">
        <v>315</v>
      </c>
      <c r="AA613" s="39">
        <v>168</v>
      </c>
      <c r="AB613" s="39">
        <v>248</v>
      </c>
      <c r="AC613" s="193">
        <v>10</v>
      </c>
      <c r="AD613" s="118">
        <v>600000429</v>
      </c>
      <c r="AE613" s="104">
        <f>справочники!$C$115</f>
        <v>0.14299999999999999</v>
      </c>
      <c r="AF613" s="62">
        <f t="shared" si="632"/>
        <v>4</v>
      </c>
      <c r="AG613" s="123">
        <f t="shared" si="633"/>
        <v>4.3330000000000002</v>
      </c>
      <c r="AH613" s="38">
        <v>17</v>
      </c>
      <c r="AI613" s="39">
        <v>6</v>
      </c>
      <c r="AJ613" s="41">
        <f t="shared" ref="AJ613" si="641">AH613*AI613</f>
        <v>102</v>
      </c>
      <c r="AK613" s="208">
        <f t="shared" ref="AK613" si="642">IF(C613="ШТ",кол_во_инд.__упак_к*итого_г_у,ROUNDDOWN(номин.вес_нетто_г_у__кг*итого_г_у,1))</f>
        <v>1020</v>
      </c>
      <c r="AL613" s="206">
        <f t="shared" si="606"/>
        <v>1633</v>
      </c>
      <c r="AM613" s="23"/>
    </row>
    <row r="614" spans="1:39" ht="103.5" customHeight="1" x14ac:dyDescent="0.2">
      <c r="A614" s="117">
        <v>1001025507255</v>
      </c>
      <c r="B614" s="49" t="s">
        <v>1664</v>
      </c>
      <c r="C614" s="50" t="s">
        <v>4</v>
      </c>
      <c r="D614" s="147" t="s">
        <v>474</v>
      </c>
      <c r="E614" s="113" t="s">
        <v>40</v>
      </c>
      <c r="F614" s="147" t="s">
        <v>6</v>
      </c>
      <c r="G614" s="59" t="s">
        <v>346</v>
      </c>
      <c r="H614" s="154" t="s">
        <v>481</v>
      </c>
      <c r="I614" s="150" t="s">
        <v>514</v>
      </c>
      <c r="J614" s="52" t="s">
        <v>1629</v>
      </c>
      <c r="K614" s="53">
        <v>7</v>
      </c>
      <c r="L614" s="54">
        <v>10</v>
      </c>
      <c r="M614" s="55">
        <v>3</v>
      </c>
      <c r="N614" s="89" t="s">
        <v>1300</v>
      </c>
      <c r="O614" s="32" t="s">
        <v>115</v>
      </c>
      <c r="P614" s="88">
        <v>50</v>
      </c>
      <c r="Q614" s="88" t="s">
        <v>88</v>
      </c>
      <c r="R614" s="191">
        <v>4607958077229</v>
      </c>
      <c r="S614" s="191">
        <v>24607958077223</v>
      </c>
      <c r="T614" s="260">
        <v>150</v>
      </c>
      <c r="U614" s="69">
        <v>154</v>
      </c>
      <c r="V614" s="69">
        <v>45</v>
      </c>
      <c r="W614" s="66">
        <v>0.4</v>
      </c>
      <c r="X614" s="273">
        <v>1.9E-2</v>
      </c>
      <c r="Y614" s="67">
        <f t="shared" ref="Y614" si="643">W614+X614</f>
        <v>0.41900000000000004</v>
      </c>
      <c r="Z614" s="68">
        <v>315</v>
      </c>
      <c r="AA614" s="69">
        <v>168</v>
      </c>
      <c r="AB614" s="69">
        <v>188</v>
      </c>
      <c r="AC614" s="193">
        <v>6</v>
      </c>
      <c r="AD614" s="118">
        <v>600000428</v>
      </c>
      <c r="AE614" s="104">
        <f>справочники!$C$114</f>
        <v>0.123</v>
      </c>
      <c r="AF614" s="62">
        <f t="shared" si="632"/>
        <v>2.4</v>
      </c>
      <c r="AG614" s="123">
        <f t="shared" si="633"/>
        <v>2.6370000000000005</v>
      </c>
      <c r="AH614" s="38">
        <v>17</v>
      </c>
      <c r="AI614" s="39">
        <v>8</v>
      </c>
      <c r="AJ614" s="41">
        <f t="shared" ref="AJ614" si="644">AH614*AI614</f>
        <v>136</v>
      </c>
      <c r="AK614" s="208">
        <f t="shared" ref="AK614" si="645">IF(C614="ШТ",кол_во_инд.__упак_к*итого_г_у,ROUNDDOWN(номин.вес_нетто_г_у__кг*итого_г_у,1))</f>
        <v>816</v>
      </c>
      <c r="AL614" s="206">
        <f t="shared" si="606"/>
        <v>1649</v>
      </c>
      <c r="AM614" s="23"/>
    </row>
    <row r="615" spans="1:39" ht="103.5" customHeight="1" x14ac:dyDescent="0.2">
      <c r="A615" s="117">
        <v>1001025507078</v>
      </c>
      <c r="B615" s="49" t="s">
        <v>1391</v>
      </c>
      <c r="C615" s="50" t="s">
        <v>4</v>
      </c>
      <c r="D615" s="147" t="s">
        <v>474</v>
      </c>
      <c r="E615" s="113" t="s">
        <v>40</v>
      </c>
      <c r="F615" s="147" t="s">
        <v>6</v>
      </c>
      <c r="G615" s="59" t="s">
        <v>346</v>
      </c>
      <c r="H615" s="154" t="s">
        <v>481</v>
      </c>
      <c r="I615" s="150" t="s">
        <v>514</v>
      </c>
      <c r="J615" s="52" t="s">
        <v>1629</v>
      </c>
      <c r="K615" s="53">
        <v>7</v>
      </c>
      <c r="L615" s="54">
        <v>10</v>
      </c>
      <c r="M615" s="55">
        <v>3</v>
      </c>
      <c r="N615" s="89" t="s">
        <v>1300</v>
      </c>
      <c r="O615" s="32" t="s">
        <v>115</v>
      </c>
      <c r="P615" s="88">
        <v>50</v>
      </c>
      <c r="Q615" s="88" t="s">
        <v>88</v>
      </c>
      <c r="R615" s="191">
        <v>4607958077878</v>
      </c>
      <c r="S615" s="191">
        <v>14607958077875</v>
      </c>
      <c r="T615" s="260">
        <v>150</v>
      </c>
      <c r="U615" s="69">
        <v>154</v>
      </c>
      <c r="V615" s="69">
        <v>55</v>
      </c>
      <c r="W615" s="66">
        <v>0.6</v>
      </c>
      <c r="X615" s="273">
        <v>1.4999999999999999E-2</v>
      </c>
      <c r="Y615" s="67">
        <f>W615+X615</f>
        <v>0.61499999999999999</v>
      </c>
      <c r="Z615" s="38">
        <v>315</v>
      </c>
      <c r="AA615" s="39">
        <v>168</v>
      </c>
      <c r="AB615" s="39">
        <v>248</v>
      </c>
      <c r="AC615" s="193">
        <v>8</v>
      </c>
      <c r="AD615" s="118">
        <v>600000429</v>
      </c>
      <c r="AE615" s="104">
        <f>справочники!$C$115</f>
        <v>0.14299999999999999</v>
      </c>
      <c r="AF615" s="62">
        <f t="shared" si="632"/>
        <v>4.8</v>
      </c>
      <c r="AG615" s="123">
        <f t="shared" si="633"/>
        <v>5.0629999999999997</v>
      </c>
      <c r="AH615" s="38">
        <v>17</v>
      </c>
      <c r="AI615" s="39">
        <v>6</v>
      </c>
      <c r="AJ615" s="41">
        <f>AH615*AI615</f>
        <v>102</v>
      </c>
      <c r="AK615" s="208">
        <f>IF(C615="ШТ",кол_во_инд.__упак_к*итого_г_у,ROUNDDOWN(номин.вес_нетто_г_у__кг*итого_г_у,1))</f>
        <v>816</v>
      </c>
      <c r="AL615" s="206">
        <f t="shared" si="606"/>
        <v>1633</v>
      </c>
      <c r="AM615" s="23"/>
    </row>
    <row r="616" spans="1:39" s="23" customFormat="1" ht="129.75" customHeight="1" x14ac:dyDescent="0.2">
      <c r="A616" s="117">
        <v>1001021966602</v>
      </c>
      <c r="B616" s="49" t="s">
        <v>868</v>
      </c>
      <c r="C616" s="50" t="s">
        <v>4</v>
      </c>
      <c r="D616" s="147" t="s">
        <v>474</v>
      </c>
      <c r="E616" s="113" t="s">
        <v>40</v>
      </c>
      <c r="F616" s="147" t="s">
        <v>6</v>
      </c>
      <c r="G616" s="50" t="s">
        <v>1</v>
      </c>
      <c r="H616" s="154" t="s">
        <v>488</v>
      </c>
      <c r="I616" s="150" t="s">
        <v>786</v>
      </c>
      <c r="J616" s="52" t="s">
        <v>869</v>
      </c>
      <c r="K616" s="53">
        <v>8</v>
      </c>
      <c r="L616" s="54">
        <v>18</v>
      </c>
      <c r="M616" s="55">
        <v>3</v>
      </c>
      <c r="N616" s="89" t="s">
        <v>870</v>
      </c>
      <c r="O616" s="32" t="s">
        <v>115</v>
      </c>
      <c r="P616" s="88">
        <v>45</v>
      </c>
      <c r="Q616" s="83" t="s">
        <v>88</v>
      </c>
      <c r="R616" s="240">
        <v>4607958076833</v>
      </c>
      <c r="S616" s="240">
        <v>14607958076830</v>
      </c>
      <c r="T616" s="260">
        <v>300</v>
      </c>
      <c r="U616" s="69">
        <v>105</v>
      </c>
      <c r="V616" s="69">
        <v>25</v>
      </c>
      <c r="W616" s="66">
        <v>0.35</v>
      </c>
      <c r="X616" s="273">
        <v>8.9999999999999993E-3</v>
      </c>
      <c r="Y616" s="67">
        <f t="shared" si="618"/>
        <v>0.35899999999999999</v>
      </c>
      <c r="Z616" s="60">
        <v>293</v>
      </c>
      <c r="AA616" s="61">
        <v>153</v>
      </c>
      <c r="AB616" s="69">
        <v>224</v>
      </c>
      <c r="AC616" s="193">
        <v>8</v>
      </c>
      <c r="AD616" s="118">
        <v>600000400</v>
      </c>
      <c r="AE616" s="105">
        <f>справочники!$C$95</f>
        <v>0.13500000000000001</v>
      </c>
      <c r="AF616" s="62">
        <f t="shared" si="632"/>
        <v>2.8</v>
      </c>
      <c r="AG616" s="123">
        <f t="shared" si="633"/>
        <v>3.0069999999999997</v>
      </c>
      <c r="AH616" s="38">
        <v>20</v>
      </c>
      <c r="AI616" s="39">
        <v>7</v>
      </c>
      <c r="AJ616" s="41">
        <f t="shared" si="636"/>
        <v>140</v>
      </c>
      <c r="AK616" s="208">
        <f t="shared" si="630"/>
        <v>1120</v>
      </c>
      <c r="AL616" s="206">
        <f t="shared" si="606"/>
        <v>1713</v>
      </c>
    </row>
    <row r="617" spans="1:39" ht="128.25" customHeight="1" x14ac:dyDescent="0.2">
      <c r="A617" s="47">
        <v>1001025367108</v>
      </c>
      <c r="B617" s="56" t="s">
        <v>1437</v>
      </c>
      <c r="C617" s="88" t="s">
        <v>4</v>
      </c>
      <c r="D617" s="147" t="s">
        <v>474</v>
      </c>
      <c r="E617" s="113" t="s">
        <v>40</v>
      </c>
      <c r="F617" s="147" t="s">
        <v>6</v>
      </c>
      <c r="G617" s="141" t="s">
        <v>1</v>
      </c>
      <c r="H617" s="154" t="s">
        <v>481</v>
      </c>
      <c r="I617" s="150" t="s">
        <v>514</v>
      </c>
      <c r="J617" s="84" t="s">
        <v>1462</v>
      </c>
      <c r="K617" s="85">
        <v>8</v>
      </c>
      <c r="L617" s="86">
        <v>15</v>
      </c>
      <c r="M617" s="54"/>
      <c r="N617" s="87" t="s">
        <v>297</v>
      </c>
      <c r="O617" s="32" t="s">
        <v>115</v>
      </c>
      <c r="P617" s="88">
        <v>45</v>
      </c>
      <c r="Q617" s="102" t="s">
        <v>88</v>
      </c>
      <c r="R617" s="191">
        <v>4607958078998</v>
      </c>
      <c r="S617" s="191">
        <v>14607958078995</v>
      </c>
      <c r="T617" s="260">
        <v>150</v>
      </c>
      <c r="U617" s="69">
        <v>154</v>
      </c>
      <c r="V617" s="69">
        <v>45</v>
      </c>
      <c r="W617" s="93">
        <v>0.41</v>
      </c>
      <c r="X617" s="273">
        <v>1.4999999999999999E-2</v>
      </c>
      <c r="Y617" s="95">
        <f t="shared" ref="Y617" si="646">W617+X617</f>
        <v>0.42499999999999999</v>
      </c>
      <c r="Z617" s="68">
        <v>315</v>
      </c>
      <c r="AA617" s="69">
        <v>168</v>
      </c>
      <c r="AB617" s="69">
        <v>248</v>
      </c>
      <c r="AC617" s="196">
        <v>10</v>
      </c>
      <c r="AD617" s="118">
        <v>600000429</v>
      </c>
      <c r="AE617" s="105">
        <f>справочники!$C$115</f>
        <v>0.14299999999999999</v>
      </c>
      <c r="AF617" s="62">
        <f t="shared" si="632"/>
        <v>4.0999999999999996</v>
      </c>
      <c r="AG617" s="142">
        <f t="shared" si="633"/>
        <v>4.3929999999999998</v>
      </c>
      <c r="AH617" s="158">
        <v>17</v>
      </c>
      <c r="AI617" s="35">
        <v>6</v>
      </c>
      <c r="AJ617" s="41">
        <f t="shared" ref="AJ617" si="647">AH617*AI617</f>
        <v>102</v>
      </c>
      <c r="AK617" s="208">
        <f t="shared" ref="AK617" si="648">IF(C617="ШТ",кол_во_инд.__упак_к*итого_г_у,ROUNDDOWN(номин.вес_нетто_г_у__кг*итого_г_у,1))</f>
        <v>1020</v>
      </c>
      <c r="AL617" s="206">
        <f t="shared" si="606"/>
        <v>1633</v>
      </c>
      <c r="AM617" s="23"/>
    </row>
    <row r="618" spans="1:39" ht="127.5" x14ac:dyDescent="0.2">
      <c r="A618" s="117">
        <v>1001022657073</v>
      </c>
      <c r="B618" s="81" t="s">
        <v>1387</v>
      </c>
      <c r="C618" s="82" t="s">
        <v>4</v>
      </c>
      <c r="D618" s="147" t="s">
        <v>474</v>
      </c>
      <c r="E618" s="113" t="s">
        <v>40</v>
      </c>
      <c r="F618" s="226" t="s">
        <v>6</v>
      </c>
      <c r="G618" s="88" t="s">
        <v>346</v>
      </c>
      <c r="H618" s="154" t="s">
        <v>481</v>
      </c>
      <c r="I618" s="150" t="s">
        <v>515</v>
      </c>
      <c r="J618" s="52" t="s">
        <v>1730</v>
      </c>
      <c r="K618" s="53">
        <v>10</v>
      </c>
      <c r="L618" s="54">
        <v>19</v>
      </c>
      <c r="M618" s="54"/>
      <c r="N618" s="89" t="s">
        <v>339</v>
      </c>
      <c r="O618" s="32" t="s">
        <v>115</v>
      </c>
      <c r="P618" s="88">
        <v>50</v>
      </c>
      <c r="Q618" s="102" t="s">
        <v>88</v>
      </c>
      <c r="R618" s="239">
        <v>4607958077847</v>
      </c>
      <c r="S618" s="239">
        <v>14607958077844</v>
      </c>
      <c r="T618" s="260">
        <v>185</v>
      </c>
      <c r="U618" s="69">
        <v>130</v>
      </c>
      <c r="V618" s="69">
        <v>20</v>
      </c>
      <c r="W618" s="93">
        <v>0.35</v>
      </c>
      <c r="X618" s="273">
        <v>5.0000000000000001E-3</v>
      </c>
      <c r="Y618" s="67">
        <f t="shared" ref="Y618:Y621" si="649">W618+X618</f>
        <v>0.35499999999999998</v>
      </c>
      <c r="Z618" s="60">
        <v>340</v>
      </c>
      <c r="AA618" s="61">
        <v>127</v>
      </c>
      <c r="AB618" s="61">
        <v>108</v>
      </c>
      <c r="AC618" s="196">
        <v>8</v>
      </c>
      <c r="AD618" s="118">
        <v>600000250</v>
      </c>
      <c r="AE618" s="106">
        <f>справочники!$C$53</f>
        <v>7.5999999999999998E-2</v>
      </c>
      <c r="AF618" s="62">
        <f t="shared" si="632"/>
        <v>2.8</v>
      </c>
      <c r="AG618" s="124">
        <f t="shared" si="633"/>
        <v>2.9159999999999999</v>
      </c>
      <c r="AH618" s="34">
        <v>16</v>
      </c>
      <c r="AI618" s="35">
        <v>13</v>
      </c>
      <c r="AJ618" s="41">
        <f t="shared" ref="AJ618:AJ621" si="650">AH618*AI618</f>
        <v>208</v>
      </c>
      <c r="AK618" s="208">
        <f t="shared" ref="AK618:AK621" si="651">IF(C618="ШТ",кол_во_инд.__упак_к*итого_г_у,ROUNDDOWN(номин.вес_нетто_г_у__кг*итого_г_у,1))</f>
        <v>1664</v>
      </c>
      <c r="AL618" s="206">
        <f t="shared" si="606"/>
        <v>1549</v>
      </c>
      <c r="AM618" s="23"/>
    </row>
    <row r="619" spans="1:39" ht="140.25" x14ac:dyDescent="0.2">
      <c r="A619" s="47">
        <v>1001022377066</v>
      </c>
      <c r="B619" s="56" t="s">
        <v>1398</v>
      </c>
      <c r="C619" s="88" t="s">
        <v>4</v>
      </c>
      <c r="D619" s="147" t="s">
        <v>474</v>
      </c>
      <c r="E619" s="113" t="s">
        <v>40</v>
      </c>
      <c r="F619" s="147" t="s">
        <v>6</v>
      </c>
      <c r="G619" s="141" t="s">
        <v>362</v>
      </c>
      <c r="H619" s="154" t="s">
        <v>481</v>
      </c>
      <c r="I619" s="150" t="s">
        <v>514</v>
      </c>
      <c r="J619" s="52" t="s">
        <v>1856</v>
      </c>
      <c r="K619" s="53">
        <v>11</v>
      </c>
      <c r="L619" s="54">
        <v>13</v>
      </c>
      <c r="M619" s="55">
        <v>2</v>
      </c>
      <c r="N619" s="89" t="s">
        <v>965</v>
      </c>
      <c r="O619" s="32" t="s">
        <v>115</v>
      </c>
      <c r="P619" s="88">
        <v>50</v>
      </c>
      <c r="Q619" s="102" t="s">
        <v>88</v>
      </c>
      <c r="R619" s="191">
        <v>4607958076024</v>
      </c>
      <c r="S619" s="191">
        <v>14607958076021</v>
      </c>
      <c r="T619" s="260">
        <v>150</v>
      </c>
      <c r="U619" s="69">
        <v>154</v>
      </c>
      <c r="V619" s="69">
        <v>45</v>
      </c>
      <c r="W619" s="93">
        <v>0.41</v>
      </c>
      <c r="X619" s="273">
        <v>1.4999999999999999E-2</v>
      </c>
      <c r="Y619" s="95">
        <f t="shared" si="649"/>
        <v>0.42499999999999999</v>
      </c>
      <c r="Z619" s="68">
        <v>315</v>
      </c>
      <c r="AA619" s="69">
        <v>168</v>
      </c>
      <c r="AB619" s="69">
        <v>248</v>
      </c>
      <c r="AC619" s="196">
        <v>10</v>
      </c>
      <c r="AD619" s="118">
        <v>600000429</v>
      </c>
      <c r="AE619" s="106">
        <f>справочники!$C$115</f>
        <v>0.14299999999999999</v>
      </c>
      <c r="AF619" s="62">
        <f t="shared" si="632"/>
        <v>4.0999999999999996</v>
      </c>
      <c r="AG619" s="142">
        <f t="shared" si="633"/>
        <v>4.3929999999999998</v>
      </c>
      <c r="AH619" s="158">
        <v>17</v>
      </c>
      <c r="AI619" s="35">
        <v>6</v>
      </c>
      <c r="AJ619" s="41">
        <f t="shared" ref="AJ619" si="652">AH619*AI619</f>
        <v>102</v>
      </c>
      <c r="AK619" s="208">
        <f t="shared" ref="AK619" si="653">IF(C619="ШТ",кол_во_инд.__упак_к*итого_г_у,ROUNDDOWN(номин.вес_нетто_г_у__кг*итого_г_у,1))</f>
        <v>1020</v>
      </c>
      <c r="AL619" s="206">
        <f t="shared" ref="AL619:AL669" si="654">(высота__мм*кол_во_слоев_г_у)+145</f>
        <v>1633</v>
      </c>
      <c r="AM619" s="23"/>
    </row>
    <row r="620" spans="1:39" ht="140.25" x14ac:dyDescent="0.2">
      <c r="A620" s="47">
        <v>1001022377067</v>
      </c>
      <c r="B620" s="56" t="s">
        <v>1399</v>
      </c>
      <c r="C620" s="88" t="s">
        <v>4</v>
      </c>
      <c r="D620" s="147" t="s">
        <v>474</v>
      </c>
      <c r="E620" s="113" t="s">
        <v>40</v>
      </c>
      <c r="F620" s="147" t="s">
        <v>6</v>
      </c>
      <c r="G620" s="141" t="s">
        <v>362</v>
      </c>
      <c r="H620" s="154" t="s">
        <v>481</v>
      </c>
      <c r="I620" s="150" t="s">
        <v>514</v>
      </c>
      <c r="J620" s="52" t="s">
        <v>1856</v>
      </c>
      <c r="K620" s="53">
        <v>11</v>
      </c>
      <c r="L620" s="54">
        <v>13</v>
      </c>
      <c r="M620" s="55">
        <v>2</v>
      </c>
      <c r="N620" s="89" t="s">
        <v>965</v>
      </c>
      <c r="O620" s="32" t="s">
        <v>115</v>
      </c>
      <c r="P620" s="88">
        <v>50</v>
      </c>
      <c r="Q620" s="102" t="s">
        <v>88</v>
      </c>
      <c r="R620" s="191">
        <v>4607958076024</v>
      </c>
      <c r="S620" s="191">
        <v>14607958076021</v>
      </c>
      <c r="T620" s="260">
        <v>150</v>
      </c>
      <c r="U620" s="69">
        <v>154</v>
      </c>
      <c r="V620" s="69">
        <v>45</v>
      </c>
      <c r="W620" s="93">
        <v>0.41</v>
      </c>
      <c r="X620" s="273">
        <v>1.4999999999999999E-2</v>
      </c>
      <c r="Y620" s="95">
        <f t="shared" si="649"/>
        <v>0.42499999999999999</v>
      </c>
      <c r="Z620" s="68">
        <v>315</v>
      </c>
      <c r="AA620" s="69">
        <v>168</v>
      </c>
      <c r="AB620" s="69">
        <v>248</v>
      </c>
      <c r="AC620" s="196">
        <v>10</v>
      </c>
      <c r="AD620" s="118">
        <v>600000429</v>
      </c>
      <c r="AE620" s="106">
        <f>справочники!$C$115</f>
        <v>0.14299999999999999</v>
      </c>
      <c r="AF620" s="62">
        <f t="shared" si="632"/>
        <v>4.0999999999999996</v>
      </c>
      <c r="AG620" s="142">
        <f t="shared" si="633"/>
        <v>4.3929999999999998</v>
      </c>
      <c r="AH620" s="158">
        <v>17</v>
      </c>
      <c r="AI620" s="35">
        <v>6</v>
      </c>
      <c r="AJ620" s="41">
        <f t="shared" ref="AJ620" si="655">AH620*AI620</f>
        <v>102</v>
      </c>
      <c r="AK620" s="208">
        <f t="shared" ref="AK620" si="656">IF(C620="ШТ",кол_во_инд.__упак_к*итого_г_у,ROUNDDOWN(номин.вес_нетто_г_у__кг*итого_г_у,1))</f>
        <v>1020</v>
      </c>
      <c r="AL620" s="206">
        <f t="shared" si="654"/>
        <v>1633</v>
      </c>
      <c r="AM620" s="23"/>
    </row>
    <row r="621" spans="1:39" ht="140.25" x14ac:dyDescent="0.2">
      <c r="A621" s="47">
        <v>1001020836724</v>
      </c>
      <c r="B621" s="56" t="s">
        <v>778</v>
      </c>
      <c r="C621" s="88" t="s">
        <v>4</v>
      </c>
      <c r="D621" s="147" t="s">
        <v>474</v>
      </c>
      <c r="E621" s="113" t="s">
        <v>40</v>
      </c>
      <c r="F621" s="147" t="s">
        <v>6</v>
      </c>
      <c r="G621" s="141" t="s">
        <v>362</v>
      </c>
      <c r="H621" s="154" t="s">
        <v>481</v>
      </c>
      <c r="I621" s="150" t="s">
        <v>514</v>
      </c>
      <c r="J621" s="52" t="s">
        <v>1856</v>
      </c>
      <c r="K621" s="53">
        <v>11</v>
      </c>
      <c r="L621" s="54">
        <v>13</v>
      </c>
      <c r="M621" s="55">
        <v>2</v>
      </c>
      <c r="N621" s="89" t="s">
        <v>965</v>
      </c>
      <c r="O621" s="32" t="s">
        <v>115</v>
      </c>
      <c r="P621" s="88">
        <v>45</v>
      </c>
      <c r="Q621" s="102" t="s">
        <v>88</v>
      </c>
      <c r="R621" s="191">
        <v>4607958076048</v>
      </c>
      <c r="S621" s="191">
        <v>14607958076045</v>
      </c>
      <c r="T621" s="260">
        <v>150</v>
      </c>
      <c r="U621" s="69">
        <v>154</v>
      </c>
      <c r="V621" s="69">
        <v>45</v>
      </c>
      <c r="W621" s="93">
        <v>0.41</v>
      </c>
      <c r="X621" s="273">
        <v>1.4999999999999999E-2</v>
      </c>
      <c r="Y621" s="95">
        <f t="shared" si="649"/>
        <v>0.42499999999999999</v>
      </c>
      <c r="Z621" s="68">
        <v>306</v>
      </c>
      <c r="AA621" s="69">
        <v>166</v>
      </c>
      <c r="AB621" s="69">
        <v>246</v>
      </c>
      <c r="AC621" s="196">
        <v>10</v>
      </c>
      <c r="AD621" s="118">
        <v>600000524</v>
      </c>
      <c r="AE621" s="106">
        <f>справочники!$C$125</f>
        <v>0.17499999999999999</v>
      </c>
      <c r="AF621" s="62">
        <f t="shared" si="632"/>
        <v>4.0999999999999996</v>
      </c>
      <c r="AG621" s="142">
        <f t="shared" si="633"/>
        <v>4.4249999999999998</v>
      </c>
      <c r="AH621" s="158">
        <v>17</v>
      </c>
      <c r="AI621" s="35">
        <v>6</v>
      </c>
      <c r="AJ621" s="41">
        <f t="shared" si="650"/>
        <v>102</v>
      </c>
      <c r="AK621" s="208">
        <f t="shared" si="651"/>
        <v>1020</v>
      </c>
      <c r="AL621" s="206">
        <f t="shared" si="654"/>
        <v>1621</v>
      </c>
      <c r="AM621" s="23"/>
    </row>
    <row r="622" spans="1:39" ht="114.75" x14ac:dyDescent="0.2">
      <c r="A622" s="47">
        <v>1001020837151</v>
      </c>
      <c r="B622" s="56" t="s">
        <v>1498</v>
      </c>
      <c r="C622" s="88" t="s">
        <v>4</v>
      </c>
      <c r="D622" s="147" t="s">
        <v>474</v>
      </c>
      <c r="E622" s="113" t="s">
        <v>40</v>
      </c>
      <c r="F622" s="147" t="s">
        <v>6</v>
      </c>
      <c r="G622" s="141" t="s">
        <v>362</v>
      </c>
      <c r="H622" s="154" t="s">
        <v>481</v>
      </c>
      <c r="I622" s="150" t="s">
        <v>514</v>
      </c>
      <c r="J622" s="52" t="s">
        <v>1711</v>
      </c>
      <c r="K622" s="53">
        <v>11</v>
      </c>
      <c r="L622" s="54">
        <v>12</v>
      </c>
      <c r="M622" s="55">
        <v>3</v>
      </c>
      <c r="N622" s="89" t="s">
        <v>970</v>
      </c>
      <c r="O622" s="32" t="s">
        <v>115</v>
      </c>
      <c r="P622" s="88">
        <v>45</v>
      </c>
      <c r="Q622" s="102" t="s">
        <v>88</v>
      </c>
      <c r="R622" s="191">
        <v>4607958076048</v>
      </c>
      <c r="S622" s="191">
        <v>14607958076045</v>
      </c>
      <c r="T622" s="260">
        <v>150</v>
      </c>
      <c r="U622" s="69">
        <v>154</v>
      </c>
      <c r="V622" s="69">
        <v>45</v>
      </c>
      <c r="W622" s="93">
        <v>0.41</v>
      </c>
      <c r="X622" s="273">
        <v>1.4999999999999999E-2</v>
      </c>
      <c r="Y622" s="95">
        <f t="shared" ref="Y622" si="657">W622+X622</f>
        <v>0.42499999999999999</v>
      </c>
      <c r="Z622" s="68">
        <v>306</v>
      </c>
      <c r="AA622" s="69">
        <v>166</v>
      </c>
      <c r="AB622" s="69">
        <v>246</v>
      </c>
      <c r="AC622" s="196">
        <v>10</v>
      </c>
      <c r="AD622" s="118">
        <v>600000524</v>
      </c>
      <c r="AE622" s="106">
        <f>справочники!$C$125</f>
        <v>0.17499999999999999</v>
      </c>
      <c r="AF622" s="62">
        <f t="shared" si="632"/>
        <v>4.0999999999999996</v>
      </c>
      <c r="AG622" s="142">
        <f t="shared" si="633"/>
        <v>4.4249999999999998</v>
      </c>
      <c r="AH622" s="158">
        <v>17</v>
      </c>
      <c r="AI622" s="35">
        <v>6</v>
      </c>
      <c r="AJ622" s="41">
        <f t="shared" ref="AJ622" si="658">AH622*AI622</f>
        <v>102</v>
      </c>
      <c r="AK622" s="208">
        <f t="shared" ref="AK622" si="659">IF(C622="ШТ",кол_во_инд.__упак_к*итого_г_у,ROUNDDOWN(номин.вес_нетто_г_у__кг*итого_г_у,1))</f>
        <v>1020</v>
      </c>
      <c r="AL622" s="206">
        <f t="shared" si="654"/>
        <v>1621</v>
      </c>
      <c r="AM622" s="23"/>
    </row>
    <row r="623" spans="1:39" ht="56.25" x14ac:dyDescent="0.2">
      <c r="A623" s="81">
        <v>1003171433209</v>
      </c>
      <c r="B623" s="71" t="s">
        <v>248</v>
      </c>
      <c r="C623" s="108" t="s">
        <v>4</v>
      </c>
      <c r="D623" s="147" t="s">
        <v>1172</v>
      </c>
      <c r="E623" s="113" t="s">
        <v>1178</v>
      </c>
      <c r="F623" s="226" t="s">
        <v>624</v>
      </c>
      <c r="G623" s="88" t="s">
        <v>455</v>
      </c>
      <c r="H623" s="155" t="s">
        <v>343</v>
      </c>
      <c r="I623" s="151" t="s">
        <v>540</v>
      </c>
      <c r="J623" s="52" t="s">
        <v>158</v>
      </c>
      <c r="K623" s="85">
        <v>19</v>
      </c>
      <c r="L623" s="86">
        <v>8</v>
      </c>
      <c r="M623" s="54"/>
      <c r="N623" s="87" t="s">
        <v>655</v>
      </c>
      <c r="O623" s="88" t="s">
        <v>118</v>
      </c>
      <c r="P623" s="108">
        <v>12</v>
      </c>
      <c r="Q623" s="102" t="s">
        <v>29</v>
      </c>
      <c r="R623" s="248">
        <v>4607958071906</v>
      </c>
      <c r="S623" s="248">
        <v>14607958071903</v>
      </c>
      <c r="T623" s="263">
        <v>190</v>
      </c>
      <c r="U623" s="110">
        <v>144</v>
      </c>
      <c r="V623" s="110">
        <v>60</v>
      </c>
      <c r="W623" s="78">
        <v>0.4</v>
      </c>
      <c r="X623" s="273">
        <v>0.02</v>
      </c>
      <c r="Y623" s="67">
        <f t="shared" ref="Y623:Y662" si="660">W623+X623</f>
        <v>0.42000000000000004</v>
      </c>
      <c r="Z623" s="76">
        <v>378</v>
      </c>
      <c r="AA623" s="77">
        <v>156</v>
      </c>
      <c r="AB623" s="77">
        <v>138</v>
      </c>
      <c r="AC623" s="194">
        <v>4</v>
      </c>
      <c r="AD623" s="118">
        <v>600000019</v>
      </c>
      <c r="AE623" s="107">
        <f>справочники!$C$11</f>
        <v>0.114</v>
      </c>
      <c r="AF623" s="127">
        <f t="shared" si="632"/>
        <v>1.6</v>
      </c>
      <c r="AG623" s="144">
        <f t="shared" si="633"/>
        <v>1.7940000000000003</v>
      </c>
      <c r="AH623" s="159">
        <v>15</v>
      </c>
      <c r="AI623" s="39">
        <v>11</v>
      </c>
      <c r="AJ623" s="41">
        <f t="shared" si="636"/>
        <v>165</v>
      </c>
      <c r="AK623" s="208">
        <f t="shared" ref="AK623:AK660" si="661">IF(C623="ШТ",кол_во_инд.__упак_к*итого_г_у,ROUNDDOWN(номин.вес_нетто_г_у__кг*итого_г_у,1))</f>
        <v>660</v>
      </c>
      <c r="AL623" s="206">
        <f t="shared" si="654"/>
        <v>1663</v>
      </c>
      <c r="AM623" s="23"/>
    </row>
    <row r="624" spans="1:39" ht="56.25" x14ac:dyDescent="0.2">
      <c r="A624" s="81">
        <v>1003171436318</v>
      </c>
      <c r="B624" s="71" t="s">
        <v>1608</v>
      </c>
      <c r="C624" s="108" t="s">
        <v>4</v>
      </c>
      <c r="D624" s="147" t="s">
        <v>1172</v>
      </c>
      <c r="E624" s="113" t="s">
        <v>1178</v>
      </c>
      <c r="F624" s="226" t="s">
        <v>2</v>
      </c>
      <c r="G624" s="88" t="s">
        <v>455</v>
      </c>
      <c r="H624" s="155" t="s">
        <v>343</v>
      </c>
      <c r="I624" s="151" t="s">
        <v>540</v>
      </c>
      <c r="J624" s="52" t="s">
        <v>158</v>
      </c>
      <c r="K624" s="85">
        <v>19</v>
      </c>
      <c r="L624" s="86">
        <v>8</v>
      </c>
      <c r="M624" s="54"/>
      <c r="N624" s="87" t="s">
        <v>655</v>
      </c>
      <c r="O624" s="88" t="s">
        <v>118</v>
      </c>
      <c r="P624" s="108">
        <v>12</v>
      </c>
      <c r="Q624" s="102" t="s">
        <v>29</v>
      </c>
      <c r="R624" s="248">
        <v>4607958072286</v>
      </c>
      <c r="S624" s="248">
        <v>14607958072283</v>
      </c>
      <c r="T624" s="263">
        <v>190</v>
      </c>
      <c r="U624" s="110">
        <v>144</v>
      </c>
      <c r="V624" s="110">
        <v>60</v>
      </c>
      <c r="W624" s="78">
        <v>0.4</v>
      </c>
      <c r="X624" s="273">
        <v>0.02</v>
      </c>
      <c r="Y624" s="67">
        <f t="shared" ref="Y624" si="662">W624+X624</f>
        <v>0.42000000000000004</v>
      </c>
      <c r="Z624" s="76">
        <v>378</v>
      </c>
      <c r="AA624" s="77">
        <v>156</v>
      </c>
      <c r="AB624" s="77">
        <v>138</v>
      </c>
      <c r="AC624" s="194">
        <v>4</v>
      </c>
      <c r="AD624" s="118">
        <v>600000019</v>
      </c>
      <c r="AE624" s="107">
        <f>справочники!$C$11</f>
        <v>0.114</v>
      </c>
      <c r="AF624" s="127">
        <f t="shared" si="632"/>
        <v>1.6</v>
      </c>
      <c r="AG624" s="144">
        <f t="shared" si="633"/>
        <v>1.7940000000000003</v>
      </c>
      <c r="AH624" s="159">
        <v>15</v>
      </c>
      <c r="AI624" s="39">
        <v>11</v>
      </c>
      <c r="AJ624" s="41">
        <f t="shared" ref="AJ624" si="663">AH624*AI624</f>
        <v>165</v>
      </c>
      <c r="AK624" s="208">
        <f t="shared" ref="AK624" si="664">IF(C624="ШТ",кол_во_инд.__упак_к*итого_г_у,ROUNDDOWN(номин.вес_нетто_г_у__кг*итого_г_у,1))</f>
        <v>660</v>
      </c>
      <c r="AL624" s="206">
        <f t="shared" si="654"/>
        <v>1663</v>
      </c>
      <c r="AM624" s="23"/>
    </row>
    <row r="625" spans="1:39" ht="56.25" x14ac:dyDescent="0.2">
      <c r="A625" s="81">
        <v>1003174355591</v>
      </c>
      <c r="B625" s="56" t="s">
        <v>279</v>
      </c>
      <c r="C625" s="88" t="s">
        <v>4</v>
      </c>
      <c r="D625" s="147" t="s">
        <v>1172</v>
      </c>
      <c r="E625" s="113" t="s">
        <v>1174</v>
      </c>
      <c r="F625" s="226" t="s">
        <v>2</v>
      </c>
      <c r="G625" s="88" t="s">
        <v>455</v>
      </c>
      <c r="H625" s="155" t="s">
        <v>343</v>
      </c>
      <c r="I625" s="151" t="s">
        <v>541</v>
      </c>
      <c r="J625" s="174" t="s">
        <v>278</v>
      </c>
      <c r="K625" s="85">
        <v>20</v>
      </c>
      <c r="L625" s="86">
        <v>12</v>
      </c>
      <c r="M625" s="54"/>
      <c r="N625" s="87" t="s">
        <v>656</v>
      </c>
      <c r="O625" s="88" t="s">
        <v>118</v>
      </c>
      <c r="P625" s="88">
        <v>12</v>
      </c>
      <c r="Q625" s="102" t="s">
        <v>29</v>
      </c>
      <c r="R625" s="239">
        <v>4607958072866</v>
      </c>
      <c r="S625" s="239">
        <v>14607958072863</v>
      </c>
      <c r="T625" s="260">
        <v>190</v>
      </c>
      <c r="U625" s="69">
        <v>144</v>
      </c>
      <c r="V625" s="69">
        <v>60</v>
      </c>
      <c r="W625" s="93">
        <v>0.4</v>
      </c>
      <c r="X625" s="273">
        <v>2.1999999999999999E-2</v>
      </c>
      <c r="Y625" s="95">
        <f t="shared" si="660"/>
        <v>0.42200000000000004</v>
      </c>
      <c r="Z625" s="60">
        <v>378</v>
      </c>
      <c r="AA625" s="61">
        <v>156</v>
      </c>
      <c r="AB625" s="61">
        <v>138</v>
      </c>
      <c r="AC625" s="196">
        <v>4</v>
      </c>
      <c r="AD625" s="118">
        <v>600000019</v>
      </c>
      <c r="AE625" s="105">
        <f>справочники!$C$11</f>
        <v>0.114</v>
      </c>
      <c r="AF625" s="62">
        <f t="shared" si="632"/>
        <v>1.6</v>
      </c>
      <c r="AG625" s="142">
        <f t="shared" si="633"/>
        <v>1.8020000000000003</v>
      </c>
      <c r="AH625" s="158">
        <v>15</v>
      </c>
      <c r="AI625" s="35">
        <v>11</v>
      </c>
      <c r="AJ625" s="41">
        <f t="shared" si="636"/>
        <v>165</v>
      </c>
      <c r="AK625" s="208">
        <f t="shared" si="661"/>
        <v>660</v>
      </c>
      <c r="AL625" s="206">
        <f t="shared" si="654"/>
        <v>1663</v>
      </c>
      <c r="AM625" s="23"/>
    </row>
    <row r="626" spans="1:39" ht="56.25" x14ac:dyDescent="0.2">
      <c r="A626" s="81">
        <v>1003173305387</v>
      </c>
      <c r="B626" s="49" t="s">
        <v>146</v>
      </c>
      <c r="C626" s="88" t="s">
        <v>4</v>
      </c>
      <c r="D626" s="147" t="s">
        <v>1172</v>
      </c>
      <c r="E626" s="113" t="s">
        <v>1178</v>
      </c>
      <c r="F626" s="226" t="s">
        <v>624</v>
      </c>
      <c r="G626" s="88" t="s">
        <v>455</v>
      </c>
      <c r="H626" s="155" t="s">
        <v>343</v>
      </c>
      <c r="I626" s="151" t="s">
        <v>545</v>
      </c>
      <c r="J626" s="52" t="s">
        <v>159</v>
      </c>
      <c r="K626" s="85">
        <v>13</v>
      </c>
      <c r="L626" s="86">
        <v>33</v>
      </c>
      <c r="M626" s="54"/>
      <c r="N626" s="87" t="s">
        <v>214</v>
      </c>
      <c r="O626" s="88" t="s">
        <v>118</v>
      </c>
      <c r="P626" s="88">
        <v>9</v>
      </c>
      <c r="Q626" s="102" t="s">
        <v>29</v>
      </c>
      <c r="R626" s="239">
        <v>4607958070282</v>
      </c>
      <c r="S626" s="239">
        <v>14607958070289</v>
      </c>
      <c r="T626" s="260">
        <v>190</v>
      </c>
      <c r="U626" s="69">
        <v>144</v>
      </c>
      <c r="V626" s="69">
        <v>60</v>
      </c>
      <c r="W626" s="66">
        <v>0.4</v>
      </c>
      <c r="X626" s="273">
        <v>0.02</v>
      </c>
      <c r="Y626" s="67">
        <f t="shared" si="660"/>
        <v>0.42000000000000004</v>
      </c>
      <c r="Z626" s="60">
        <v>378</v>
      </c>
      <c r="AA626" s="61">
        <v>156</v>
      </c>
      <c r="AB626" s="61">
        <v>138</v>
      </c>
      <c r="AC626" s="193">
        <v>4</v>
      </c>
      <c r="AD626" s="118">
        <v>600000019</v>
      </c>
      <c r="AE626" s="105">
        <f>справочники!$C$11</f>
        <v>0.114</v>
      </c>
      <c r="AF626" s="62">
        <f t="shared" si="632"/>
        <v>1.6</v>
      </c>
      <c r="AG626" s="143">
        <f t="shared" si="633"/>
        <v>1.7940000000000003</v>
      </c>
      <c r="AH626" s="159">
        <v>15</v>
      </c>
      <c r="AI626" s="39">
        <v>11</v>
      </c>
      <c r="AJ626" s="41">
        <f t="shared" si="636"/>
        <v>165</v>
      </c>
      <c r="AK626" s="208">
        <f t="shared" si="661"/>
        <v>660</v>
      </c>
      <c r="AL626" s="206">
        <f t="shared" si="654"/>
        <v>1663</v>
      </c>
      <c r="AM626" s="23"/>
    </row>
    <row r="627" spans="1:39" ht="52.5" customHeight="1" x14ac:dyDescent="0.2">
      <c r="A627" s="81">
        <v>1003173575589</v>
      </c>
      <c r="B627" s="49" t="s">
        <v>277</v>
      </c>
      <c r="C627" s="88" t="s">
        <v>4</v>
      </c>
      <c r="D627" s="147" t="s">
        <v>1172</v>
      </c>
      <c r="E627" s="113" t="s">
        <v>1174</v>
      </c>
      <c r="F627" s="226" t="s">
        <v>2</v>
      </c>
      <c r="G627" s="88" t="s">
        <v>455</v>
      </c>
      <c r="H627" s="155" t="s">
        <v>343</v>
      </c>
      <c r="I627" s="151" t="s">
        <v>540</v>
      </c>
      <c r="J627" s="120" t="s">
        <v>1352</v>
      </c>
      <c r="K627" s="53">
        <v>20</v>
      </c>
      <c r="L627" s="54">
        <v>5</v>
      </c>
      <c r="M627" s="54"/>
      <c r="N627" s="89" t="s">
        <v>658</v>
      </c>
      <c r="O627" s="88" t="s">
        <v>118</v>
      </c>
      <c r="P627" s="88">
        <v>12</v>
      </c>
      <c r="Q627" s="102" t="s">
        <v>29</v>
      </c>
      <c r="R627" s="239">
        <v>4607958072842</v>
      </c>
      <c r="S627" s="239">
        <v>14607958072849</v>
      </c>
      <c r="T627" s="260">
        <v>190</v>
      </c>
      <c r="U627" s="69">
        <v>144</v>
      </c>
      <c r="V627" s="69">
        <v>60</v>
      </c>
      <c r="W627" s="66">
        <v>0.4</v>
      </c>
      <c r="X627" s="273">
        <v>2.1999999999999999E-2</v>
      </c>
      <c r="Y627" s="67">
        <f t="shared" si="660"/>
        <v>0.42200000000000004</v>
      </c>
      <c r="Z627" s="60">
        <v>378</v>
      </c>
      <c r="AA627" s="61">
        <v>156</v>
      </c>
      <c r="AB627" s="61">
        <v>138</v>
      </c>
      <c r="AC627" s="193">
        <v>4</v>
      </c>
      <c r="AD627" s="118">
        <v>600000019</v>
      </c>
      <c r="AE627" s="105">
        <f>справочники!$C$11</f>
        <v>0.114</v>
      </c>
      <c r="AF627" s="62">
        <f t="shared" si="632"/>
        <v>1.6</v>
      </c>
      <c r="AG627" s="143">
        <f t="shared" si="633"/>
        <v>1.8020000000000003</v>
      </c>
      <c r="AH627" s="159">
        <v>15</v>
      </c>
      <c r="AI627" s="39">
        <v>11</v>
      </c>
      <c r="AJ627" s="41">
        <f t="shared" si="636"/>
        <v>165</v>
      </c>
      <c r="AK627" s="208">
        <f t="shared" si="661"/>
        <v>660</v>
      </c>
      <c r="AL627" s="206">
        <f t="shared" si="654"/>
        <v>1663</v>
      </c>
      <c r="AM627" s="23"/>
    </row>
    <row r="628" spans="1:39" ht="56.25" x14ac:dyDescent="0.2">
      <c r="A628" s="81">
        <v>1003173075592</v>
      </c>
      <c r="B628" s="71" t="s">
        <v>282</v>
      </c>
      <c r="C628" s="108" t="s">
        <v>4</v>
      </c>
      <c r="D628" s="147" t="s">
        <v>1172</v>
      </c>
      <c r="E628" s="113" t="s">
        <v>1178</v>
      </c>
      <c r="F628" s="226" t="s">
        <v>624</v>
      </c>
      <c r="G628" s="88" t="s">
        <v>455</v>
      </c>
      <c r="H628" s="155" t="s">
        <v>343</v>
      </c>
      <c r="I628" s="151" t="s">
        <v>545</v>
      </c>
      <c r="J628" s="52" t="s">
        <v>159</v>
      </c>
      <c r="K628" s="73">
        <v>18</v>
      </c>
      <c r="L628" s="74">
        <v>17</v>
      </c>
      <c r="M628" s="54"/>
      <c r="N628" s="89" t="s">
        <v>659</v>
      </c>
      <c r="O628" s="88" t="s">
        <v>118</v>
      </c>
      <c r="P628" s="108">
        <v>12</v>
      </c>
      <c r="Q628" s="102" t="s">
        <v>29</v>
      </c>
      <c r="R628" s="248">
        <v>4607958072910</v>
      </c>
      <c r="S628" s="248">
        <v>14607958072917</v>
      </c>
      <c r="T628" s="263">
        <v>190</v>
      </c>
      <c r="U628" s="110">
        <v>144</v>
      </c>
      <c r="V628" s="110">
        <v>60</v>
      </c>
      <c r="W628" s="78">
        <v>0.4</v>
      </c>
      <c r="X628" s="273">
        <v>2.1999999999999999E-2</v>
      </c>
      <c r="Y628" s="79">
        <f t="shared" si="660"/>
        <v>0.42200000000000004</v>
      </c>
      <c r="Z628" s="76">
        <v>378</v>
      </c>
      <c r="AA628" s="77">
        <v>156</v>
      </c>
      <c r="AB628" s="77">
        <v>138</v>
      </c>
      <c r="AC628" s="194">
        <v>4</v>
      </c>
      <c r="AD628" s="118">
        <v>600000019</v>
      </c>
      <c r="AE628" s="107">
        <f>справочники!$C$11</f>
        <v>0.114</v>
      </c>
      <c r="AF628" s="127">
        <f t="shared" si="632"/>
        <v>1.6</v>
      </c>
      <c r="AG628" s="144">
        <f t="shared" si="633"/>
        <v>1.8020000000000003</v>
      </c>
      <c r="AH628" s="159">
        <v>15</v>
      </c>
      <c r="AI628" s="39">
        <v>11</v>
      </c>
      <c r="AJ628" s="41">
        <f t="shared" si="636"/>
        <v>165</v>
      </c>
      <c r="AK628" s="208">
        <f t="shared" si="661"/>
        <v>660</v>
      </c>
      <c r="AL628" s="206">
        <f t="shared" si="654"/>
        <v>1663</v>
      </c>
      <c r="AM628" s="23"/>
    </row>
    <row r="629" spans="1:39" ht="56.25" x14ac:dyDescent="0.2">
      <c r="A629" s="327">
        <v>1003323077312</v>
      </c>
      <c r="B629" s="71" t="s">
        <v>1807</v>
      </c>
      <c r="C629" s="108" t="s">
        <v>4</v>
      </c>
      <c r="D629" s="147" t="s">
        <v>1172</v>
      </c>
      <c r="E629" s="133" t="s">
        <v>1178</v>
      </c>
      <c r="F629" s="147" t="s">
        <v>624</v>
      </c>
      <c r="G629" s="108" t="s">
        <v>455</v>
      </c>
      <c r="H629" s="154" t="s">
        <v>343</v>
      </c>
      <c r="I629" s="150" t="s">
        <v>545</v>
      </c>
      <c r="J629" s="72" t="s">
        <v>159</v>
      </c>
      <c r="K629" s="73">
        <v>18</v>
      </c>
      <c r="L629" s="74">
        <v>17</v>
      </c>
      <c r="M629" s="74"/>
      <c r="N629" s="90" t="s">
        <v>659</v>
      </c>
      <c r="O629" s="108" t="s">
        <v>118</v>
      </c>
      <c r="P629" s="108">
        <v>12</v>
      </c>
      <c r="Q629" s="347" t="s">
        <v>29</v>
      </c>
      <c r="R629" s="248">
        <v>4607958079643</v>
      </c>
      <c r="S629" s="248">
        <v>14607958079640</v>
      </c>
      <c r="T629" s="263">
        <v>190</v>
      </c>
      <c r="U629" s="110">
        <v>144</v>
      </c>
      <c r="V629" s="110">
        <v>60</v>
      </c>
      <c r="W629" s="78">
        <v>0.4</v>
      </c>
      <c r="X629" s="273">
        <v>2.1999999999999999E-2</v>
      </c>
      <c r="Y629" s="79">
        <f t="shared" ref="Y629" si="665">W629+X629</f>
        <v>0.42200000000000004</v>
      </c>
      <c r="Z629" s="76">
        <v>378</v>
      </c>
      <c r="AA629" s="77">
        <v>156</v>
      </c>
      <c r="AB629" s="77">
        <v>138</v>
      </c>
      <c r="AC629" s="194">
        <v>4</v>
      </c>
      <c r="AD629" s="118">
        <v>600000019</v>
      </c>
      <c r="AE629" s="107">
        <f>справочники!$C$11</f>
        <v>0.114</v>
      </c>
      <c r="AF629" s="127">
        <f t="shared" si="632"/>
        <v>1.6</v>
      </c>
      <c r="AG629" s="144">
        <f t="shared" si="633"/>
        <v>1.8020000000000003</v>
      </c>
      <c r="AH629" s="159">
        <v>15</v>
      </c>
      <c r="AI629" s="39">
        <v>11</v>
      </c>
      <c r="AJ629" s="41">
        <f t="shared" ref="AJ629" si="666">AH629*AI629</f>
        <v>165</v>
      </c>
      <c r="AK629" s="208">
        <f t="shared" ref="AK629" si="667">IF(C629="ШТ",кол_во_инд.__упак_к*итого_г_у,ROUNDDOWN(номин.вес_нетто_г_у__кг*итого_г_у,1))</f>
        <v>660</v>
      </c>
      <c r="AL629" s="206">
        <f t="shared" si="654"/>
        <v>1663</v>
      </c>
      <c r="AM629" s="23"/>
    </row>
    <row r="630" spans="1:39" ht="56.25" x14ac:dyDescent="0.2">
      <c r="A630" s="327">
        <v>1003323077350</v>
      </c>
      <c r="B630" s="71" t="s">
        <v>1915</v>
      </c>
      <c r="C630" s="108" t="s">
        <v>4</v>
      </c>
      <c r="D630" s="147" t="s">
        <v>1172</v>
      </c>
      <c r="E630" s="133" t="s">
        <v>1178</v>
      </c>
      <c r="F630" s="147" t="s">
        <v>2</v>
      </c>
      <c r="G630" s="108" t="s">
        <v>455</v>
      </c>
      <c r="H630" s="154" t="s">
        <v>343</v>
      </c>
      <c r="I630" s="150" t="s">
        <v>545</v>
      </c>
      <c r="J630" s="72" t="s">
        <v>159</v>
      </c>
      <c r="K630" s="73">
        <v>16</v>
      </c>
      <c r="L630" s="74">
        <v>21</v>
      </c>
      <c r="M630" s="74"/>
      <c r="N630" s="90" t="s">
        <v>348</v>
      </c>
      <c r="O630" s="108" t="s">
        <v>118</v>
      </c>
      <c r="P630" s="108">
        <v>12</v>
      </c>
      <c r="Q630" s="347" t="s">
        <v>29</v>
      </c>
      <c r="R630" s="248">
        <v>4607958079957</v>
      </c>
      <c r="S630" s="248">
        <v>14607958079954</v>
      </c>
      <c r="T630" s="263">
        <v>190</v>
      </c>
      <c r="U630" s="110">
        <v>144</v>
      </c>
      <c r="V630" s="110">
        <v>60</v>
      </c>
      <c r="W630" s="78">
        <v>0.4</v>
      </c>
      <c r="X630" s="273">
        <v>2.1999999999999999E-2</v>
      </c>
      <c r="Y630" s="79">
        <f t="shared" ref="Y630" si="668">W630+X630</f>
        <v>0.42200000000000004</v>
      </c>
      <c r="Z630" s="76">
        <v>378</v>
      </c>
      <c r="AA630" s="77">
        <v>156</v>
      </c>
      <c r="AB630" s="77">
        <v>138</v>
      </c>
      <c r="AC630" s="194">
        <v>4</v>
      </c>
      <c r="AD630" s="118">
        <v>600000019</v>
      </c>
      <c r="AE630" s="107">
        <f>справочники!$C$11</f>
        <v>0.114</v>
      </c>
      <c r="AF630" s="127">
        <f t="shared" si="632"/>
        <v>1.6</v>
      </c>
      <c r="AG630" s="144">
        <f t="shared" si="633"/>
        <v>1.8020000000000003</v>
      </c>
      <c r="AH630" s="159">
        <v>15</v>
      </c>
      <c r="AI630" s="39">
        <v>11</v>
      </c>
      <c r="AJ630" s="41">
        <f t="shared" ref="AJ630" si="669">AH630*AI630</f>
        <v>165</v>
      </c>
      <c r="AK630" s="208">
        <f t="shared" ref="AK630" si="670">IF(C630="ШТ",кол_во_инд.__упак_к*итого_г_у,ROUNDDOWN(номин.вес_нетто_г_у__кг*итого_г_у,1))</f>
        <v>660</v>
      </c>
      <c r="AL630" s="206">
        <f t="shared" si="654"/>
        <v>1663</v>
      </c>
      <c r="AM630" s="23"/>
    </row>
    <row r="631" spans="1:39" ht="56.25" x14ac:dyDescent="0.2">
      <c r="A631" s="81">
        <v>1003171736432</v>
      </c>
      <c r="B631" s="49" t="s">
        <v>643</v>
      </c>
      <c r="C631" s="88" t="s">
        <v>4</v>
      </c>
      <c r="D631" s="147" t="s">
        <v>1172</v>
      </c>
      <c r="E631" s="113" t="s">
        <v>1178</v>
      </c>
      <c r="F631" s="226" t="s">
        <v>624</v>
      </c>
      <c r="G631" s="88" t="s">
        <v>455</v>
      </c>
      <c r="H631" s="155" t="s">
        <v>343</v>
      </c>
      <c r="I631" s="151" t="s">
        <v>540</v>
      </c>
      <c r="J631" s="52" t="s">
        <v>158</v>
      </c>
      <c r="K631" s="53">
        <v>16</v>
      </c>
      <c r="L631" s="54">
        <v>18</v>
      </c>
      <c r="M631" s="54"/>
      <c r="N631" s="89" t="s">
        <v>657</v>
      </c>
      <c r="O631" s="88" t="s">
        <v>118</v>
      </c>
      <c r="P631" s="88">
        <v>12</v>
      </c>
      <c r="Q631" s="102" t="s">
        <v>29</v>
      </c>
      <c r="R631" s="239">
        <v>4607088544301</v>
      </c>
      <c r="S631" s="239">
        <v>14607088544308</v>
      </c>
      <c r="T631" s="260">
        <v>190</v>
      </c>
      <c r="U631" s="69">
        <v>144</v>
      </c>
      <c r="V631" s="69">
        <v>60</v>
      </c>
      <c r="W631" s="66">
        <v>0.4</v>
      </c>
      <c r="X631" s="273">
        <v>2.1999999999999999E-2</v>
      </c>
      <c r="Y631" s="67">
        <f t="shared" si="660"/>
        <v>0.42200000000000004</v>
      </c>
      <c r="Z631" s="60">
        <v>378</v>
      </c>
      <c r="AA631" s="61">
        <v>156</v>
      </c>
      <c r="AB631" s="61">
        <v>138</v>
      </c>
      <c r="AC631" s="193">
        <v>4</v>
      </c>
      <c r="AD631" s="118">
        <v>600000019</v>
      </c>
      <c r="AE631" s="105">
        <f>справочники!$C$11</f>
        <v>0.114</v>
      </c>
      <c r="AF631" s="62">
        <f t="shared" si="632"/>
        <v>1.6</v>
      </c>
      <c r="AG631" s="143">
        <f t="shared" si="633"/>
        <v>1.8020000000000003</v>
      </c>
      <c r="AH631" s="159">
        <v>15</v>
      </c>
      <c r="AI631" s="39">
        <v>11</v>
      </c>
      <c r="AJ631" s="41">
        <f>AH631*AI631</f>
        <v>165</v>
      </c>
      <c r="AK631" s="208">
        <f>IF(C631="ШТ",кол_во_инд.__упак_к*итого_г_у,ROUNDDOWN(номин.вес_нетто_г_у__кг*итого_г_у,1))</f>
        <v>660</v>
      </c>
      <c r="AL631" s="206">
        <f t="shared" si="654"/>
        <v>1663</v>
      </c>
      <c r="AM631" s="23"/>
    </row>
    <row r="632" spans="1:39" ht="56.25" x14ac:dyDescent="0.2">
      <c r="A632" s="81">
        <v>1003321737310</v>
      </c>
      <c r="B632" s="49" t="s">
        <v>1809</v>
      </c>
      <c r="C632" s="88" t="s">
        <v>4</v>
      </c>
      <c r="D632" s="147" t="s">
        <v>1172</v>
      </c>
      <c r="E632" s="113" t="s">
        <v>1178</v>
      </c>
      <c r="F632" s="226" t="s">
        <v>624</v>
      </c>
      <c r="G632" s="88" t="s">
        <v>455</v>
      </c>
      <c r="H632" s="155" t="s">
        <v>343</v>
      </c>
      <c r="I632" s="151" t="s">
        <v>540</v>
      </c>
      <c r="J632" s="52" t="s">
        <v>158</v>
      </c>
      <c r="K632" s="53">
        <v>16</v>
      </c>
      <c r="L632" s="54">
        <v>18</v>
      </c>
      <c r="M632" s="54"/>
      <c r="N632" s="89" t="s">
        <v>657</v>
      </c>
      <c r="O632" s="88" t="s">
        <v>118</v>
      </c>
      <c r="P632" s="88">
        <v>12</v>
      </c>
      <c r="Q632" s="102" t="s">
        <v>29</v>
      </c>
      <c r="R632" s="239">
        <v>4607958079636</v>
      </c>
      <c r="S632" s="239">
        <v>14607958079633</v>
      </c>
      <c r="T632" s="260">
        <v>190</v>
      </c>
      <c r="U632" s="69">
        <v>144</v>
      </c>
      <c r="V632" s="69">
        <v>60</v>
      </c>
      <c r="W632" s="66">
        <v>0.4</v>
      </c>
      <c r="X632" s="273">
        <v>2.1999999999999999E-2</v>
      </c>
      <c r="Y632" s="67">
        <f t="shared" ref="Y632" si="671">W632+X632</f>
        <v>0.42200000000000004</v>
      </c>
      <c r="Z632" s="60">
        <v>378</v>
      </c>
      <c r="AA632" s="61">
        <v>156</v>
      </c>
      <c r="AB632" s="61">
        <v>138</v>
      </c>
      <c r="AC632" s="193">
        <v>4</v>
      </c>
      <c r="AD632" s="118">
        <v>600000019</v>
      </c>
      <c r="AE632" s="105">
        <f>справочники!$C$11</f>
        <v>0.114</v>
      </c>
      <c r="AF632" s="62">
        <f t="shared" si="632"/>
        <v>1.6</v>
      </c>
      <c r="AG632" s="143">
        <f t="shared" si="633"/>
        <v>1.8020000000000003</v>
      </c>
      <c r="AH632" s="159">
        <v>15</v>
      </c>
      <c r="AI632" s="39">
        <v>11</v>
      </c>
      <c r="AJ632" s="41">
        <f>AH632*AI632</f>
        <v>165</v>
      </c>
      <c r="AK632" s="208">
        <f>IF(C632="ШТ",кол_во_инд.__упак_к*итого_г_у,ROUNDDOWN(номин.вес_нетто_г_у__кг*итого_г_у,1))</f>
        <v>660</v>
      </c>
      <c r="AL632" s="206">
        <f t="shared" si="654"/>
        <v>1663</v>
      </c>
      <c r="AM632" s="23"/>
    </row>
    <row r="633" spans="1:39" ht="56.25" x14ac:dyDescent="0.2">
      <c r="A633" s="81">
        <v>1003171735722</v>
      </c>
      <c r="B633" s="49" t="s">
        <v>290</v>
      </c>
      <c r="C633" s="88" t="s">
        <v>4</v>
      </c>
      <c r="D633" s="147" t="s">
        <v>1172</v>
      </c>
      <c r="E633" s="113" t="s">
        <v>1178</v>
      </c>
      <c r="F633" s="226" t="s">
        <v>2</v>
      </c>
      <c r="G633" s="88" t="s">
        <v>455</v>
      </c>
      <c r="H633" s="155" t="s">
        <v>343</v>
      </c>
      <c r="I633" s="151" t="s">
        <v>540</v>
      </c>
      <c r="J633" s="52" t="s">
        <v>158</v>
      </c>
      <c r="K633" s="53">
        <v>16</v>
      </c>
      <c r="L633" s="54">
        <v>18</v>
      </c>
      <c r="M633" s="54"/>
      <c r="N633" s="89" t="s">
        <v>657</v>
      </c>
      <c r="O633" s="88" t="s">
        <v>118</v>
      </c>
      <c r="P633" s="88">
        <v>12</v>
      </c>
      <c r="Q633" s="102" t="s">
        <v>29</v>
      </c>
      <c r="R633" s="239">
        <v>4607958073085</v>
      </c>
      <c r="S633" s="239">
        <v>14607958073082</v>
      </c>
      <c r="T633" s="260">
        <v>190</v>
      </c>
      <c r="U633" s="69">
        <v>144</v>
      </c>
      <c r="V633" s="69">
        <v>60</v>
      </c>
      <c r="W633" s="66">
        <v>0.4</v>
      </c>
      <c r="X633" s="273">
        <v>2.1999999999999999E-2</v>
      </c>
      <c r="Y633" s="67">
        <f t="shared" si="660"/>
        <v>0.42200000000000004</v>
      </c>
      <c r="Z633" s="60">
        <v>378</v>
      </c>
      <c r="AA633" s="61">
        <v>156</v>
      </c>
      <c r="AB633" s="61">
        <v>138</v>
      </c>
      <c r="AC633" s="193">
        <v>4</v>
      </c>
      <c r="AD633" s="118">
        <v>600000019</v>
      </c>
      <c r="AE633" s="105">
        <f>справочники!$C$11</f>
        <v>0.114</v>
      </c>
      <c r="AF633" s="62">
        <f t="shared" si="632"/>
        <v>1.6</v>
      </c>
      <c r="AG633" s="143">
        <f t="shared" si="633"/>
        <v>1.8020000000000003</v>
      </c>
      <c r="AH633" s="159">
        <v>15</v>
      </c>
      <c r="AI633" s="39">
        <v>11</v>
      </c>
      <c r="AJ633" s="41">
        <f t="shared" si="636"/>
        <v>165</v>
      </c>
      <c r="AK633" s="208">
        <f t="shared" si="661"/>
        <v>660</v>
      </c>
      <c r="AL633" s="206">
        <f t="shared" si="654"/>
        <v>1663</v>
      </c>
      <c r="AM633" s="23"/>
    </row>
    <row r="634" spans="1:39" ht="56.25" x14ac:dyDescent="0.2">
      <c r="A634" s="81">
        <v>1003171746431</v>
      </c>
      <c r="B634" s="71" t="s">
        <v>642</v>
      </c>
      <c r="C634" s="108" t="s">
        <v>4</v>
      </c>
      <c r="D634" s="147" t="s">
        <v>1172</v>
      </c>
      <c r="E634" s="113" t="s">
        <v>1178</v>
      </c>
      <c r="F634" s="226" t="s">
        <v>624</v>
      </c>
      <c r="G634" s="88" t="s">
        <v>455</v>
      </c>
      <c r="H634" s="155" t="s">
        <v>343</v>
      </c>
      <c r="I634" s="151" t="s">
        <v>540</v>
      </c>
      <c r="J634" s="52" t="s">
        <v>158</v>
      </c>
      <c r="K634" s="73">
        <v>20</v>
      </c>
      <c r="L634" s="74">
        <v>5</v>
      </c>
      <c r="M634" s="54"/>
      <c r="N634" s="89" t="s">
        <v>658</v>
      </c>
      <c r="O634" s="88" t="s">
        <v>118</v>
      </c>
      <c r="P634" s="108">
        <v>12</v>
      </c>
      <c r="Q634" s="102" t="s">
        <v>29</v>
      </c>
      <c r="R634" s="248">
        <v>4607088544325</v>
      </c>
      <c r="S634" s="248">
        <v>14607088544322</v>
      </c>
      <c r="T634" s="263">
        <v>190</v>
      </c>
      <c r="U634" s="110">
        <v>144</v>
      </c>
      <c r="V634" s="110">
        <v>60</v>
      </c>
      <c r="W634" s="78">
        <v>0.4</v>
      </c>
      <c r="X634" s="273">
        <v>2.1999999999999999E-2</v>
      </c>
      <c r="Y634" s="79">
        <f t="shared" si="660"/>
        <v>0.42200000000000004</v>
      </c>
      <c r="Z634" s="76">
        <v>378</v>
      </c>
      <c r="AA634" s="77">
        <v>156</v>
      </c>
      <c r="AB634" s="61">
        <v>138</v>
      </c>
      <c r="AC634" s="194">
        <v>4</v>
      </c>
      <c r="AD634" s="118">
        <v>600000019</v>
      </c>
      <c r="AE634" s="105">
        <f>справочники!$C$11</f>
        <v>0.114</v>
      </c>
      <c r="AF634" s="127">
        <f t="shared" si="632"/>
        <v>1.6</v>
      </c>
      <c r="AG634" s="143">
        <f t="shared" si="633"/>
        <v>1.8020000000000003</v>
      </c>
      <c r="AH634" s="159">
        <v>15</v>
      </c>
      <c r="AI634" s="39">
        <v>11</v>
      </c>
      <c r="AJ634" s="41">
        <f>AH634*AI634</f>
        <v>165</v>
      </c>
      <c r="AK634" s="208">
        <f>IF(C634="ШТ",кол_во_инд.__упак_к*итого_г_у,ROUNDDOWN(номин.вес_нетто_г_у__кг*итого_г_у,1))</f>
        <v>660</v>
      </c>
      <c r="AL634" s="206">
        <f t="shared" si="654"/>
        <v>1663</v>
      </c>
      <c r="AM634" s="23"/>
    </row>
    <row r="635" spans="1:39" ht="56.25" x14ac:dyDescent="0.2">
      <c r="A635" s="81">
        <v>1003171746417</v>
      </c>
      <c r="B635" s="71" t="s">
        <v>632</v>
      </c>
      <c r="C635" s="108" t="s">
        <v>4</v>
      </c>
      <c r="D635" s="147" t="s">
        <v>1172</v>
      </c>
      <c r="E635" s="113" t="s">
        <v>1178</v>
      </c>
      <c r="F635" s="226" t="s">
        <v>624</v>
      </c>
      <c r="G635" s="88" t="s">
        <v>455</v>
      </c>
      <c r="H635" s="155" t="s">
        <v>343</v>
      </c>
      <c r="I635" s="151" t="s">
        <v>540</v>
      </c>
      <c r="J635" s="52" t="s">
        <v>158</v>
      </c>
      <c r="K635" s="73">
        <v>20</v>
      </c>
      <c r="L635" s="74">
        <v>5</v>
      </c>
      <c r="M635" s="54"/>
      <c r="N635" s="89" t="s">
        <v>658</v>
      </c>
      <c r="O635" s="88" t="s">
        <v>118</v>
      </c>
      <c r="P635" s="108">
        <v>14</v>
      </c>
      <c r="Q635" s="102" t="s">
        <v>29</v>
      </c>
      <c r="R635" s="248">
        <v>4606038082474</v>
      </c>
      <c r="S635" s="248">
        <v>14606038082471</v>
      </c>
      <c r="T635" s="263">
        <v>190</v>
      </c>
      <c r="U635" s="110">
        <v>144</v>
      </c>
      <c r="V635" s="110">
        <v>60</v>
      </c>
      <c r="W635" s="78">
        <v>0.4</v>
      </c>
      <c r="X635" s="273">
        <v>2.1999999999999999E-2</v>
      </c>
      <c r="Y635" s="79">
        <f t="shared" si="660"/>
        <v>0.42200000000000004</v>
      </c>
      <c r="Z635" s="76">
        <v>378</v>
      </c>
      <c r="AA635" s="77">
        <v>156</v>
      </c>
      <c r="AB635" s="61">
        <v>138</v>
      </c>
      <c r="AC635" s="194">
        <v>4</v>
      </c>
      <c r="AD635" s="118">
        <v>600000019</v>
      </c>
      <c r="AE635" s="105">
        <f>справочники!$C$11</f>
        <v>0.114</v>
      </c>
      <c r="AF635" s="127">
        <f t="shared" si="632"/>
        <v>1.6</v>
      </c>
      <c r="AG635" s="143">
        <f t="shared" si="633"/>
        <v>1.8020000000000003</v>
      </c>
      <c r="AH635" s="159">
        <v>15</v>
      </c>
      <c r="AI635" s="39">
        <v>11</v>
      </c>
      <c r="AJ635" s="41">
        <f>AH635*AI635</f>
        <v>165</v>
      </c>
      <c r="AK635" s="208">
        <f t="shared" si="661"/>
        <v>660</v>
      </c>
      <c r="AL635" s="206">
        <f t="shared" si="654"/>
        <v>1663</v>
      </c>
      <c r="AM635" s="23"/>
    </row>
    <row r="636" spans="1:39" ht="56.25" x14ac:dyDescent="0.2">
      <c r="A636" s="327">
        <v>1003321747311</v>
      </c>
      <c r="B636" s="71" t="s">
        <v>1808</v>
      </c>
      <c r="C636" s="108" t="s">
        <v>4</v>
      </c>
      <c r="D636" s="147" t="s">
        <v>1172</v>
      </c>
      <c r="E636" s="133" t="s">
        <v>1178</v>
      </c>
      <c r="F636" s="147" t="s">
        <v>624</v>
      </c>
      <c r="G636" s="108" t="s">
        <v>455</v>
      </c>
      <c r="H636" s="154" t="s">
        <v>343</v>
      </c>
      <c r="I636" s="150" t="s">
        <v>540</v>
      </c>
      <c r="J636" s="72" t="s">
        <v>158</v>
      </c>
      <c r="K636" s="73">
        <v>20</v>
      </c>
      <c r="L636" s="74">
        <v>5</v>
      </c>
      <c r="M636" s="74"/>
      <c r="N636" s="90" t="s">
        <v>658</v>
      </c>
      <c r="O636" s="108" t="s">
        <v>118</v>
      </c>
      <c r="P636" s="108">
        <v>12</v>
      </c>
      <c r="Q636" s="347" t="s">
        <v>29</v>
      </c>
      <c r="R636" s="248">
        <v>4607958079612</v>
      </c>
      <c r="S636" s="248">
        <v>14607958079619</v>
      </c>
      <c r="T636" s="263">
        <v>190</v>
      </c>
      <c r="U636" s="110">
        <v>144</v>
      </c>
      <c r="V636" s="110">
        <v>60</v>
      </c>
      <c r="W636" s="78">
        <v>0.4</v>
      </c>
      <c r="X636" s="273">
        <v>2.1999999999999999E-2</v>
      </c>
      <c r="Y636" s="79">
        <f t="shared" ref="Y636" si="672">W636+X636</f>
        <v>0.42200000000000004</v>
      </c>
      <c r="Z636" s="76">
        <v>378</v>
      </c>
      <c r="AA636" s="77">
        <v>156</v>
      </c>
      <c r="AB636" s="77">
        <v>138</v>
      </c>
      <c r="AC636" s="194">
        <v>4</v>
      </c>
      <c r="AD636" s="118">
        <v>600000019</v>
      </c>
      <c r="AE636" s="107">
        <f>справочники!$C$11</f>
        <v>0.114</v>
      </c>
      <c r="AF636" s="127">
        <f t="shared" si="632"/>
        <v>1.6</v>
      </c>
      <c r="AG636" s="144">
        <f t="shared" si="633"/>
        <v>1.8020000000000003</v>
      </c>
      <c r="AH636" s="159">
        <v>15</v>
      </c>
      <c r="AI636" s="39">
        <v>11</v>
      </c>
      <c r="AJ636" s="41">
        <f>AH636*AI636</f>
        <v>165</v>
      </c>
      <c r="AK636" s="208">
        <f>IF(C636="ШТ",кол_во_инд.__упак_к*итого_г_у,ROUNDDOWN(номин.вес_нетто_г_у__кг*итого_г_у,1))</f>
        <v>660</v>
      </c>
      <c r="AL636" s="206">
        <f t="shared" si="654"/>
        <v>1663</v>
      </c>
      <c r="AM636" s="23"/>
    </row>
    <row r="637" spans="1:39" ht="56.25" x14ac:dyDescent="0.2">
      <c r="A637" s="47">
        <v>1003321747351</v>
      </c>
      <c r="B637" s="26" t="s">
        <v>1914</v>
      </c>
      <c r="C637" s="32" t="s">
        <v>4</v>
      </c>
      <c r="D637" s="345" t="s">
        <v>1172</v>
      </c>
      <c r="E637" s="133" t="s">
        <v>1178</v>
      </c>
      <c r="F637" s="345" t="s">
        <v>2</v>
      </c>
      <c r="G637" s="32" t="s">
        <v>455</v>
      </c>
      <c r="H637" s="26" t="s">
        <v>343</v>
      </c>
      <c r="I637" s="348" t="s">
        <v>540</v>
      </c>
      <c r="J637" s="27" t="s">
        <v>158</v>
      </c>
      <c r="K637" s="28">
        <v>20</v>
      </c>
      <c r="L637" s="29">
        <v>5</v>
      </c>
      <c r="M637" s="29"/>
      <c r="N637" s="31" t="s">
        <v>658</v>
      </c>
      <c r="O637" s="32" t="s">
        <v>118</v>
      </c>
      <c r="P637" s="32">
        <v>12</v>
      </c>
      <c r="Q637" s="349" t="s">
        <v>29</v>
      </c>
      <c r="R637" s="235">
        <v>4607958079940</v>
      </c>
      <c r="S637" s="235">
        <v>14607958079947</v>
      </c>
      <c r="T637" s="158">
        <v>190</v>
      </c>
      <c r="U637" s="35">
        <v>144</v>
      </c>
      <c r="V637" s="35">
        <v>60</v>
      </c>
      <c r="W637" s="36">
        <v>0.4</v>
      </c>
      <c r="X637" s="273">
        <v>2.1999999999999999E-2</v>
      </c>
      <c r="Y637" s="37">
        <f t="shared" ref="Y637" si="673">W637+X637</f>
        <v>0.42200000000000004</v>
      </c>
      <c r="Z637" s="38">
        <v>378</v>
      </c>
      <c r="AA637" s="39">
        <v>156</v>
      </c>
      <c r="AB637" s="39">
        <v>138</v>
      </c>
      <c r="AC637" s="192">
        <v>4</v>
      </c>
      <c r="AD637" s="118">
        <v>600000019</v>
      </c>
      <c r="AE637" s="104">
        <f>справочники!$C$11</f>
        <v>0.114</v>
      </c>
      <c r="AF637" s="40">
        <f t="shared" si="632"/>
        <v>1.6</v>
      </c>
      <c r="AG637" s="350">
        <f t="shared" si="633"/>
        <v>1.8020000000000003</v>
      </c>
      <c r="AH637" s="159">
        <v>15</v>
      </c>
      <c r="AI637" s="39">
        <v>11</v>
      </c>
      <c r="AJ637" s="41">
        <f>AH637*AI637</f>
        <v>165</v>
      </c>
      <c r="AK637" s="208">
        <f>IF(C637="ШТ",кол_во_инд.__упак_к*итого_г_у,ROUNDDOWN(номин.вес_нетто_г_у__кг*итого_г_у,1))</f>
        <v>660</v>
      </c>
      <c r="AL637" s="206">
        <f t="shared" si="654"/>
        <v>1663</v>
      </c>
      <c r="AM637" s="23"/>
    </row>
    <row r="638" spans="1:39" ht="56.25" x14ac:dyDescent="0.2">
      <c r="A638" s="81">
        <v>1003171755435</v>
      </c>
      <c r="B638" s="49" t="s">
        <v>106</v>
      </c>
      <c r="C638" s="88" t="s">
        <v>4</v>
      </c>
      <c r="D638" s="147" t="s">
        <v>1172</v>
      </c>
      <c r="E638" s="113" t="s">
        <v>1178</v>
      </c>
      <c r="F638" s="226" t="s">
        <v>2</v>
      </c>
      <c r="G638" s="88" t="s">
        <v>455</v>
      </c>
      <c r="H638" s="155" t="s">
        <v>343</v>
      </c>
      <c r="I638" s="151" t="s">
        <v>540</v>
      </c>
      <c r="J638" s="52" t="s">
        <v>158</v>
      </c>
      <c r="K638" s="53">
        <v>21</v>
      </c>
      <c r="L638" s="54">
        <v>7</v>
      </c>
      <c r="M638" s="54"/>
      <c r="N638" s="89" t="s">
        <v>345</v>
      </c>
      <c r="O638" s="88" t="s">
        <v>118</v>
      </c>
      <c r="P638" s="88">
        <v>12</v>
      </c>
      <c r="Q638" s="102" t="s">
        <v>29</v>
      </c>
      <c r="R638" s="239">
        <v>4607088541850</v>
      </c>
      <c r="S638" s="239">
        <v>14607088541857</v>
      </c>
      <c r="T638" s="260">
        <v>190</v>
      </c>
      <c r="U638" s="69">
        <v>144</v>
      </c>
      <c r="V638" s="69">
        <v>60</v>
      </c>
      <c r="W638" s="66">
        <v>0.4</v>
      </c>
      <c r="X638" s="273">
        <v>2.1999999999999999E-2</v>
      </c>
      <c r="Y638" s="67">
        <f t="shared" si="660"/>
        <v>0.42200000000000004</v>
      </c>
      <c r="Z638" s="76">
        <v>378</v>
      </c>
      <c r="AA638" s="77">
        <v>156</v>
      </c>
      <c r="AB638" s="61">
        <v>138</v>
      </c>
      <c r="AC638" s="193">
        <v>4</v>
      </c>
      <c r="AD638" s="118">
        <v>600000019</v>
      </c>
      <c r="AE638" s="105">
        <f>справочники!$C$11</f>
        <v>0.114</v>
      </c>
      <c r="AF638" s="62">
        <f t="shared" si="632"/>
        <v>1.6</v>
      </c>
      <c r="AG638" s="143">
        <f t="shared" si="633"/>
        <v>1.8020000000000003</v>
      </c>
      <c r="AH638" s="159">
        <v>15</v>
      </c>
      <c r="AI638" s="39">
        <v>11</v>
      </c>
      <c r="AJ638" s="41">
        <f t="shared" si="636"/>
        <v>165</v>
      </c>
      <c r="AK638" s="208">
        <f t="shared" si="661"/>
        <v>660</v>
      </c>
      <c r="AL638" s="206">
        <f t="shared" si="654"/>
        <v>1663</v>
      </c>
      <c r="AM638" s="23"/>
    </row>
    <row r="639" spans="1:39" ht="56.25" x14ac:dyDescent="0.2">
      <c r="A639" s="81">
        <v>1003321756897</v>
      </c>
      <c r="B639" s="49" t="s">
        <v>1198</v>
      </c>
      <c r="C639" s="88" t="s">
        <v>4</v>
      </c>
      <c r="D639" s="147" t="s">
        <v>1172</v>
      </c>
      <c r="E639" s="113" t="s">
        <v>1178</v>
      </c>
      <c r="F639" s="226" t="s">
        <v>624</v>
      </c>
      <c r="G639" s="88" t="s">
        <v>455</v>
      </c>
      <c r="H639" s="155" t="s">
        <v>343</v>
      </c>
      <c r="I639" s="151" t="s">
        <v>540</v>
      </c>
      <c r="J639" s="52" t="s">
        <v>158</v>
      </c>
      <c r="K639" s="53">
        <v>21</v>
      </c>
      <c r="L639" s="54">
        <v>7</v>
      </c>
      <c r="M639" s="54"/>
      <c r="N639" s="89" t="s">
        <v>345</v>
      </c>
      <c r="O639" s="88" t="s">
        <v>118</v>
      </c>
      <c r="P639" s="88">
        <v>12</v>
      </c>
      <c r="Q639" s="102" t="s">
        <v>29</v>
      </c>
      <c r="R639" s="239">
        <v>4607958077939</v>
      </c>
      <c r="S639" s="239">
        <v>14607958077936</v>
      </c>
      <c r="T639" s="260">
        <v>190</v>
      </c>
      <c r="U639" s="69">
        <v>144</v>
      </c>
      <c r="V639" s="69">
        <v>60</v>
      </c>
      <c r="W639" s="66">
        <v>0.4</v>
      </c>
      <c r="X639" s="273">
        <v>2.1999999999999999E-2</v>
      </c>
      <c r="Y639" s="67">
        <f>W639+X639</f>
        <v>0.42200000000000004</v>
      </c>
      <c r="Z639" s="76">
        <v>378</v>
      </c>
      <c r="AA639" s="77">
        <v>156</v>
      </c>
      <c r="AB639" s="61">
        <v>138</v>
      </c>
      <c r="AC639" s="193">
        <v>4</v>
      </c>
      <c r="AD639" s="118">
        <v>600000019</v>
      </c>
      <c r="AE639" s="105">
        <f>справочники!$C$11</f>
        <v>0.114</v>
      </c>
      <c r="AF639" s="62">
        <f t="shared" si="632"/>
        <v>1.6</v>
      </c>
      <c r="AG639" s="143">
        <f t="shared" si="633"/>
        <v>1.8020000000000003</v>
      </c>
      <c r="AH639" s="159">
        <v>15</v>
      </c>
      <c r="AI639" s="39">
        <v>11</v>
      </c>
      <c r="AJ639" s="41">
        <f>AH639*AI639</f>
        <v>165</v>
      </c>
      <c r="AK639" s="208">
        <f>IF(C639="ШТ",кол_во_инд.__упак_к*итого_г_у,ROUNDDOWN(номин.вес_нетто_г_у__кг*итого_г_у,1))</f>
        <v>660</v>
      </c>
      <c r="AL639" s="206">
        <f t="shared" si="654"/>
        <v>1663</v>
      </c>
      <c r="AM639" s="23"/>
    </row>
    <row r="640" spans="1:39" ht="140.25" x14ac:dyDescent="0.2">
      <c r="A640" s="81">
        <v>1003355906997</v>
      </c>
      <c r="B640" s="49" t="s">
        <v>1279</v>
      </c>
      <c r="C640" s="88" t="s">
        <v>4</v>
      </c>
      <c r="D640" s="147" t="s">
        <v>1172</v>
      </c>
      <c r="E640" s="113" t="s">
        <v>1174</v>
      </c>
      <c r="F640" s="226" t="s">
        <v>2</v>
      </c>
      <c r="G640" s="88" t="s">
        <v>455</v>
      </c>
      <c r="H640" s="155" t="s">
        <v>478</v>
      </c>
      <c r="I640" s="151" t="s">
        <v>548</v>
      </c>
      <c r="J640" s="52" t="s">
        <v>1280</v>
      </c>
      <c r="K640" s="53">
        <v>13</v>
      </c>
      <c r="L640" s="54">
        <v>16</v>
      </c>
      <c r="M640" s="54"/>
      <c r="N640" s="89" t="s">
        <v>660</v>
      </c>
      <c r="O640" s="88" t="s">
        <v>118</v>
      </c>
      <c r="P640" s="88">
        <v>12</v>
      </c>
      <c r="Q640" s="102" t="s">
        <v>456</v>
      </c>
      <c r="R640" s="239">
        <v>4607958078479</v>
      </c>
      <c r="S640" s="239">
        <v>14607958078476</v>
      </c>
      <c r="T640" s="260">
        <v>190</v>
      </c>
      <c r="U640" s="69">
        <v>144</v>
      </c>
      <c r="V640" s="69">
        <v>60</v>
      </c>
      <c r="W640" s="66">
        <v>0.28999999999999998</v>
      </c>
      <c r="X640" s="273">
        <v>2.5000000000000001E-2</v>
      </c>
      <c r="Y640" s="67">
        <f>W640+X640</f>
        <v>0.315</v>
      </c>
      <c r="Z640" s="60">
        <v>378</v>
      </c>
      <c r="AA640" s="61">
        <v>156</v>
      </c>
      <c r="AB640" s="61">
        <v>138</v>
      </c>
      <c r="AC640" s="193">
        <v>4</v>
      </c>
      <c r="AD640" s="118">
        <v>600000019</v>
      </c>
      <c r="AE640" s="105">
        <f>справочники!$C$11</f>
        <v>0.114</v>
      </c>
      <c r="AF640" s="62">
        <f t="shared" si="632"/>
        <v>1.1599999999999999</v>
      </c>
      <c r="AG640" s="143">
        <f t="shared" si="633"/>
        <v>1.3740000000000001</v>
      </c>
      <c r="AH640" s="159">
        <v>15</v>
      </c>
      <c r="AI640" s="39">
        <v>11</v>
      </c>
      <c r="AJ640" s="41">
        <f>AH640*AI640</f>
        <v>165</v>
      </c>
      <c r="AK640" s="208">
        <f>IF(C640="ШТ",кол_во_инд.__упак_к*итого_г_у,ROUNDDOWN(номин.вес_нетто_г_у__кг*итого_г_у,1))</f>
        <v>660</v>
      </c>
      <c r="AL640" s="206">
        <f t="shared" si="654"/>
        <v>1663</v>
      </c>
      <c r="AM640" s="23"/>
    </row>
    <row r="641" spans="1:39" ht="67.5" x14ac:dyDescent="0.2">
      <c r="A641" s="81">
        <v>1003171625567</v>
      </c>
      <c r="B641" s="49" t="s">
        <v>268</v>
      </c>
      <c r="C641" s="88" t="s">
        <v>3</v>
      </c>
      <c r="D641" s="147" t="s">
        <v>1172</v>
      </c>
      <c r="E641" s="113" t="s">
        <v>1177</v>
      </c>
      <c r="F641" s="226" t="s">
        <v>2</v>
      </c>
      <c r="G641" s="88" t="s">
        <v>455</v>
      </c>
      <c r="H641" s="155" t="s">
        <v>343</v>
      </c>
      <c r="I641" s="151" t="s">
        <v>544</v>
      </c>
      <c r="J641" s="52" t="s">
        <v>159</v>
      </c>
      <c r="K641" s="53">
        <v>20</v>
      </c>
      <c r="L641" s="54">
        <v>15</v>
      </c>
      <c r="M641" s="54"/>
      <c r="N641" s="89" t="s">
        <v>661</v>
      </c>
      <c r="O641" s="88" t="s">
        <v>118</v>
      </c>
      <c r="P641" s="88">
        <v>17</v>
      </c>
      <c r="Q641" s="102" t="s">
        <v>29</v>
      </c>
      <c r="R641" s="241">
        <v>2563028000004</v>
      </c>
      <c r="S641" s="241">
        <v>12563028000001</v>
      </c>
      <c r="T641" s="260"/>
      <c r="U641" s="69"/>
      <c r="V641" s="69"/>
      <c r="W641" s="66">
        <f>кратность!$F$256</f>
        <v>1.0339999999999998</v>
      </c>
      <c r="X641" s="273">
        <v>3.5000000000000003E-2</v>
      </c>
      <c r="Y641" s="67">
        <f t="shared" si="660"/>
        <v>1.0689999999999997</v>
      </c>
      <c r="Z641" s="60">
        <v>383</v>
      </c>
      <c r="AA641" s="61">
        <v>156</v>
      </c>
      <c r="AB641" s="61">
        <v>168</v>
      </c>
      <c r="AC641" s="193">
        <v>3</v>
      </c>
      <c r="AD641" s="118">
        <v>600000030</v>
      </c>
      <c r="AE641" s="105">
        <f>справочники!$C$22</f>
        <v>0.127</v>
      </c>
      <c r="AF641" s="62">
        <f t="shared" si="632"/>
        <v>3.1</v>
      </c>
      <c r="AG641" s="143">
        <f t="shared" si="633"/>
        <v>3.3339999999999987</v>
      </c>
      <c r="AH641" s="159">
        <v>15</v>
      </c>
      <c r="AI641" s="39">
        <v>9</v>
      </c>
      <c r="AJ641" s="41">
        <f t="shared" si="636"/>
        <v>135</v>
      </c>
      <c r="AK641" s="216">
        <f t="shared" si="661"/>
        <v>418.5</v>
      </c>
      <c r="AL641" s="206">
        <f t="shared" si="654"/>
        <v>1657</v>
      </c>
      <c r="AM641" s="23"/>
    </row>
    <row r="642" spans="1:39" ht="63.75" x14ac:dyDescent="0.2">
      <c r="A642" s="81">
        <v>1003171504725</v>
      </c>
      <c r="B642" s="49" t="s">
        <v>160</v>
      </c>
      <c r="C642" s="88" t="s">
        <v>4</v>
      </c>
      <c r="D642" s="147" t="s">
        <v>1172</v>
      </c>
      <c r="E642" s="113" t="s">
        <v>1175</v>
      </c>
      <c r="F642" s="226" t="s">
        <v>2</v>
      </c>
      <c r="G642" s="88" t="s">
        <v>455</v>
      </c>
      <c r="H642" s="155" t="s">
        <v>1679</v>
      </c>
      <c r="I642" s="151" t="s">
        <v>547</v>
      </c>
      <c r="J642" s="52" t="s">
        <v>1737</v>
      </c>
      <c r="K642" s="53">
        <v>17</v>
      </c>
      <c r="L642" s="54">
        <v>23</v>
      </c>
      <c r="M642" s="54"/>
      <c r="N642" s="89" t="s">
        <v>978</v>
      </c>
      <c r="O642" s="88" t="s">
        <v>118</v>
      </c>
      <c r="P642" s="88">
        <v>15</v>
      </c>
      <c r="Q642" s="102" t="s">
        <v>456</v>
      </c>
      <c r="R642" s="239">
        <v>4607088542147</v>
      </c>
      <c r="S642" s="239">
        <v>14607088542144</v>
      </c>
      <c r="T642" s="260">
        <v>190</v>
      </c>
      <c r="U642" s="69">
        <v>144</v>
      </c>
      <c r="V642" s="69">
        <v>50</v>
      </c>
      <c r="W642" s="66">
        <v>0.4</v>
      </c>
      <c r="X642" s="273">
        <v>1.7999999999999999E-2</v>
      </c>
      <c r="Y642" s="67">
        <f t="shared" si="660"/>
        <v>0.41800000000000004</v>
      </c>
      <c r="Z642" s="60">
        <v>383</v>
      </c>
      <c r="AA642" s="61">
        <v>156</v>
      </c>
      <c r="AB642" s="61">
        <v>168</v>
      </c>
      <c r="AC642" s="193">
        <v>6</v>
      </c>
      <c r="AD642" s="118">
        <v>600000030</v>
      </c>
      <c r="AE642" s="105">
        <f>справочники!$C$22</f>
        <v>0.127</v>
      </c>
      <c r="AF642" s="62">
        <f t="shared" si="632"/>
        <v>2.4</v>
      </c>
      <c r="AG642" s="143">
        <f t="shared" si="633"/>
        <v>2.6349999999999998</v>
      </c>
      <c r="AH642" s="159">
        <v>15</v>
      </c>
      <c r="AI642" s="39">
        <v>9</v>
      </c>
      <c r="AJ642" s="41">
        <f t="shared" si="636"/>
        <v>135</v>
      </c>
      <c r="AK642" s="208">
        <f t="shared" si="661"/>
        <v>810</v>
      </c>
      <c r="AL642" s="206">
        <f t="shared" si="654"/>
        <v>1657</v>
      </c>
      <c r="AM642" s="23"/>
    </row>
    <row r="643" spans="1:39" ht="51" x14ac:dyDescent="0.2">
      <c r="A643" s="81">
        <v>1003171506849</v>
      </c>
      <c r="B643" s="49" t="s">
        <v>1041</v>
      </c>
      <c r="C643" s="88" t="s">
        <v>4</v>
      </c>
      <c r="D643" s="147" t="s">
        <v>1172</v>
      </c>
      <c r="E643" s="113" t="s">
        <v>1175</v>
      </c>
      <c r="F643" s="226" t="s">
        <v>624</v>
      </c>
      <c r="G643" s="88" t="s">
        <v>455</v>
      </c>
      <c r="H643" s="155" t="s">
        <v>478</v>
      </c>
      <c r="I643" s="151" t="s">
        <v>548</v>
      </c>
      <c r="J643" s="52" t="s">
        <v>1042</v>
      </c>
      <c r="K643" s="53">
        <v>15</v>
      </c>
      <c r="L643" s="54">
        <v>20</v>
      </c>
      <c r="M643" s="54"/>
      <c r="N643" s="89" t="s">
        <v>251</v>
      </c>
      <c r="O643" s="88" t="s">
        <v>118</v>
      </c>
      <c r="P643" s="88">
        <v>12</v>
      </c>
      <c r="Q643" s="102" t="s">
        <v>456</v>
      </c>
      <c r="R643" s="239">
        <v>4607958077731</v>
      </c>
      <c r="S643" s="239">
        <v>14607958077738</v>
      </c>
      <c r="T643" s="260">
        <v>190</v>
      </c>
      <c r="U643" s="69">
        <v>144</v>
      </c>
      <c r="V643" s="69">
        <v>50</v>
      </c>
      <c r="W643" s="66">
        <v>0.4</v>
      </c>
      <c r="X643" s="273">
        <v>1.7999999999999999E-2</v>
      </c>
      <c r="Y643" s="67">
        <f>W643+X643</f>
        <v>0.41800000000000004</v>
      </c>
      <c r="Z643" s="60">
        <v>383</v>
      </c>
      <c r="AA643" s="61">
        <v>156</v>
      </c>
      <c r="AB643" s="61">
        <v>168</v>
      </c>
      <c r="AC643" s="193">
        <v>6</v>
      </c>
      <c r="AD643" s="118">
        <v>600000030</v>
      </c>
      <c r="AE643" s="105">
        <f>справочники!$C$22</f>
        <v>0.127</v>
      </c>
      <c r="AF643" s="62">
        <f t="shared" si="632"/>
        <v>2.4</v>
      </c>
      <c r="AG643" s="143">
        <f t="shared" si="633"/>
        <v>2.6349999999999998</v>
      </c>
      <c r="AH643" s="159">
        <v>15</v>
      </c>
      <c r="AI643" s="39">
        <v>9</v>
      </c>
      <c r="AJ643" s="41">
        <f>AH643*AI643</f>
        <v>135</v>
      </c>
      <c r="AK643" s="208">
        <f>IF(C643="ШТ",кол_во_инд.__упак_к*итого_г_у,ROUNDDOWN(номин.вес_нетто_г_у__кг*итого_г_у,1))</f>
        <v>810</v>
      </c>
      <c r="AL643" s="206">
        <f t="shared" si="654"/>
        <v>1657</v>
      </c>
      <c r="AM643" s="23"/>
    </row>
    <row r="644" spans="1:39" ht="65.25" customHeight="1" x14ac:dyDescent="0.2">
      <c r="A644" s="81">
        <v>1003174565855</v>
      </c>
      <c r="B644" s="49" t="s">
        <v>322</v>
      </c>
      <c r="C644" s="88" t="s">
        <v>3</v>
      </c>
      <c r="D644" s="147" t="s">
        <v>1172</v>
      </c>
      <c r="E644" s="113" t="s">
        <v>1174</v>
      </c>
      <c r="F644" s="226" t="s">
        <v>2</v>
      </c>
      <c r="G644" s="88" t="s">
        <v>455</v>
      </c>
      <c r="H644" s="155" t="s">
        <v>343</v>
      </c>
      <c r="I644" s="151" t="s">
        <v>538</v>
      </c>
      <c r="J644" s="52" t="s">
        <v>323</v>
      </c>
      <c r="K644" s="53">
        <v>15</v>
      </c>
      <c r="L644" s="54">
        <v>14</v>
      </c>
      <c r="M644" s="54"/>
      <c r="N644" s="89" t="s">
        <v>662</v>
      </c>
      <c r="O644" s="88" t="s">
        <v>118</v>
      </c>
      <c r="P644" s="88">
        <v>12</v>
      </c>
      <c r="Q644" s="102" t="s">
        <v>29</v>
      </c>
      <c r="R644" s="241">
        <v>2354720000009</v>
      </c>
      <c r="S644" s="241">
        <v>12354720000006</v>
      </c>
      <c r="T644" s="260">
        <v>275</v>
      </c>
      <c r="U644" s="69">
        <v>175</v>
      </c>
      <c r="V644" s="69">
        <v>80</v>
      </c>
      <c r="W644" s="66">
        <f>кратность!$F$257</f>
        <v>1</v>
      </c>
      <c r="X644" s="273">
        <v>9.8000000000000004E-2</v>
      </c>
      <c r="Y644" s="67">
        <f t="shared" si="660"/>
        <v>1.0980000000000001</v>
      </c>
      <c r="Z644" s="60">
        <v>292</v>
      </c>
      <c r="AA644" s="61">
        <v>193</v>
      </c>
      <c r="AB644" s="61">
        <v>188</v>
      </c>
      <c r="AC644" s="193">
        <v>2</v>
      </c>
      <c r="AD644" s="118">
        <v>600000031</v>
      </c>
      <c r="AE644" s="105">
        <f>справочники!$C$23</f>
        <v>0.17199999999999999</v>
      </c>
      <c r="AF644" s="62">
        <f t="shared" si="632"/>
        <v>2</v>
      </c>
      <c r="AG644" s="143">
        <f t="shared" si="633"/>
        <v>2.3680000000000003</v>
      </c>
      <c r="AH644" s="159">
        <v>16</v>
      </c>
      <c r="AI644" s="39">
        <v>8</v>
      </c>
      <c r="AJ644" s="41">
        <f t="shared" si="636"/>
        <v>128</v>
      </c>
      <c r="AK644" s="216">
        <f t="shared" si="661"/>
        <v>256</v>
      </c>
      <c r="AL644" s="206">
        <f t="shared" si="654"/>
        <v>1649</v>
      </c>
      <c r="AM644" s="23"/>
    </row>
    <row r="645" spans="1:39" ht="63" customHeight="1" x14ac:dyDescent="0.2">
      <c r="A645" s="81">
        <v>1003174565921</v>
      </c>
      <c r="B645" s="49" t="s">
        <v>401</v>
      </c>
      <c r="C645" s="88" t="s">
        <v>3</v>
      </c>
      <c r="D645" s="147" t="s">
        <v>1172</v>
      </c>
      <c r="E645" s="113" t="s">
        <v>1174</v>
      </c>
      <c r="F645" s="226" t="s">
        <v>2</v>
      </c>
      <c r="G645" s="88" t="s">
        <v>455</v>
      </c>
      <c r="H645" s="155" t="s">
        <v>343</v>
      </c>
      <c r="I645" s="151" t="s">
        <v>538</v>
      </c>
      <c r="J645" s="52" t="s">
        <v>323</v>
      </c>
      <c r="K645" s="53">
        <v>15</v>
      </c>
      <c r="L645" s="54">
        <v>14</v>
      </c>
      <c r="M645" s="54"/>
      <c r="N645" s="89" t="s">
        <v>662</v>
      </c>
      <c r="O645" s="88" t="s">
        <v>118</v>
      </c>
      <c r="P645" s="88">
        <v>12</v>
      </c>
      <c r="Q645" s="70" t="s">
        <v>29</v>
      </c>
      <c r="R645" s="241">
        <v>2439522000003</v>
      </c>
      <c r="S645" s="241">
        <v>12439522000000</v>
      </c>
      <c r="T645" s="260">
        <v>275</v>
      </c>
      <c r="U645" s="69">
        <v>175</v>
      </c>
      <c r="V645" s="69">
        <v>80</v>
      </c>
      <c r="W645" s="66">
        <f>кратность!$F$258</f>
        <v>1</v>
      </c>
      <c r="X645" s="273">
        <v>9.8000000000000004E-2</v>
      </c>
      <c r="Y645" s="67">
        <f t="shared" si="660"/>
        <v>1.0980000000000001</v>
      </c>
      <c r="Z645" s="60">
        <v>292</v>
      </c>
      <c r="AA645" s="61">
        <v>193</v>
      </c>
      <c r="AB645" s="61">
        <v>188</v>
      </c>
      <c r="AC645" s="193">
        <v>2</v>
      </c>
      <c r="AD645" s="118">
        <v>600000031</v>
      </c>
      <c r="AE645" s="105">
        <f>справочники!$C$23</f>
        <v>0.17199999999999999</v>
      </c>
      <c r="AF645" s="62">
        <f t="shared" si="632"/>
        <v>2</v>
      </c>
      <c r="AG645" s="143">
        <f t="shared" si="633"/>
        <v>2.3680000000000003</v>
      </c>
      <c r="AH645" s="159">
        <v>14</v>
      </c>
      <c r="AI645" s="39">
        <v>8</v>
      </c>
      <c r="AJ645" s="41">
        <f t="shared" si="636"/>
        <v>112</v>
      </c>
      <c r="AK645" s="216">
        <f t="shared" si="661"/>
        <v>224</v>
      </c>
      <c r="AL645" s="206">
        <f t="shared" si="654"/>
        <v>1649</v>
      </c>
      <c r="AM645" s="23"/>
    </row>
    <row r="646" spans="1:39" ht="79.5" customHeight="1" x14ac:dyDescent="0.2">
      <c r="A646" s="81">
        <v>1003175086171</v>
      </c>
      <c r="B646" s="49" t="s">
        <v>389</v>
      </c>
      <c r="C646" s="88" t="s">
        <v>3</v>
      </c>
      <c r="D646" s="147" t="s">
        <v>1172</v>
      </c>
      <c r="E646" s="113" t="s">
        <v>1174</v>
      </c>
      <c r="F646" s="226" t="s">
        <v>2</v>
      </c>
      <c r="G646" s="88" t="s">
        <v>455</v>
      </c>
      <c r="H646" s="155" t="s">
        <v>343</v>
      </c>
      <c r="I646" s="151" t="s">
        <v>540</v>
      </c>
      <c r="J646" s="52" t="s">
        <v>1301</v>
      </c>
      <c r="K646" s="53">
        <v>21</v>
      </c>
      <c r="L646" s="54">
        <v>5</v>
      </c>
      <c r="M646" s="54"/>
      <c r="N646" s="89" t="s">
        <v>283</v>
      </c>
      <c r="O646" s="88" t="s">
        <v>118</v>
      </c>
      <c r="P646" s="88">
        <v>12</v>
      </c>
      <c r="Q646" s="70" t="s">
        <v>29</v>
      </c>
      <c r="R646" s="241">
        <v>2439521000004</v>
      </c>
      <c r="S646" s="241">
        <v>12439521000001</v>
      </c>
      <c r="T646" s="260">
        <v>275</v>
      </c>
      <c r="U646" s="69">
        <v>175</v>
      </c>
      <c r="V646" s="69">
        <v>80</v>
      </c>
      <c r="W646" s="66">
        <f>кратность!$F$259</f>
        <v>1.2</v>
      </c>
      <c r="X646" s="273">
        <v>9.8000000000000004E-2</v>
      </c>
      <c r="Y646" s="67">
        <f t="shared" si="660"/>
        <v>1.298</v>
      </c>
      <c r="Z646" s="60">
        <v>292</v>
      </c>
      <c r="AA646" s="61">
        <v>193</v>
      </c>
      <c r="AB646" s="61">
        <v>188</v>
      </c>
      <c r="AC646" s="193">
        <v>2</v>
      </c>
      <c r="AD646" s="118">
        <v>600000031</v>
      </c>
      <c r="AE646" s="105">
        <f>справочники!$C$23</f>
        <v>0.17199999999999999</v>
      </c>
      <c r="AF646" s="62">
        <f t="shared" si="632"/>
        <v>2.4</v>
      </c>
      <c r="AG646" s="143">
        <f t="shared" si="633"/>
        <v>2.7680000000000002</v>
      </c>
      <c r="AH646" s="159">
        <v>16</v>
      </c>
      <c r="AI646" s="39">
        <v>8</v>
      </c>
      <c r="AJ646" s="41">
        <f t="shared" si="636"/>
        <v>128</v>
      </c>
      <c r="AK646" s="216">
        <f t="shared" si="661"/>
        <v>307.2</v>
      </c>
      <c r="AL646" s="206">
        <f t="shared" si="654"/>
        <v>1649</v>
      </c>
      <c r="AM646" s="23"/>
    </row>
    <row r="647" spans="1:39" ht="89.25" x14ac:dyDescent="0.2">
      <c r="A647" s="81">
        <v>1003175136198</v>
      </c>
      <c r="B647" s="49" t="s">
        <v>399</v>
      </c>
      <c r="C647" s="88" t="s">
        <v>3</v>
      </c>
      <c r="D647" s="147" t="s">
        <v>1172</v>
      </c>
      <c r="E647" s="113" t="s">
        <v>1174</v>
      </c>
      <c r="F647" s="226" t="s">
        <v>2</v>
      </c>
      <c r="G647" s="88" t="s">
        <v>455</v>
      </c>
      <c r="H647" s="155" t="s">
        <v>343</v>
      </c>
      <c r="I647" s="151" t="s">
        <v>539</v>
      </c>
      <c r="J647" s="52" t="s">
        <v>1314</v>
      </c>
      <c r="K647" s="53">
        <v>15</v>
      </c>
      <c r="L647" s="54">
        <v>14</v>
      </c>
      <c r="M647" s="54"/>
      <c r="N647" s="89" t="s">
        <v>662</v>
      </c>
      <c r="O647" s="88" t="s">
        <v>118</v>
      </c>
      <c r="P647" s="88">
        <v>12</v>
      </c>
      <c r="Q647" s="70" t="s">
        <v>29</v>
      </c>
      <c r="R647" s="241">
        <v>2913380000004</v>
      </c>
      <c r="S647" s="241">
        <v>12913380000001</v>
      </c>
      <c r="T647" s="260">
        <v>275</v>
      </c>
      <c r="U647" s="69">
        <v>175</v>
      </c>
      <c r="V647" s="69">
        <v>80</v>
      </c>
      <c r="W647" s="66">
        <f>кратность!$F$260</f>
        <v>1.05</v>
      </c>
      <c r="X647" s="273">
        <v>9.8000000000000004E-2</v>
      </c>
      <c r="Y647" s="67">
        <f t="shared" si="660"/>
        <v>1.1480000000000001</v>
      </c>
      <c r="Z647" s="60">
        <v>292</v>
      </c>
      <c r="AA647" s="61">
        <v>193</v>
      </c>
      <c r="AB647" s="61">
        <v>188</v>
      </c>
      <c r="AC647" s="193">
        <v>2</v>
      </c>
      <c r="AD647" s="118">
        <v>600000031</v>
      </c>
      <c r="AE647" s="105">
        <f>справочники!$C$23</f>
        <v>0.17199999999999999</v>
      </c>
      <c r="AF647" s="62">
        <f t="shared" si="632"/>
        <v>2.1</v>
      </c>
      <c r="AG647" s="143">
        <f t="shared" si="633"/>
        <v>2.4680000000000004</v>
      </c>
      <c r="AH647" s="159">
        <v>16</v>
      </c>
      <c r="AI647" s="39">
        <v>8</v>
      </c>
      <c r="AJ647" s="41">
        <f t="shared" si="636"/>
        <v>128</v>
      </c>
      <c r="AK647" s="216">
        <f t="shared" si="661"/>
        <v>268.8</v>
      </c>
      <c r="AL647" s="206">
        <f t="shared" si="654"/>
        <v>1649</v>
      </c>
      <c r="AM647" s="23"/>
    </row>
    <row r="648" spans="1:39" ht="66" customHeight="1" x14ac:dyDescent="0.2">
      <c r="A648" s="81">
        <v>1003173544959</v>
      </c>
      <c r="B648" s="49" t="s">
        <v>207</v>
      </c>
      <c r="C648" s="88" t="s">
        <v>3</v>
      </c>
      <c r="D648" s="147" t="s">
        <v>1172</v>
      </c>
      <c r="E648" s="113" t="s">
        <v>1174</v>
      </c>
      <c r="F648" s="226" t="s">
        <v>2</v>
      </c>
      <c r="G648" s="88" t="s">
        <v>455</v>
      </c>
      <c r="H648" s="155" t="s">
        <v>343</v>
      </c>
      <c r="I648" s="151" t="s">
        <v>538</v>
      </c>
      <c r="J648" s="52" t="s">
        <v>162</v>
      </c>
      <c r="K648" s="53">
        <v>17</v>
      </c>
      <c r="L648" s="54">
        <v>11</v>
      </c>
      <c r="M648" s="54"/>
      <c r="N648" s="89" t="s">
        <v>664</v>
      </c>
      <c r="O648" s="88" t="s">
        <v>118</v>
      </c>
      <c r="P648" s="88">
        <v>12</v>
      </c>
      <c r="Q648" s="70" t="s">
        <v>29</v>
      </c>
      <c r="R648" s="241">
        <v>2902420000005</v>
      </c>
      <c r="S648" s="241">
        <v>12902420000002</v>
      </c>
      <c r="T648" s="260">
        <v>275</v>
      </c>
      <c r="U648" s="69">
        <v>175</v>
      </c>
      <c r="V648" s="69">
        <v>80</v>
      </c>
      <c r="W648" s="66">
        <f>кратность!$F$261</f>
        <v>1</v>
      </c>
      <c r="X648" s="273">
        <v>5.7000000000000002E-2</v>
      </c>
      <c r="Y648" s="67">
        <f t="shared" si="660"/>
        <v>1.0569999999999999</v>
      </c>
      <c r="Z648" s="60">
        <v>292</v>
      </c>
      <c r="AA648" s="61">
        <v>193</v>
      </c>
      <c r="AB648" s="61">
        <v>188</v>
      </c>
      <c r="AC648" s="193">
        <v>2</v>
      </c>
      <c r="AD648" s="118">
        <v>600000031</v>
      </c>
      <c r="AE648" s="105">
        <f>справочники!$C$23</f>
        <v>0.17199999999999999</v>
      </c>
      <c r="AF648" s="62">
        <f t="shared" si="632"/>
        <v>2</v>
      </c>
      <c r="AG648" s="143">
        <f t="shared" si="633"/>
        <v>2.286</v>
      </c>
      <c r="AH648" s="159">
        <v>16</v>
      </c>
      <c r="AI648" s="39">
        <v>8</v>
      </c>
      <c r="AJ648" s="41">
        <f t="shared" si="636"/>
        <v>128</v>
      </c>
      <c r="AK648" s="216">
        <f t="shared" si="661"/>
        <v>256</v>
      </c>
      <c r="AL648" s="206">
        <f t="shared" si="654"/>
        <v>1649</v>
      </c>
      <c r="AM648" s="23"/>
    </row>
    <row r="649" spans="1:39" ht="64.5" customHeight="1" x14ac:dyDescent="0.2">
      <c r="A649" s="81">
        <v>1003173546199</v>
      </c>
      <c r="B649" s="49" t="s">
        <v>1353</v>
      </c>
      <c r="C649" s="88" t="s">
        <v>3</v>
      </c>
      <c r="D649" s="147" t="s">
        <v>1172</v>
      </c>
      <c r="E649" s="113" t="s">
        <v>1174</v>
      </c>
      <c r="F649" s="226" t="s">
        <v>2</v>
      </c>
      <c r="G649" s="88" t="s">
        <v>455</v>
      </c>
      <c r="H649" s="155" t="s">
        <v>343</v>
      </c>
      <c r="I649" s="151" t="s">
        <v>538</v>
      </c>
      <c r="J649" s="52" t="s">
        <v>162</v>
      </c>
      <c r="K649" s="53">
        <v>17</v>
      </c>
      <c r="L649" s="54">
        <v>11</v>
      </c>
      <c r="M649" s="54"/>
      <c r="N649" s="89" t="s">
        <v>664</v>
      </c>
      <c r="O649" s="88" t="s">
        <v>118</v>
      </c>
      <c r="P649" s="88">
        <v>12</v>
      </c>
      <c r="Q649" s="70" t="s">
        <v>29</v>
      </c>
      <c r="R649" s="241">
        <v>2409304000002</v>
      </c>
      <c r="S649" s="241">
        <v>12409304000009</v>
      </c>
      <c r="T649" s="260">
        <v>275</v>
      </c>
      <c r="U649" s="69">
        <v>175</v>
      </c>
      <c r="V649" s="69">
        <v>80</v>
      </c>
      <c r="W649" s="66">
        <f>кратность!$F$262</f>
        <v>1</v>
      </c>
      <c r="X649" s="273">
        <v>9.8000000000000004E-2</v>
      </c>
      <c r="Y649" s="67">
        <f t="shared" si="660"/>
        <v>1.0980000000000001</v>
      </c>
      <c r="Z649" s="60">
        <v>292</v>
      </c>
      <c r="AA649" s="61">
        <v>193</v>
      </c>
      <c r="AB649" s="61">
        <v>188</v>
      </c>
      <c r="AC649" s="193">
        <v>2</v>
      </c>
      <c r="AD649" s="118">
        <v>600000031</v>
      </c>
      <c r="AE649" s="105">
        <f>справочники!$C$23</f>
        <v>0.17199999999999999</v>
      </c>
      <c r="AF649" s="62">
        <f t="shared" si="632"/>
        <v>2</v>
      </c>
      <c r="AG649" s="143">
        <f t="shared" si="633"/>
        <v>2.3680000000000003</v>
      </c>
      <c r="AH649" s="159">
        <v>16</v>
      </c>
      <c r="AI649" s="39">
        <v>8</v>
      </c>
      <c r="AJ649" s="41">
        <f t="shared" si="636"/>
        <v>128</v>
      </c>
      <c r="AK649" s="216">
        <f t="shared" si="661"/>
        <v>256</v>
      </c>
      <c r="AL649" s="206">
        <f t="shared" si="654"/>
        <v>1649</v>
      </c>
      <c r="AM649" s="23"/>
    </row>
    <row r="650" spans="1:39" ht="67.5" x14ac:dyDescent="0.2">
      <c r="A650" s="81">
        <v>1003173545857</v>
      </c>
      <c r="B650" s="49" t="s">
        <v>616</v>
      </c>
      <c r="C650" s="88" t="s">
        <v>3</v>
      </c>
      <c r="D650" s="147" t="s">
        <v>1172</v>
      </c>
      <c r="E650" s="113" t="s">
        <v>1174</v>
      </c>
      <c r="F650" s="226" t="s">
        <v>2</v>
      </c>
      <c r="G650" s="88" t="s">
        <v>455</v>
      </c>
      <c r="H650" s="155" t="s">
        <v>343</v>
      </c>
      <c r="I650" s="151" t="s">
        <v>538</v>
      </c>
      <c r="J650" s="52" t="s">
        <v>162</v>
      </c>
      <c r="K650" s="53">
        <v>17</v>
      </c>
      <c r="L650" s="54">
        <v>11</v>
      </c>
      <c r="M650" s="54"/>
      <c r="N650" s="89" t="s">
        <v>664</v>
      </c>
      <c r="O650" s="88" t="s">
        <v>118</v>
      </c>
      <c r="P650" s="88">
        <v>12</v>
      </c>
      <c r="Q650" s="70" t="s">
        <v>29</v>
      </c>
      <c r="R650" s="241">
        <v>2800540000007</v>
      </c>
      <c r="S650" s="241">
        <v>12800540000004</v>
      </c>
      <c r="T650" s="260">
        <v>275</v>
      </c>
      <c r="U650" s="69">
        <v>175</v>
      </c>
      <c r="V650" s="69">
        <v>80</v>
      </c>
      <c r="W650" s="66">
        <f>кратность!$F$263</f>
        <v>1</v>
      </c>
      <c r="X650" s="273">
        <v>5.7000000000000002E-2</v>
      </c>
      <c r="Y650" s="67">
        <f t="shared" si="660"/>
        <v>1.0569999999999999</v>
      </c>
      <c r="Z650" s="60">
        <v>292</v>
      </c>
      <c r="AA650" s="61">
        <v>193</v>
      </c>
      <c r="AB650" s="61">
        <v>188</v>
      </c>
      <c r="AC650" s="193">
        <v>2</v>
      </c>
      <c r="AD650" s="118">
        <v>600000031</v>
      </c>
      <c r="AE650" s="105">
        <f>справочники!$C$23</f>
        <v>0.17199999999999999</v>
      </c>
      <c r="AF650" s="62">
        <f t="shared" si="632"/>
        <v>2</v>
      </c>
      <c r="AG650" s="143">
        <f t="shared" si="633"/>
        <v>2.286</v>
      </c>
      <c r="AH650" s="159">
        <v>16</v>
      </c>
      <c r="AI650" s="39">
        <v>8</v>
      </c>
      <c r="AJ650" s="41">
        <f>AH650*AI650</f>
        <v>128</v>
      </c>
      <c r="AK650" s="216">
        <f t="shared" si="661"/>
        <v>256</v>
      </c>
      <c r="AL650" s="206">
        <f t="shared" si="654"/>
        <v>1649</v>
      </c>
      <c r="AM650" s="23"/>
    </row>
    <row r="651" spans="1:39" ht="63.75" x14ac:dyDescent="0.2">
      <c r="A651" s="81">
        <v>1003171725665</v>
      </c>
      <c r="B651" s="49" t="s">
        <v>285</v>
      </c>
      <c r="C651" s="88" t="s">
        <v>3</v>
      </c>
      <c r="D651" s="147" t="s">
        <v>1172</v>
      </c>
      <c r="E651" s="113" t="s">
        <v>1174</v>
      </c>
      <c r="F651" s="226" t="s">
        <v>2</v>
      </c>
      <c r="G651" s="88" t="s">
        <v>455</v>
      </c>
      <c r="H651" s="155" t="s">
        <v>343</v>
      </c>
      <c r="I651" s="151" t="s">
        <v>540</v>
      </c>
      <c r="J651" s="52" t="s">
        <v>1632</v>
      </c>
      <c r="K651" s="53">
        <v>16</v>
      </c>
      <c r="L651" s="54">
        <v>13</v>
      </c>
      <c r="M651" s="54"/>
      <c r="N651" s="89" t="s">
        <v>1633</v>
      </c>
      <c r="O651" s="88" t="s">
        <v>118</v>
      </c>
      <c r="P651" s="88">
        <v>12</v>
      </c>
      <c r="Q651" s="70" t="s">
        <v>29</v>
      </c>
      <c r="R651" s="241">
        <v>2761800000000</v>
      </c>
      <c r="S651" s="241">
        <v>12761800000007</v>
      </c>
      <c r="T651" s="260">
        <v>275</v>
      </c>
      <c r="U651" s="69">
        <v>175</v>
      </c>
      <c r="V651" s="69">
        <v>80</v>
      </c>
      <c r="W651" s="66">
        <f>кратность!$F$264</f>
        <v>1.8</v>
      </c>
      <c r="X651" s="273">
        <v>4.2999999999999997E-2</v>
      </c>
      <c r="Y651" s="67">
        <f t="shared" si="660"/>
        <v>1.843</v>
      </c>
      <c r="Z651" s="60">
        <v>292</v>
      </c>
      <c r="AA651" s="61">
        <v>193</v>
      </c>
      <c r="AB651" s="61">
        <v>188</v>
      </c>
      <c r="AC651" s="193">
        <v>2</v>
      </c>
      <c r="AD651" s="118">
        <v>600000031</v>
      </c>
      <c r="AE651" s="105">
        <f>справочники!$C$23</f>
        <v>0.17199999999999999</v>
      </c>
      <c r="AF651" s="62">
        <f t="shared" si="632"/>
        <v>3.6</v>
      </c>
      <c r="AG651" s="144">
        <f t="shared" si="633"/>
        <v>3.8580000000000001</v>
      </c>
      <c r="AH651" s="159">
        <v>14</v>
      </c>
      <c r="AI651" s="39">
        <v>8</v>
      </c>
      <c r="AJ651" s="41">
        <f t="shared" si="636"/>
        <v>112</v>
      </c>
      <c r="AK651" s="216">
        <f t="shared" si="661"/>
        <v>403.2</v>
      </c>
      <c r="AL651" s="206">
        <f t="shared" si="654"/>
        <v>1649</v>
      </c>
      <c r="AM651" s="23"/>
    </row>
    <row r="652" spans="1:39" ht="63.75" x14ac:dyDescent="0.2">
      <c r="A652" s="81">
        <v>1003171726514</v>
      </c>
      <c r="B652" s="49" t="s">
        <v>716</v>
      </c>
      <c r="C652" s="88" t="s">
        <v>3</v>
      </c>
      <c r="D652" s="147" t="s">
        <v>1172</v>
      </c>
      <c r="E652" s="113" t="s">
        <v>1174</v>
      </c>
      <c r="F652" s="226" t="s">
        <v>2</v>
      </c>
      <c r="G652" s="88" t="s">
        <v>455</v>
      </c>
      <c r="H652" s="155" t="s">
        <v>343</v>
      </c>
      <c r="I652" s="151" t="s">
        <v>540</v>
      </c>
      <c r="J652" s="52" t="s">
        <v>1632</v>
      </c>
      <c r="K652" s="53">
        <v>16</v>
      </c>
      <c r="L652" s="54">
        <v>13</v>
      </c>
      <c r="M652" s="54"/>
      <c r="N652" s="89" t="s">
        <v>1633</v>
      </c>
      <c r="O652" s="88" t="s">
        <v>118</v>
      </c>
      <c r="P652" s="88">
        <v>12</v>
      </c>
      <c r="Q652" s="70" t="s">
        <v>29</v>
      </c>
      <c r="R652" s="241">
        <v>2355950000005</v>
      </c>
      <c r="S652" s="241">
        <v>12355950000002</v>
      </c>
      <c r="T652" s="260">
        <v>275</v>
      </c>
      <c r="U652" s="69">
        <v>175</v>
      </c>
      <c r="V652" s="69">
        <v>80</v>
      </c>
      <c r="W652" s="66">
        <f>кратность!$F$265</f>
        <v>1.825</v>
      </c>
      <c r="X652" s="273">
        <v>4.2999999999999997E-2</v>
      </c>
      <c r="Y652" s="67">
        <f>W652+X652</f>
        <v>1.8679999999999999</v>
      </c>
      <c r="Z652" s="60">
        <v>292</v>
      </c>
      <c r="AA652" s="61">
        <v>193</v>
      </c>
      <c r="AB652" s="61">
        <v>188</v>
      </c>
      <c r="AC652" s="193">
        <v>2</v>
      </c>
      <c r="AD652" s="118">
        <v>600000031</v>
      </c>
      <c r="AE652" s="105">
        <f>справочники!$C$23</f>
        <v>0.17199999999999999</v>
      </c>
      <c r="AF652" s="62">
        <f t="shared" si="632"/>
        <v>3.65</v>
      </c>
      <c r="AG652" s="144">
        <f t="shared" si="633"/>
        <v>3.9079999999999999</v>
      </c>
      <c r="AH652" s="159">
        <v>16</v>
      </c>
      <c r="AI652" s="39">
        <v>8</v>
      </c>
      <c r="AJ652" s="41">
        <f>AH652*AI652</f>
        <v>128</v>
      </c>
      <c r="AK652" s="216">
        <f>IF(C652="ШТ",кол_во_инд.__упак_к*итого_г_у,ROUNDDOWN(номин.вес_нетто_г_у__кг*итого_г_у,1))</f>
        <v>467.2</v>
      </c>
      <c r="AL652" s="206">
        <f t="shared" si="654"/>
        <v>1649</v>
      </c>
      <c r="AM652" s="23"/>
    </row>
    <row r="653" spans="1:39" ht="89.25" x14ac:dyDescent="0.2">
      <c r="A653" s="81">
        <v>1003171735534</v>
      </c>
      <c r="B653" s="49" t="s">
        <v>266</v>
      </c>
      <c r="C653" s="88" t="s">
        <v>3</v>
      </c>
      <c r="D653" s="147" t="s">
        <v>1172</v>
      </c>
      <c r="E653" s="113" t="s">
        <v>1174</v>
      </c>
      <c r="F653" s="226" t="s">
        <v>2</v>
      </c>
      <c r="G653" s="88" t="s">
        <v>455</v>
      </c>
      <c r="H653" s="155" t="s">
        <v>343</v>
      </c>
      <c r="I653" s="151" t="s">
        <v>539</v>
      </c>
      <c r="J653" s="52" t="s">
        <v>1362</v>
      </c>
      <c r="K653" s="53">
        <v>15</v>
      </c>
      <c r="L653" s="54">
        <v>18</v>
      </c>
      <c r="M653" s="54"/>
      <c r="N653" s="89" t="s">
        <v>360</v>
      </c>
      <c r="O653" s="88" t="s">
        <v>118</v>
      </c>
      <c r="P653" s="88">
        <v>12</v>
      </c>
      <c r="Q653" s="70" t="s">
        <v>29</v>
      </c>
      <c r="R653" s="241">
        <v>2758890000003</v>
      </c>
      <c r="S653" s="241">
        <v>12758890000000</v>
      </c>
      <c r="T653" s="260">
        <v>275</v>
      </c>
      <c r="U653" s="69">
        <v>175</v>
      </c>
      <c r="V653" s="69">
        <v>80</v>
      </c>
      <c r="W653" s="66">
        <f>кратность!$F$266</f>
        <v>1</v>
      </c>
      <c r="X653" s="273">
        <v>5.7000000000000002E-2</v>
      </c>
      <c r="Y653" s="67">
        <f t="shared" si="660"/>
        <v>1.0569999999999999</v>
      </c>
      <c r="Z653" s="60">
        <v>292</v>
      </c>
      <c r="AA653" s="61">
        <v>193</v>
      </c>
      <c r="AB653" s="61">
        <v>188</v>
      </c>
      <c r="AC653" s="193">
        <v>2</v>
      </c>
      <c r="AD653" s="118">
        <v>600000031</v>
      </c>
      <c r="AE653" s="105">
        <f>справочники!$C$23</f>
        <v>0.17199999999999999</v>
      </c>
      <c r="AF653" s="62">
        <f t="shared" si="632"/>
        <v>2</v>
      </c>
      <c r="AG653" s="143">
        <f t="shared" si="633"/>
        <v>2.286</v>
      </c>
      <c r="AH653" s="159">
        <v>16</v>
      </c>
      <c r="AI653" s="39">
        <v>8</v>
      </c>
      <c r="AJ653" s="41">
        <f t="shared" si="636"/>
        <v>128</v>
      </c>
      <c r="AK653" s="216">
        <f t="shared" si="661"/>
        <v>256</v>
      </c>
      <c r="AL653" s="206">
        <f t="shared" si="654"/>
        <v>1649</v>
      </c>
      <c r="AM653" s="23"/>
    </row>
    <row r="654" spans="1:39" ht="255.75" customHeight="1" x14ac:dyDescent="0.2">
      <c r="A654" s="81">
        <v>1003171524720</v>
      </c>
      <c r="B654" s="49" t="s">
        <v>96</v>
      </c>
      <c r="C654" s="88" t="s">
        <v>3</v>
      </c>
      <c r="D654" s="147" t="s">
        <v>1172</v>
      </c>
      <c r="E654" s="113" t="s">
        <v>1175</v>
      </c>
      <c r="F654" s="226" t="s">
        <v>2</v>
      </c>
      <c r="G654" s="88" t="s">
        <v>455</v>
      </c>
      <c r="H654" s="155" t="s">
        <v>1679</v>
      </c>
      <c r="I654" s="151" t="s">
        <v>1738</v>
      </c>
      <c r="J654" s="52" t="s">
        <v>1739</v>
      </c>
      <c r="K654" s="111" t="s">
        <v>1740</v>
      </c>
      <c r="L654" s="112" t="s">
        <v>1741</v>
      </c>
      <c r="M654" s="54"/>
      <c r="N654" s="163" t="s">
        <v>1742</v>
      </c>
      <c r="O654" s="88" t="s">
        <v>118</v>
      </c>
      <c r="P654" s="88">
        <v>15</v>
      </c>
      <c r="Q654" s="70" t="s">
        <v>456</v>
      </c>
      <c r="R654" s="241">
        <v>2809650000006</v>
      </c>
      <c r="S654" s="241">
        <v>12809650000003</v>
      </c>
      <c r="T654" s="260">
        <v>275</v>
      </c>
      <c r="U654" s="69">
        <v>175</v>
      </c>
      <c r="V654" s="69">
        <v>80</v>
      </c>
      <c r="W654" s="66">
        <f>кратность!$F$267</f>
        <v>1.2</v>
      </c>
      <c r="X654" s="273">
        <v>4.7E-2</v>
      </c>
      <c r="Y654" s="67">
        <f t="shared" si="660"/>
        <v>1.2469999999999999</v>
      </c>
      <c r="Z654" s="60">
        <v>292</v>
      </c>
      <c r="AA654" s="61">
        <v>193</v>
      </c>
      <c r="AB654" s="61">
        <v>188</v>
      </c>
      <c r="AC654" s="193">
        <v>2</v>
      </c>
      <c r="AD654" s="118">
        <v>600000031</v>
      </c>
      <c r="AE654" s="105">
        <f>справочники!$C$23</f>
        <v>0.17199999999999999</v>
      </c>
      <c r="AF654" s="62">
        <f t="shared" si="632"/>
        <v>2.4</v>
      </c>
      <c r="AG654" s="144">
        <f t="shared" si="633"/>
        <v>2.6659999999999999</v>
      </c>
      <c r="AH654" s="159">
        <v>14</v>
      </c>
      <c r="AI654" s="39">
        <v>8</v>
      </c>
      <c r="AJ654" s="41">
        <f t="shared" si="636"/>
        <v>112</v>
      </c>
      <c r="AK654" s="216">
        <f t="shared" si="661"/>
        <v>268.8</v>
      </c>
      <c r="AL654" s="206">
        <f t="shared" si="654"/>
        <v>1649</v>
      </c>
      <c r="AM654" s="23"/>
    </row>
    <row r="655" spans="1:39" ht="255.75" customHeight="1" x14ac:dyDescent="0.2">
      <c r="A655" s="81">
        <v>1003171526516</v>
      </c>
      <c r="B655" s="49" t="s">
        <v>717</v>
      </c>
      <c r="C655" s="88" t="s">
        <v>3</v>
      </c>
      <c r="D655" s="147" t="s">
        <v>1172</v>
      </c>
      <c r="E655" s="113" t="s">
        <v>1175</v>
      </c>
      <c r="F655" s="226" t="s">
        <v>2</v>
      </c>
      <c r="G655" s="88" t="s">
        <v>455</v>
      </c>
      <c r="H655" s="155" t="s">
        <v>1679</v>
      </c>
      <c r="I655" s="151" t="s">
        <v>1738</v>
      </c>
      <c r="J655" s="52" t="s">
        <v>1739</v>
      </c>
      <c r="K655" s="111" t="s">
        <v>1740</v>
      </c>
      <c r="L655" s="112" t="s">
        <v>1741</v>
      </c>
      <c r="M655" s="54"/>
      <c r="N655" s="163" t="s">
        <v>1742</v>
      </c>
      <c r="O655" s="88" t="s">
        <v>118</v>
      </c>
      <c r="P655" s="88">
        <v>15</v>
      </c>
      <c r="Q655" s="70" t="s">
        <v>456</v>
      </c>
      <c r="R655" s="241">
        <v>2355949000009</v>
      </c>
      <c r="S655" s="241">
        <v>12355949000006</v>
      </c>
      <c r="T655" s="260">
        <v>275</v>
      </c>
      <c r="U655" s="69">
        <v>175</v>
      </c>
      <c r="V655" s="69">
        <v>80</v>
      </c>
      <c r="W655" s="66">
        <f>кратность!$F$268</f>
        <v>1.2</v>
      </c>
      <c r="X655" s="273">
        <v>4.7E-2</v>
      </c>
      <c r="Y655" s="67">
        <f>W655+X655</f>
        <v>1.2469999999999999</v>
      </c>
      <c r="Z655" s="60">
        <v>292</v>
      </c>
      <c r="AA655" s="61">
        <v>193</v>
      </c>
      <c r="AB655" s="61">
        <v>188</v>
      </c>
      <c r="AC655" s="193">
        <v>2</v>
      </c>
      <c r="AD655" s="118">
        <v>600000031</v>
      </c>
      <c r="AE655" s="105">
        <f>справочники!$C$23</f>
        <v>0.17199999999999999</v>
      </c>
      <c r="AF655" s="62">
        <f t="shared" si="632"/>
        <v>2.4</v>
      </c>
      <c r="AG655" s="144">
        <f t="shared" si="633"/>
        <v>2.6659999999999999</v>
      </c>
      <c r="AH655" s="159">
        <v>16</v>
      </c>
      <c r="AI655" s="39">
        <v>8</v>
      </c>
      <c r="AJ655" s="41">
        <f>AH655*AI655</f>
        <v>128</v>
      </c>
      <c r="AK655" s="216">
        <f>IF(C655="ШТ",кол_во_инд.__упак_к*итого_г_у,ROUNDDOWN(номин.вес_нетто_г_у__кг*итого_г_у,1))</f>
        <v>307.2</v>
      </c>
      <c r="AL655" s="206">
        <f t="shared" si="654"/>
        <v>1649</v>
      </c>
      <c r="AM655" s="23"/>
    </row>
    <row r="656" spans="1:39" ht="255" customHeight="1" x14ac:dyDescent="0.2">
      <c r="A656" s="81">
        <v>1003171524721</v>
      </c>
      <c r="B656" s="49" t="s">
        <v>358</v>
      </c>
      <c r="C656" s="88" t="s">
        <v>3</v>
      </c>
      <c r="D656" s="147" t="s">
        <v>1172</v>
      </c>
      <c r="E656" s="113" t="s">
        <v>1175</v>
      </c>
      <c r="F656" s="226" t="s">
        <v>2</v>
      </c>
      <c r="G656" s="88" t="s">
        <v>455</v>
      </c>
      <c r="H656" s="155" t="s">
        <v>1679</v>
      </c>
      <c r="I656" s="151" t="s">
        <v>1738</v>
      </c>
      <c r="J656" s="52" t="s">
        <v>1739</v>
      </c>
      <c r="K656" s="111" t="s">
        <v>1740</v>
      </c>
      <c r="L656" s="112" t="s">
        <v>1741</v>
      </c>
      <c r="M656" s="54"/>
      <c r="N656" s="163" t="s">
        <v>1742</v>
      </c>
      <c r="O656" s="88" t="s">
        <v>118</v>
      </c>
      <c r="P656" s="88">
        <v>15</v>
      </c>
      <c r="Q656" s="70" t="s">
        <v>456</v>
      </c>
      <c r="R656" s="241">
        <v>2419489000001</v>
      </c>
      <c r="S656" s="241">
        <v>12419489000008</v>
      </c>
      <c r="T656" s="260">
        <v>275</v>
      </c>
      <c r="U656" s="69">
        <v>175</v>
      </c>
      <c r="V656" s="69">
        <v>80</v>
      </c>
      <c r="W656" s="66">
        <f>кратность!$F$269</f>
        <v>1.2</v>
      </c>
      <c r="X656" s="273">
        <v>4.7E-2</v>
      </c>
      <c r="Y656" s="67">
        <f t="shared" si="660"/>
        <v>1.2469999999999999</v>
      </c>
      <c r="Z656" s="60">
        <v>292</v>
      </c>
      <c r="AA656" s="61">
        <v>193</v>
      </c>
      <c r="AB656" s="61">
        <v>188</v>
      </c>
      <c r="AC656" s="193">
        <v>2</v>
      </c>
      <c r="AD656" s="118">
        <v>600000031</v>
      </c>
      <c r="AE656" s="105">
        <f>справочники!$C$23</f>
        <v>0.17199999999999999</v>
      </c>
      <c r="AF656" s="62">
        <f t="shared" ref="AF656:AF722" si="674">ROUNDDOWN(номин.вес_нетто__кг*кол_во_инд.__упак_к,2)</f>
        <v>2.4</v>
      </c>
      <c r="AG656" s="144">
        <f t="shared" ref="AG656:AG722" si="675">(номин.вес_брутто__кг*кол_во_инд.__упак_к)+вес_короба__кг</f>
        <v>2.6659999999999999</v>
      </c>
      <c r="AH656" s="159">
        <v>14</v>
      </c>
      <c r="AI656" s="39">
        <v>8</v>
      </c>
      <c r="AJ656" s="41">
        <f t="shared" ref="AJ656:AJ720" si="676">AH656*AI656</f>
        <v>112</v>
      </c>
      <c r="AK656" s="216">
        <f t="shared" si="661"/>
        <v>268.8</v>
      </c>
      <c r="AL656" s="206">
        <f t="shared" si="654"/>
        <v>1649</v>
      </c>
      <c r="AM656" s="23"/>
    </row>
    <row r="657" spans="1:39" ht="255.75" customHeight="1" x14ac:dyDescent="0.2">
      <c r="A657" s="81">
        <v>1003171526167</v>
      </c>
      <c r="B657" s="49" t="s">
        <v>1028</v>
      </c>
      <c r="C657" s="88" t="s">
        <v>3</v>
      </c>
      <c r="D657" s="147" t="s">
        <v>1172</v>
      </c>
      <c r="E657" s="113" t="s">
        <v>1175</v>
      </c>
      <c r="F657" s="226" t="s">
        <v>2</v>
      </c>
      <c r="G657" s="88" t="s">
        <v>455</v>
      </c>
      <c r="H657" s="155" t="s">
        <v>1679</v>
      </c>
      <c r="I657" s="151" t="s">
        <v>1738</v>
      </c>
      <c r="J657" s="52" t="s">
        <v>1739</v>
      </c>
      <c r="K657" s="111" t="s">
        <v>1740</v>
      </c>
      <c r="L657" s="112" t="s">
        <v>1741</v>
      </c>
      <c r="M657" s="54"/>
      <c r="N657" s="163" t="s">
        <v>1742</v>
      </c>
      <c r="O657" s="88" t="s">
        <v>118</v>
      </c>
      <c r="P657" s="88">
        <v>15</v>
      </c>
      <c r="Q657" s="70" t="s">
        <v>456</v>
      </c>
      <c r="R657" s="241">
        <v>2572950000006</v>
      </c>
      <c r="S657" s="241">
        <v>12572950000003</v>
      </c>
      <c r="T657" s="260">
        <v>275</v>
      </c>
      <c r="U657" s="69">
        <v>175</v>
      </c>
      <c r="V657" s="69">
        <v>80</v>
      </c>
      <c r="W657" s="66">
        <f>кратность!$F$270</f>
        <v>1.2</v>
      </c>
      <c r="X657" s="273">
        <v>4.7E-2</v>
      </c>
      <c r="Y657" s="67">
        <f t="shared" si="660"/>
        <v>1.2469999999999999</v>
      </c>
      <c r="Z657" s="60">
        <v>292</v>
      </c>
      <c r="AA657" s="61">
        <v>193</v>
      </c>
      <c r="AB657" s="61">
        <v>188</v>
      </c>
      <c r="AC657" s="193">
        <v>2</v>
      </c>
      <c r="AD657" s="118">
        <v>600000031</v>
      </c>
      <c r="AE657" s="105">
        <f>справочники!$C$23</f>
        <v>0.17199999999999999</v>
      </c>
      <c r="AF657" s="62">
        <f t="shared" si="674"/>
        <v>2.4</v>
      </c>
      <c r="AG657" s="144">
        <f t="shared" si="675"/>
        <v>2.6659999999999999</v>
      </c>
      <c r="AH657" s="159">
        <v>16</v>
      </c>
      <c r="AI657" s="39">
        <v>8</v>
      </c>
      <c r="AJ657" s="41">
        <f t="shared" si="676"/>
        <v>128</v>
      </c>
      <c r="AK657" s="216">
        <f t="shared" si="661"/>
        <v>307.2</v>
      </c>
      <c r="AL657" s="206">
        <f t="shared" si="654"/>
        <v>1649</v>
      </c>
      <c r="AM657" s="23"/>
    </row>
    <row r="658" spans="1:39" ht="56.25" x14ac:dyDescent="0.2">
      <c r="A658" s="81">
        <v>1003173585486</v>
      </c>
      <c r="B658" s="49" t="s">
        <v>208</v>
      </c>
      <c r="C658" s="88" t="s">
        <v>4</v>
      </c>
      <c r="D658" s="147" t="s">
        <v>1172</v>
      </c>
      <c r="E658" s="113" t="s">
        <v>1174</v>
      </c>
      <c r="F658" s="226" t="s">
        <v>2</v>
      </c>
      <c r="G658" s="88" t="s">
        <v>455</v>
      </c>
      <c r="H658" s="155" t="s">
        <v>343</v>
      </c>
      <c r="I658" s="151" t="s">
        <v>534</v>
      </c>
      <c r="J658" s="52" t="s">
        <v>1425</v>
      </c>
      <c r="K658" s="53">
        <v>14</v>
      </c>
      <c r="L658" s="54">
        <v>35</v>
      </c>
      <c r="M658" s="54"/>
      <c r="N658" s="89" t="s">
        <v>665</v>
      </c>
      <c r="O658" s="88" t="s">
        <v>118</v>
      </c>
      <c r="P658" s="88">
        <v>12</v>
      </c>
      <c r="Q658" s="70" t="s">
        <v>29</v>
      </c>
      <c r="R658" s="248">
        <v>4607958071005</v>
      </c>
      <c r="S658" s="248">
        <v>14607958071002</v>
      </c>
      <c r="T658" s="260">
        <v>190</v>
      </c>
      <c r="U658" s="69">
        <v>144</v>
      </c>
      <c r="V658" s="69">
        <v>50</v>
      </c>
      <c r="W658" s="66">
        <v>0.5</v>
      </c>
      <c r="X658" s="273">
        <v>1.7000000000000001E-2</v>
      </c>
      <c r="Y658" s="67">
        <f t="shared" si="660"/>
        <v>0.51700000000000002</v>
      </c>
      <c r="Z658" s="76">
        <v>378</v>
      </c>
      <c r="AA658" s="61">
        <v>156</v>
      </c>
      <c r="AB658" s="69">
        <v>111</v>
      </c>
      <c r="AC658" s="193">
        <v>4</v>
      </c>
      <c r="AD658" s="118">
        <v>600000220</v>
      </c>
      <c r="AE658" s="105">
        <f>справочники!$C$49</f>
        <v>0.105</v>
      </c>
      <c r="AF658" s="62">
        <f t="shared" si="674"/>
        <v>2</v>
      </c>
      <c r="AG658" s="143">
        <f t="shared" si="675"/>
        <v>2.173</v>
      </c>
      <c r="AH658" s="159">
        <v>15</v>
      </c>
      <c r="AI658" s="39">
        <v>14</v>
      </c>
      <c r="AJ658" s="41">
        <f t="shared" si="676"/>
        <v>210</v>
      </c>
      <c r="AK658" s="208">
        <f t="shared" si="661"/>
        <v>840</v>
      </c>
      <c r="AL658" s="206">
        <f t="shared" si="654"/>
        <v>1699</v>
      </c>
      <c r="AM658" s="23"/>
    </row>
    <row r="659" spans="1:39" ht="51" x14ac:dyDescent="0.2">
      <c r="A659" s="81">
        <v>1003171674866</v>
      </c>
      <c r="B659" s="49" t="s">
        <v>101</v>
      </c>
      <c r="C659" s="88" t="s">
        <v>4</v>
      </c>
      <c r="D659" s="147" t="s">
        <v>1172</v>
      </c>
      <c r="E659" s="113" t="s">
        <v>1176</v>
      </c>
      <c r="F659" s="226" t="s">
        <v>2</v>
      </c>
      <c r="G659" s="88" t="s">
        <v>455</v>
      </c>
      <c r="H659" s="155" t="s">
        <v>343</v>
      </c>
      <c r="I659" s="151" t="s">
        <v>548</v>
      </c>
      <c r="J659" s="52" t="s">
        <v>1305</v>
      </c>
      <c r="K659" s="53">
        <v>12</v>
      </c>
      <c r="L659" s="54">
        <v>17</v>
      </c>
      <c r="M659" s="54"/>
      <c r="N659" s="87" t="s">
        <v>666</v>
      </c>
      <c r="O659" s="88" t="s">
        <v>118</v>
      </c>
      <c r="P659" s="88">
        <v>14</v>
      </c>
      <c r="Q659" s="70" t="s">
        <v>456</v>
      </c>
      <c r="R659" s="239">
        <v>4607958072330</v>
      </c>
      <c r="S659" s="239">
        <v>14607958072337</v>
      </c>
      <c r="T659" s="260">
        <v>190</v>
      </c>
      <c r="U659" s="69">
        <v>144</v>
      </c>
      <c r="V659" s="69">
        <v>50</v>
      </c>
      <c r="W659" s="66">
        <v>0.4</v>
      </c>
      <c r="X659" s="273">
        <v>1.9E-2</v>
      </c>
      <c r="Y659" s="67">
        <f t="shared" si="660"/>
        <v>0.41900000000000004</v>
      </c>
      <c r="Z659" s="60">
        <v>378</v>
      </c>
      <c r="AA659" s="61">
        <v>156</v>
      </c>
      <c r="AB659" s="69">
        <v>111</v>
      </c>
      <c r="AC659" s="193">
        <v>4</v>
      </c>
      <c r="AD659" s="118">
        <v>600000220</v>
      </c>
      <c r="AE659" s="105">
        <f>справочники!$C$49</f>
        <v>0.105</v>
      </c>
      <c r="AF659" s="62">
        <f t="shared" si="674"/>
        <v>1.6</v>
      </c>
      <c r="AG659" s="143">
        <f t="shared" si="675"/>
        <v>1.7810000000000001</v>
      </c>
      <c r="AH659" s="159">
        <v>15</v>
      </c>
      <c r="AI659" s="39">
        <v>14</v>
      </c>
      <c r="AJ659" s="41">
        <f t="shared" si="676"/>
        <v>210</v>
      </c>
      <c r="AK659" s="208">
        <f t="shared" si="661"/>
        <v>840</v>
      </c>
      <c r="AL659" s="206">
        <f t="shared" si="654"/>
        <v>1699</v>
      </c>
      <c r="AM659" s="23"/>
    </row>
    <row r="660" spans="1:39" ht="51" x14ac:dyDescent="0.2">
      <c r="A660" s="81">
        <v>1003171674867</v>
      </c>
      <c r="B660" s="49" t="s">
        <v>102</v>
      </c>
      <c r="C660" s="88" t="s">
        <v>4</v>
      </c>
      <c r="D660" s="147" t="s">
        <v>1172</v>
      </c>
      <c r="E660" s="113" t="s">
        <v>1176</v>
      </c>
      <c r="F660" s="226" t="s">
        <v>624</v>
      </c>
      <c r="G660" s="88" t="s">
        <v>455</v>
      </c>
      <c r="H660" s="155" t="s">
        <v>343</v>
      </c>
      <c r="I660" s="151" t="s">
        <v>548</v>
      </c>
      <c r="J660" s="52" t="s">
        <v>180</v>
      </c>
      <c r="K660" s="53">
        <v>12</v>
      </c>
      <c r="L660" s="54">
        <v>17</v>
      </c>
      <c r="M660" s="54"/>
      <c r="N660" s="87" t="s">
        <v>666</v>
      </c>
      <c r="O660" s="88" t="s">
        <v>118</v>
      </c>
      <c r="P660" s="88">
        <v>12</v>
      </c>
      <c r="Q660" s="70" t="s">
        <v>456</v>
      </c>
      <c r="R660" s="239">
        <v>4607088543557</v>
      </c>
      <c r="S660" s="239">
        <v>14607088543554</v>
      </c>
      <c r="T660" s="260">
        <v>190</v>
      </c>
      <c r="U660" s="69">
        <v>144</v>
      </c>
      <c r="V660" s="69">
        <v>50</v>
      </c>
      <c r="W660" s="66">
        <v>0.4</v>
      </c>
      <c r="X660" s="273">
        <v>1.9E-2</v>
      </c>
      <c r="Y660" s="67">
        <f t="shared" si="660"/>
        <v>0.41900000000000004</v>
      </c>
      <c r="Z660" s="60">
        <v>378</v>
      </c>
      <c r="AA660" s="61">
        <v>156</v>
      </c>
      <c r="AB660" s="69">
        <v>111</v>
      </c>
      <c r="AC660" s="193">
        <v>4</v>
      </c>
      <c r="AD660" s="118">
        <v>600000220</v>
      </c>
      <c r="AE660" s="105">
        <f>справочники!$C$49</f>
        <v>0.105</v>
      </c>
      <c r="AF660" s="62">
        <f t="shared" si="674"/>
        <v>1.6</v>
      </c>
      <c r="AG660" s="143">
        <f t="shared" si="675"/>
        <v>1.7810000000000001</v>
      </c>
      <c r="AH660" s="159">
        <v>15</v>
      </c>
      <c r="AI660" s="39">
        <v>14</v>
      </c>
      <c r="AJ660" s="41">
        <f t="shared" si="676"/>
        <v>210</v>
      </c>
      <c r="AK660" s="208">
        <f t="shared" si="661"/>
        <v>840</v>
      </c>
      <c r="AL660" s="206">
        <f t="shared" si="654"/>
        <v>1699</v>
      </c>
      <c r="AM660" s="23"/>
    </row>
    <row r="661" spans="1:39" ht="51" x14ac:dyDescent="0.2">
      <c r="A661" s="81">
        <v>1003174005466</v>
      </c>
      <c r="B661" s="49" t="s">
        <v>244</v>
      </c>
      <c r="C661" s="88" t="s">
        <v>4</v>
      </c>
      <c r="D661" s="147" t="s">
        <v>1172</v>
      </c>
      <c r="E661" s="113" t="s">
        <v>1176</v>
      </c>
      <c r="F661" s="226" t="s">
        <v>2</v>
      </c>
      <c r="G661" s="88" t="s">
        <v>455</v>
      </c>
      <c r="H661" s="156" t="s">
        <v>343</v>
      </c>
      <c r="I661" s="151" t="s">
        <v>548</v>
      </c>
      <c r="J661" s="52" t="s">
        <v>363</v>
      </c>
      <c r="K661" s="53">
        <v>12</v>
      </c>
      <c r="L661" s="54">
        <v>19</v>
      </c>
      <c r="M661" s="54"/>
      <c r="N661" s="89" t="s">
        <v>667</v>
      </c>
      <c r="O661" s="88" t="s">
        <v>118</v>
      </c>
      <c r="P661" s="88">
        <v>14</v>
      </c>
      <c r="Q661" s="70" t="s">
        <v>456</v>
      </c>
      <c r="R661" s="239">
        <v>4607958071838</v>
      </c>
      <c r="S661" s="239">
        <v>14607958071835</v>
      </c>
      <c r="T661" s="260">
        <v>190</v>
      </c>
      <c r="U661" s="69">
        <v>144</v>
      </c>
      <c r="V661" s="69">
        <v>50</v>
      </c>
      <c r="W661" s="66">
        <v>0.4</v>
      </c>
      <c r="X661" s="273">
        <v>1.7000000000000001E-2</v>
      </c>
      <c r="Y661" s="67">
        <f t="shared" si="660"/>
        <v>0.41700000000000004</v>
      </c>
      <c r="Z661" s="60">
        <v>378</v>
      </c>
      <c r="AA661" s="61">
        <v>156</v>
      </c>
      <c r="AB661" s="69">
        <v>111</v>
      </c>
      <c r="AC661" s="193">
        <v>4</v>
      </c>
      <c r="AD661" s="118">
        <v>600000220</v>
      </c>
      <c r="AE661" s="105">
        <f>справочники!$C$49</f>
        <v>0.105</v>
      </c>
      <c r="AF661" s="62">
        <f t="shared" si="674"/>
        <v>1.6</v>
      </c>
      <c r="AG661" s="143">
        <f t="shared" si="675"/>
        <v>1.7730000000000001</v>
      </c>
      <c r="AH661" s="159">
        <v>15</v>
      </c>
      <c r="AI661" s="39">
        <v>14</v>
      </c>
      <c r="AJ661" s="41">
        <f t="shared" si="676"/>
        <v>210</v>
      </c>
      <c r="AK661" s="208">
        <f t="shared" ref="AK661:AK726" si="677">IF(C661="ШТ",кол_во_инд.__упак_к*итого_г_у,ROUNDDOWN(номин.вес_нетто_г_у__кг*итого_г_у,1))</f>
        <v>840</v>
      </c>
      <c r="AL661" s="206">
        <f t="shared" si="654"/>
        <v>1699</v>
      </c>
      <c r="AM661" s="23"/>
    </row>
    <row r="662" spans="1:39" ht="51" x14ac:dyDescent="0.2">
      <c r="A662" s="81">
        <v>1003171685765</v>
      </c>
      <c r="B662" s="49" t="s">
        <v>304</v>
      </c>
      <c r="C662" s="88" t="s">
        <v>4</v>
      </c>
      <c r="D662" s="147" t="s">
        <v>1172</v>
      </c>
      <c r="E662" s="113" t="s">
        <v>1176</v>
      </c>
      <c r="F662" s="226" t="s">
        <v>2</v>
      </c>
      <c r="G662" s="88" t="s">
        <v>455</v>
      </c>
      <c r="H662" s="156" t="s">
        <v>343</v>
      </c>
      <c r="I662" s="151" t="s">
        <v>548</v>
      </c>
      <c r="J662" s="52" t="s">
        <v>1306</v>
      </c>
      <c r="K662" s="53">
        <v>13</v>
      </c>
      <c r="L662" s="54">
        <v>17</v>
      </c>
      <c r="M662" s="54"/>
      <c r="N662" s="89" t="s">
        <v>1307</v>
      </c>
      <c r="O662" s="88" t="s">
        <v>118</v>
      </c>
      <c r="P662" s="88">
        <v>14</v>
      </c>
      <c r="Q662" s="70" t="s">
        <v>456</v>
      </c>
      <c r="R662" s="245">
        <v>4607958073221</v>
      </c>
      <c r="S662" s="245">
        <v>14607958073228</v>
      </c>
      <c r="T662" s="94">
        <v>190</v>
      </c>
      <c r="U662" s="61">
        <v>144</v>
      </c>
      <c r="V662" s="61">
        <v>50</v>
      </c>
      <c r="W662" s="66">
        <v>0.4</v>
      </c>
      <c r="X662" s="273">
        <v>1.7000000000000001E-2</v>
      </c>
      <c r="Y662" s="67">
        <f t="shared" si="660"/>
        <v>0.41700000000000004</v>
      </c>
      <c r="Z662" s="60">
        <v>378</v>
      </c>
      <c r="AA662" s="61">
        <v>156</v>
      </c>
      <c r="AB662" s="69">
        <v>111</v>
      </c>
      <c r="AC662" s="193">
        <v>4</v>
      </c>
      <c r="AD662" s="118">
        <v>600000220</v>
      </c>
      <c r="AE662" s="105">
        <f>справочники!$C$49</f>
        <v>0.105</v>
      </c>
      <c r="AF662" s="62">
        <f t="shared" si="674"/>
        <v>1.6</v>
      </c>
      <c r="AG662" s="143">
        <f t="shared" si="675"/>
        <v>1.7730000000000001</v>
      </c>
      <c r="AH662" s="159">
        <v>15</v>
      </c>
      <c r="AI662" s="39">
        <v>14</v>
      </c>
      <c r="AJ662" s="41">
        <f t="shared" si="676"/>
        <v>210</v>
      </c>
      <c r="AK662" s="208">
        <f t="shared" si="677"/>
        <v>840</v>
      </c>
      <c r="AL662" s="206">
        <f t="shared" si="654"/>
        <v>1699</v>
      </c>
      <c r="AM662" s="23"/>
    </row>
    <row r="663" spans="1:39" ht="51" x14ac:dyDescent="0.2">
      <c r="A663" s="81">
        <v>1003171685333</v>
      </c>
      <c r="B663" s="49" t="s">
        <v>1908</v>
      </c>
      <c r="C663" s="88" t="s">
        <v>4</v>
      </c>
      <c r="D663" s="147" t="s">
        <v>1172</v>
      </c>
      <c r="E663" s="113" t="s">
        <v>1176</v>
      </c>
      <c r="F663" s="226" t="s">
        <v>2</v>
      </c>
      <c r="G663" s="88" t="s">
        <v>455</v>
      </c>
      <c r="H663" s="156" t="s">
        <v>343</v>
      </c>
      <c r="I663" s="151" t="s">
        <v>548</v>
      </c>
      <c r="J663" s="52" t="s">
        <v>1306</v>
      </c>
      <c r="K663" s="53">
        <v>13</v>
      </c>
      <c r="L663" s="54">
        <v>17</v>
      </c>
      <c r="M663" s="54"/>
      <c r="N663" s="89" t="s">
        <v>1307</v>
      </c>
      <c r="O663" s="88" t="s">
        <v>118</v>
      </c>
      <c r="P663" s="88">
        <v>14</v>
      </c>
      <c r="Q663" s="70" t="s">
        <v>456</v>
      </c>
      <c r="R663" s="245">
        <v>4607958073221</v>
      </c>
      <c r="S663" s="245">
        <v>14607958073228</v>
      </c>
      <c r="T663" s="94">
        <v>190</v>
      </c>
      <c r="U663" s="61">
        <v>144</v>
      </c>
      <c r="V663" s="61">
        <v>50</v>
      </c>
      <c r="W663" s="66">
        <v>0.4</v>
      </c>
      <c r="X663" s="273">
        <v>1.7000000000000001E-2</v>
      </c>
      <c r="Y663" s="67">
        <f t="shared" ref="Y663" si="678">W663+X663</f>
        <v>0.41700000000000004</v>
      </c>
      <c r="Z663" s="60">
        <v>378</v>
      </c>
      <c r="AA663" s="61">
        <v>156</v>
      </c>
      <c r="AB663" s="69">
        <v>111</v>
      </c>
      <c r="AC663" s="193">
        <v>4</v>
      </c>
      <c r="AD663" s="118">
        <v>600000220</v>
      </c>
      <c r="AE663" s="105">
        <f>справочники!$C$49</f>
        <v>0.105</v>
      </c>
      <c r="AF663" s="62">
        <f t="shared" si="674"/>
        <v>1.6</v>
      </c>
      <c r="AG663" s="143">
        <f t="shared" si="675"/>
        <v>1.7730000000000001</v>
      </c>
      <c r="AH663" s="159">
        <v>15</v>
      </c>
      <c r="AI663" s="39">
        <v>14</v>
      </c>
      <c r="AJ663" s="41">
        <f t="shared" ref="AJ663" si="679">AH663*AI663</f>
        <v>210</v>
      </c>
      <c r="AK663" s="208">
        <f t="shared" ref="AK663" si="680">IF(C663="ШТ",кол_во_инд.__упак_к*итого_г_у,ROUNDDOWN(номин.вес_нетто_г_у__кг*итого_г_у,1))</f>
        <v>840</v>
      </c>
      <c r="AL663" s="206">
        <f t="shared" si="654"/>
        <v>1699</v>
      </c>
      <c r="AM663" s="23"/>
    </row>
    <row r="664" spans="1:39" ht="51" x14ac:dyDescent="0.2">
      <c r="A664" s="81">
        <v>1003171684871</v>
      </c>
      <c r="B664" s="49" t="s">
        <v>103</v>
      </c>
      <c r="C664" s="88" t="s">
        <v>4</v>
      </c>
      <c r="D664" s="147" t="s">
        <v>1172</v>
      </c>
      <c r="E664" s="113" t="s">
        <v>1176</v>
      </c>
      <c r="F664" s="226" t="s">
        <v>624</v>
      </c>
      <c r="G664" s="88" t="s">
        <v>455</v>
      </c>
      <c r="H664" s="156" t="s">
        <v>343</v>
      </c>
      <c r="I664" s="151" t="s">
        <v>548</v>
      </c>
      <c r="J664" s="52" t="s">
        <v>262</v>
      </c>
      <c r="K664" s="53">
        <v>13</v>
      </c>
      <c r="L664" s="54">
        <v>25</v>
      </c>
      <c r="M664" s="54"/>
      <c r="N664" s="89" t="s">
        <v>668</v>
      </c>
      <c r="O664" s="88" t="s">
        <v>118</v>
      </c>
      <c r="P664" s="88">
        <v>12</v>
      </c>
      <c r="Q664" s="70" t="s">
        <v>456</v>
      </c>
      <c r="R664" s="245">
        <v>4607088543670</v>
      </c>
      <c r="S664" s="245">
        <v>14607088543677</v>
      </c>
      <c r="T664" s="94">
        <v>190</v>
      </c>
      <c r="U664" s="61">
        <v>144</v>
      </c>
      <c r="V664" s="61">
        <v>50</v>
      </c>
      <c r="W664" s="66">
        <v>0.4</v>
      </c>
      <c r="X664" s="273">
        <v>1.7000000000000001E-2</v>
      </c>
      <c r="Y664" s="67">
        <f t="shared" ref="Y664:Y720" si="681">W664+X664</f>
        <v>0.41700000000000004</v>
      </c>
      <c r="Z664" s="60">
        <v>378</v>
      </c>
      <c r="AA664" s="61">
        <v>156</v>
      </c>
      <c r="AB664" s="69">
        <v>111</v>
      </c>
      <c r="AC664" s="193">
        <v>4</v>
      </c>
      <c r="AD664" s="118">
        <v>600000220</v>
      </c>
      <c r="AE664" s="105">
        <f>справочники!$C$49</f>
        <v>0.105</v>
      </c>
      <c r="AF664" s="62">
        <f t="shared" si="674"/>
        <v>1.6</v>
      </c>
      <c r="AG664" s="143">
        <f t="shared" si="675"/>
        <v>1.7730000000000001</v>
      </c>
      <c r="AH664" s="159">
        <v>15</v>
      </c>
      <c r="AI664" s="39">
        <v>14</v>
      </c>
      <c r="AJ664" s="41">
        <f t="shared" si="676"/>
        <v>210</v>
      </c>
      <c r="AK664" s="208">
        <f t="shared" si="677"/>
        <v>840</v>
      </c>
      <c r="AL664" s="206">
        <f t="shared" si="654"/>
        <v>1699</v>
      </c>
      <c r="AM664" s="23"/>
    </row>
    <row r="665" spans="1:39" ht="51" x14ac:dyDescent="0.2">
      <c r="A665" s="81">
        <v>1003171684874</v>
      </c>
      <c r="B665" s="49" t="s">
        <v>104</v>
      </c>
      <c r="C665" s="88" t="s">
        <v>4</v>
      </c>
      <c r="D665" s="147" t="s">
        <v>1172</v>
      </c>
      <c r="E665" s="113" t="s">
        <v>1176</v>
      </c>
      <c r="F665" s="226" t="s">
        <v>2</v>
      </c>
      <c r="G665" s="88" t="s">
        <v>455</v>
      </c>
      <c r="H665" s="156" t="s">
        <v>343</v>
      </c>
      <c r="I665" s="151" t="s">
        <v>548</v>
      </c>
      <c r="J665" s="52" t="s">
        <v>1306</v>
      </c>
      <c r="K665" s="53">
        <v>13</v>
      </c>
      <c r="L665" s="54">
        <v>17</v>
      </c>
      <c r="M665" s="54"/>
      <c r="N665" s="89" t="s">
        <v>1307</v>
      </c>
      <c r="O665" s="88" t="s">
        <v>118</v>
      </c>
      <c r="P665" s="88">
        <v>14</v>
      </c>
      <c r="Q665" s="70" t="s">
        <v>456</v>
      </c>
      <c r="R665" s="239">
        <v>4607088541805</v>
      </c>
      <c r="S665" s="239">
        <v>14607088541802</v>
      </c>
      <c r="T665" s="260">
        <v>275</v>
      </c>
      <c r="U665" s="69">
        <v>175</v>
      </c>
      <c r="V665" s="69">
        <v>65</v>
      </c>
      <c r="W665" s="66">
        <v>1</v>
      </c>
      <c r="X665" s="273">
        <v>3.6999999999999998E-2</v>
      </c>
      <c r="Y665" s="67">
        <f>W665+X665</f>
        <v>1.0369999999999999</v>
      </c>
      <c r="Z665" s="60">
        <v>390</v>
      </c>
      <c r="AA665" s="61">
        <v>294</v>
      </c>
      <c r="AB665" s="61">
        <v>150</v>
      </c>
      <c r="AC665" s="193">
        <v>4</v>
      </c>
      <c r="AD665" s="118">
        <v>600000280</v>
      </c>
      <c r="AE665" s="105">
        <f>справочники!$C$57</f>
        <v>0.371</v>
      </c>
      <c r="AF665" s="62">
        <f t="shared" si="674"/>
        <v>4</v>
      </c>
      <c r="AG665" s="143">
        <f t="shared" si="675"/>
        <v>4.5190000000000001</v>
      </c>
      <c r="AH665" s="159">
        <v>8</v>
      </c>
      <c r="AI665" s="39">
        <v>10</v>
      </c>
      <c r="AJ665" s="41">
        <f>AH665*AI665</f>
        <v>80</v>
      </c>
      <c r="AK665" s="208">
        <f>IF(C665="ШТ",кол_во_инд.__упак_к*итого_г_у,ROUNDDOWN(номин.вес_нетто_г_у__кг*итого_г_у,1))</f>
        <v>320</v>
      </c>
      <c r="AL665" s="206">
        <f t="shared" ref="AL665:AL735" si="682">(высота__мм*кол_во_слоев_г_у)+145</f>
        <v>1645</v>
      </c>
      <c r="AM665" s="23"/>
    </row>
    <row r="666" spans="1:39" ht="51" x14ac:dyDescent="0.2">
      <c r="A666" s="81">
        <v>1003173995633</v>
      </c>
      <c r="B666" s="49" t="s">
        <v>276</v>
      </c>
      <c r="C666" s="88" t="s">
        <v>4</v>
      </c>
      <c r="D666" s="147" t="s">
        <v>1172</v>
      </c>
      <c r="E666" s="113" t="s">
        <v>1176</v>
      </c>
      <c r="F666" s="226" t="s">
        <v>2</v>
      </c>
      <c r="G666" s="88" t="s">
        <v>455</v>
      </c>
      <c r="H666" s="156" t="s">
        <v>343</v>
      </c>
      <c r="I666" s="151" t="s">
        <v>548</v>
      </c>
      <c r="J666" s="52" t="s">
        <v>1189</v>
      </c>
      <c r="K666" s="53">
        <v>11</v>
      </c>
      <c r="L666" s="54">
        <v>21</v>
      </c>
      <c r="M666" s="54"/>
      <c r="N666" s="89" t="s">
        <v>1063</v>
      </c>
      <c r="O666" s="88" t="s">
        <v>118</v>
      </c>
      <c r="P666" s="88">
        <v>14</v>
      </c>
      <c r="Q666" s="70" t="s">
        <v>456</v>
      </c>
      <c r="R666" s="245">
        <v>4607958072859</v>
      </c>
      <c r="S666" s="245">
        <v>14607958072856</v>
      </c>
      <c r="T666" s="94">
        <v>190</v>
      </c>
      <c r="U666" s="61">
        <v>144</v>
      </c>
      <c r="V666" s="61">
        <v>50</v>
      </c>
      <c r="W666" s="66">
        <v>0.4</v>
      </c>
      <c r="X666" s="273">
        <v>1.7000000000000001E-2</v>
      </c>
      <c r="Y666" s="67">
        <f t="shared" si="681"/>
        <v>0.41700000000000004</v>
      </c>
      <c r="Z666" s="60">
        <v>378</v>
      </c>
      <c r="AA666" s="61">
        <v>156</v>
      </c>
      <c r="AB666" s="69">
        <v>111</v>
      </c>
      <c r="AC666" s="193">
        <v>4</v>
      </c>
      <c r="AD666" s="118">
        <v>600000220</v>
      </c>
      <c r="AE666" s="105">
        <f>справочники!$C$49</f>
        <v>0.105</v>
      </c>
      <c r="AF666" s="62">
        <f t="shared" si="674"/>
        <v>1.6</v>
      </c>
      <c r="AG666" s="143">
        <f t="shared" si="675"/>
        <v>1.7730000000000001</v>
      </c>
      <c r="AH666" s="159">
        <v>15</v>
      </c>
      <c r="AI666" s="39">
        <v>14</v>
      </c>
      <c r="AJ666" s="41">
        <f t="shared" si="676"/>
        <v>210</v>
      </c>
      <c r="AK666" s="208">
        <f t="shared" si="677"/>
        <v>840</v>
      </c>
      <c r="AL666" s="206">
        <f t="shared" si="654"/>
        <v>1699</v>
      </c>
      <c r="AM666" s="23"/>
    </row>
    <row r="667" spans="1:39" ht="51" x14ac:dyDescent="0.2">
      <c r="A667" s="81">
        <v>1003173996552</v>
      </c>
      <c r="B667" s="49" t="s">
        <v>728</v>
      </c>
      <c r="C667" s="88" t="s">
        <v>4</v>
      </c>
      <c r="D667" s="147" t="s">
        <v>1172</v>
      </c>
      <c r="E667" s="113" t="s">
        <v>1176</v>
      </c>
      <c r="F667" s="226" t="s">
        <v>2</v>
      </c>
      <c r="G667" s="88" t="s">
        <v>455</v>
      </c>
      <c r="H667" s="156" t="s">
        <v>343</v>
      </c>
      <c r="I667" s="151" t="s">
        <v>548</v>
      </c>
      <c r="J667" s="52" t="s">
        <v>1189</v>
      </c>
      <c r="K667" s="53">
        <v>11</v>
      </c>
      <c r="L667" s="54">
        <v>21</v>
      </c>
      <c r="M667" s="54"/>
      <c r="N667" s="89" t="s">
        <v>1063</v>
      </c>
      <c r="O667" s="88" t="s">
        <v>118</v>
      </c>
      <c r="P667" s="88">
        <v>14</v>
      </c>
      <c r="Q667" s="70" t="s">
        <v>456</v>
      </c>
      <c r="R667" s="245">
        <v>4607958075607</v>
      </c>
      <c r="S667" s="245">
        <v>14607958075604</v>
      </c>
      <c r="T667" s="94">
        <v>275</v>
      </c>
      <c r="U667" s="61">
        <v>175</v>
      </c>
      <c r="V667" s="61">
        <v>50</v>
      </c>
      <c r="W667" s="66">
        <v>0.7</v>
      </c>
      <c r="X667" s="273">
        <v>3.2000000000000001E-2</v>
      </c>
      <c r="Y667" s="67">
        <f>W667+X667</f>
        <v>0.73199999999999998</v>
      </c>
      <c r="Z667" s="60">
        <v>390</v>
      </c>
      <c r="AA667" s="61">
        <v>294</v>
      </c>
      <c r="AB667" s="69">
        <v>150</v>
      </c>
      <c r="AC667" s="193">
        <v>4</v>
      </c>
      <c r="AD667" s="118">
        <v>600000280</v>
      </c>
      <c r="AE667" s="105">
        <f>справочники!$C$57</f>
        <v>0.371</v>
      </c>
      <c r="AF667" s="62">
        <f t="shared" si="674"/>
        <v>2.8</v>
      </c>
      <c r="AG667" s="143">
        <f t="shared" si="675"/>
        <v>3.2989999999999999</v>
      </c>
      <c r="AH667" s="159">
        <v>8</v>
      </c>
      <c r="AI667" s="39">
        <v>10</v>
      </c>
      <c r="AJ667" s="41">
        <f>AH667*AI667</f>
        <v>80</v>
      </c>
      <c r="AK667" s="208">
        <f>IF(C667="ШТ",кол_во_инд.__упак_к*итого_г_у,ROUNDDOWN(номин.вес_нетто_г_у__кг*итого_г_у,1))</f>
        <v>320</v>
      </c>
      <c r="AL667" s="206">
        <f t="shared" si="654"/>
        <v>1645</v>
      </c>
      <c r="AM667" s="23"/>
    </row>
    <row r="668" spans="1:39" ht="51" x14ac:dyDescent="0.2">
      <c r="A668" s="81">
        <v>1003173995465</v>
      </c>
      <c r="B668" s="49" t="s">
        <v>243</v>
      </c>
      <c r="C668" s="88" t="s">
        <v>4</v>
      </c>
      <c r="D668" s="147" t="s">
        <v>1172</v>
      </c>
      <c r="E668" s="113" t="s">
        <v>1176</v>
      </c>
      <c r="F668" s="226" t="s">
        <v>2</v>
      </c>
      <c r="G668" s="88" t="s">
        <v>455</v>
      </c>
      <c r="H668" s="156" t="s">
        <v>343</v>
      </c>
      <c r="I668" s="151" t="s">
        <v>548</v>
      </c>
      <c r="J668" s="52" t="s">
        <v>1189</v>
      </c>
      <c r="K668" s="53">
        <v>11</v>
      </c>
      <c r="L668" s="54">
        <v>21</v>
      </c>
      <c r="M668" s="54"/>
      <c r="N668" s="89" t="s">
        <v>1063</v>
      </c>
      <c r="O668" s="88" t="s">
        <v>118</v>
      </c>
      <c r="P668" s="88">
        <v>14</v>
      </c>
      <c r="Q668" s="70" t="s">
        <v>456</v>
      </c>
      <c r="R668" s="245">
        <v>4607958071821</v>
      </c>
      <c r="S668" s="245">
        <v>14607958071828</v>
      </c>
      <c r="T668" s="94">
        <v>190</v>
      </c>
      <c r="U668" s="61">
        <v>144</v>
      </c>
      <c r="V668" s="61">
        <v>50</v>
      </c>
      <c r="W668" s="66">
        <v>0.4</v>
      </c>
      <c r="X668" s="273">
        <v>1.7000000000000001E-2</v>
      </c>
      <c r="Y668" s="67">
        <f t="shared" si="681"/>
        <v>0.41700000000000004</v>
      </c>
      <c r="Z668" s="60">
        <v>378</v>
      </c>
      <c r="AA668" s="61">
        <v>156</v>
      </c>
      <c r="AB668" s="69">
        <v>111</v>
      </c>
      <c r="AC668" s="193">
        <v>4</v>
      </c>
      <c r="AD668" s="118">
        <v>600000220</v>
      </c>
      <c r="AE668" s="105">
        <f>справочники!$C$49</f>
        <v>0.105</v>
      </c>
      <c r="AF668" s="62">
        <f t="shared" si="674"/>
        <v>1.6</v>
      </c>
      <c r="AG668" s="143">
        <f t="shared" si="675"/>
        <v>1.7730000000000001</v>
      </c>
      <c r="AH668" s="159">
        <v>15</v>
      </c>
      <c r="AI668" s="39">
        <v>14</v>
      </c>
      <c r="AJ668" s="41">
        <f t="shared" si="676"/>
        <v>210</v>
      </c>
      <c r="AK668" s="208">
        <f t="shared" si="677"/>
        <v>840</v>
      </c>
      <c r="AL668" s="206">
        <f t="shared" si="654"/>
        <v>1699</v>
      </c>
      <c r="AM668" s="23"/>
    </row>
    <row r="669" spans="1:39" ht="51" x14ac:dyDescent="0.2">
      <c r="A669" s="81">
        <v>1003343997270</v>
      </c>
      <c r="B669" s="49" t="s">
        <v>1696</v>
      </c>
      <c r="C669" s="88" t="s">
        <v>4</v>
      </c>
      <c r="D669" s="147" t="s">
        <v>1172</v>
      </c>
      <c r="E669" s="113" t="s">
        <v>1176</v>
      </c>
      <c r="F669" s="226" t="s">
        <v>2</v>
      </c>
      <c r="G669" s="88" t="s">
        <v>455</v>
      </c>
      <c r="H669" s="156" t="s">
        <v>343</v>
      </c>
      <c r="I669" s="151" t="s">
        <v>548</v>
      </c>
      <c r="J669" s="52" t="s">
        <v>1189</v>
      </c>
      <c r="K669" s="53">
        <v>11</v>
      </c>
      <c r="L669" s="54">
        <v>21</v>
      </c>
      <c r="M669" s="54"/>
      <c r="N669" s="89" t="s">
        <v>1063</v>
      </c>
      <c r="O669" s="88" t="s">
        <v>118</v>
      </c>
      <c r="P669" s="88">
        <v>14</v>
      </c>
      <c r="Q669" s="70" t="s">
        <v>456</v>
      </c>
      <c r="R669" s="245">
        <v>4607958071821</v>
      </c>
      <c r="S669" s="245">
        <v>14607958071828</v>
      </c>
      <c r="T669" s="94">
        <v>190</v>
      </c>
      <c r="U669" s="61">
        <v>144</v>
      </c>
      <c r="V669" s="61">
        <v>50</v>
      </c>
      <c r="W669" s="66">
        <v>0.4</v>
      </c>
      <c r="X669" s="273">
        <v>1.7000000000000001E-2</v>
      </c>
      <c r="Y669" s="67">
        <f t="shared" ref="Y669" si="683">W669+X669</f>
        <v>0.41700000000000004</v>
      </c>
      <c r="Z669" s="60">
        <v>378</v>
      </c>
      <c r="AA669" s="61">
        <v>156</v>
      </c>
      <c r="AB669" s="69">
        <v>111</v>
      </c>
      <c r="AC669" s="193">
        <v>4</v>
      </c>
      <c r="AD669" s="118">
        <v>600000220</v>
      </c>
      <c r="AE669" s="105">
        <f>справочники!$C$49</f>
        <v>0.105</v>
      </c>
      <c r="AF669" s="62">
        <f t="shared" si="674"/>
        <v>1.6</v>
      </c>
      <c r="AG669" s="143">
        <f t="shared" si="675"/>
        <v>1.7730000000000001</v>
      </c>
      <c r="AH669" s="159">
        <v>15</v>
      </c>
      <c r="AI669" s="39">
        <v>14</v>
      </c>
      <c r="AJ669" s="41">
        <f t="shared" ref="AJ669" si="684">AH669*AI669</f>
        <v>210</v>
      </c>
      <c r="AK669" s="208">
        <f t="shared" ref="AK669" si="685">IF(C669="ШТ",кол_во_инд.__упак_к*итого_г_у,ROUNDDOWN(номин.вес_нетто_г_у__кг*итого_г_у,1))</f>
        <v>840</v>
      </c>
      <c r="AL669" s="206">
        <f t="shared" si="654"/>
        <v>1699</v>
      </c>
      <c r="AM669" s="23"/>
    </row>
    <row r="670" spans="1:39" ht="38.25" x14ac:dyDescent="0.2">
      <c r="A670" s="81">
        <v>1003341706938</v>
      </c>
      <c r="B670" s="49" t="s">
        <v>1215</v>
      </c>
      <c r="C670" s="88" t="s">
        <v>4</v>
      </c>
      <c r="D670" s="147" t="s">
        <v>1172</v>
      </c>
      <c r="E670" s="113" t="s">
        <v>1176</v>
      </c>
      <c r="F670" s="226" t="s">
        <v>2</v>
      </c>
      <c r="G670" s="88" t="s">
        <v>455</v>
      </c>
      <c r="H670" s="156" t="s">
        <v>343</v>
      </c>
      <c r="I670" s="151" t="s">
        <v>549</v>
      </c>
      <c r="J670" s="52" t="s">
        <v>1216</v>
      </c>
      <c r="K670" s="53">
        <v>11</v>
      </c>
      <c r="L670" s="54">
        <v>20</v>
      </c>
      <c r="M670" s="54"/>
      <c r="N670" s="89" t="s">
        <v>667</v>
      </c>
      <c r="O670" s="88" t="s">
        <v>118</v>
      </c>
      <c r="P670" s="88">
        <v>12</v>
      </c>
      <c r="Q670" s="70" t="s">
        <v>456</v>
      </c>
      <c r="R670" s="245">
        <v>4607958078189</v>
      </c>
      <c r="S670" s="245">
        <v>14607958078186</v>
      </c>
      <c r="T670" s="94">
        <v>190</v>
      </c>
      <c r="U670" s="61">
        <v>144</v>
      </c>
      <c r="V670" s="61">
        <v>50</v>
      </c>
      <c r="W670" s="66">
        <v>0.3</v>
      </c>
      <c r="X670" s="273">
        <v>1.7000000000000001E-2</v>
      </c>
      <c r="Y670" s="67">
        <f t="shared" si="681"/>
        <v>0.317</v>
      </c>
      <c r="Z670" s="60">
        <v>378</v>
      </c>
      <c r="AA670" s="61">
        <v>156</v>
      </c>
      <c r="AB670" s="69">
        <v>111</v>
      </c>
      <c r="AC670" s="193">
        <v>4</v>
      </c>
      <c r="AD670" s="118">
        <v>600000220</v>
      </c>
      <c r="AE670" s="105">
        <f>справочники!$C$49</f>
        <v>0.105</v>
      </c>
      <c r="AF670" s="62">
        <f t="shared" si="674"/>
        <v>1.2</v>
      </c>
      <c r="AG670" s="143">
        <f t="shared" si="675"/>
        <v>1.373</v>
      </c>
      <c r="AH670" s="159">
        <v>15</v>
      </c>
      <c r="AI670" s="39">
        <v>14</v>
      </c>
      <c r="AJ670" s="41">
        <f t="shared" si="676"/>
        <v>210</v>
      </c>
      <c r="AK670" s="208">
        <f t="shared" si="677"/>
        <v>840</v>
      </c>
      <c r="AL670" s="206">
        <f t="shared" si="682"/>
        <v>1699</v>
      </c>
      <c r="AM670" s="23"/>
    </row>
    <row r="671" spans="1:39" ht="38.25" x14ac:dyDescent="0.2">
      <c r="A671" s="81">
        <v>1003341707274</v>
      </c>
      <c r="B671" s="49" t="s">
        <v>1697</v>
      </c>
      <c r="C671" s="88" t="s">
        <v>4</v>
      </c>
      <c r="D671" s="147" t="s">
        <v>1172</v>
      </c>
      <c r="E671" s="113" t="s">
        <v>1176</v>
      </c>
      <c r="F671" s="226" t="s">
        <v>2</v>
      </c>
      <c r="G671" s="88" t="s">
        <v>455</v>
      </c>
      <c r="H671" s="156" t="s">
        <v>343</v>
      </c>
      <c r="I671" s="151" t="s">
        <v>549</v>
      </c>
      <c r="J671" s="52" t="s">
        <v>1216</v>
      </c>
      <c r="K671" s="53">
        <v>11</v>
      </c>
      <c r="L671" s="54">
        <v>20</v>
      </c>
      <c r="M671" s="54"/>
      <c r="N671" s="89" t="s">
        <v>667</v>
      </c>
      <c r="O671" s="88" t="s">
        <v>118</v>
      </c>
      <c r="P671" s="88">
        <v>12</v>
      </c>
      <c r="Q671" s="70" t="s">
        <v>456</v>
      </c>
      <c r="R671" s="245">
        <v>4607958078189</v>
      </c>
      <c r="S671" s="245">
        <v>14607958078186</v>
      </c>
      <c r="T671" s="94">
        <v>190</v>
      </c>
      <c r="U671" s="61">
        <v>144</v>
      </c>
      <c r="V671" s="61">
        <v>50</v>
      </c>
      <c r="W671" s="66">
        <v>0.3</v>
      </c>
      <c r="X671" s="273">
        <v>1.7000000000000001E-2</v>
      </c>
      <c r="Y671" s="67">
        <f t="shared" ref="Y671" si="686">W671+X671</f>
        <v>0.317</v>
      </c>
      <c r="Z671" s="60">
        <v>378</v>
      </c>
      <c r="AA671" s="61">
        <v>156</v>
      </c>
      <c r="AB671" s="69">
        <v>111</v>
      </c>
      <c r="AC671" s="193">
        <v>4</v>
      </c>
      <c r="AD671" s="118">
        <v>600000220</v>
      </c>
      <c r="AE671" s="105">
        <f>справочники!$C$49</f>
        <v>0.105</v>
      </c>
      <c r="AF671" s="62">
        <f t="shared" si="674"/>
        <v>1.2</v>
      </c>
      <c r="AG671" s="143">
        <f t="shared" si="675"/>
        <v>1.373</v>
      </c>
      <c r="AH671" s="159">
        <v>15</v>
      </c>
      <c r="AI671" s="39">
        <v>14</v>
      </c>
      <c r="AJ671" s="41">
        <f t="shared" ref="AJ671" si="687">AH671*AI671</f>
        <v>210</v>
      </c>
      <c r="AK671" s="208">
        <f t="shared" ref="AK671" si="688">IF(C671="ШТ",кол_во_инд.__упак_к*итого_г_у,ROUNDDOWN(номин.вес_нетто_г_у__кг*итого_г_у,1))</f>
        <v>840</v>
      </c>
      <c r="AL671" s="206">
        <f t="shared" si="682"/>
        <v>1699</v>
      </c>
      <c r="AM671" s="23"/>
    </row>
    <row r="672" spans="1:39" ht="38.25" x14ac:dyDescent="0.2">
      <c r="A672" s="81">
        <v>1003171706433</v>
      </c>
      <c r="B672" s="49" t="s">
        <v>644</v>
      </c>
      <c r="C672" s="88" t="s">
        <v>4</v>
      </c>
      <c r="D672" s="147" t="s">
        <v>1172</v>
      </c>
      <c r="E672" s="113" t="s">
        <v>1176</v>
      </c>
      <c r="F672" s="226" t="s">
        <v>624</v>
      </c>
      <c r="G672" s="88" t="s">
        <v>455</v>
      </c>
      <c r="H672" s="156" t="s">
        <v>343</v>
      </c>
      <c r="I672" s="151" t="s">
        <v>548</v>
      </c>
      <c r="J672" s="52" t="s">
        <v>645</v>
      </c>
      <c r="K672" s="53">
        <v>13</v>
      </c>
      <c r="L672" s="54">
        <v>20</v>
      </c>
      <c r="M672" s="54"/>
      <c r="N672" s="89" t="s">
        <v>1217</v>
      </c>
      <c r="O672" s="88" t="s">
        <v>118</v>
      </c>
      <c r="P672" s="88">
        <v>12</v>
      </c>
      <c r="Q672" s="70" t="s">
        <v>456</v>
      </c>
      <c r="R672" s="245">
        <v>4607958073122</v>
      </c>
      <c r="S672" s="245">
        <v>14607958073129</v>
      </c>
      <c r="T672" s="94">
        <v>190</v>
      </c>
      <c r="U672" s="61">
        <v>144</v>
      </c>
      <c r="V672" s="61">
        <v>50</v>
      </c>
      <c r="W672" s="66">
        <v>0.4</v>
      </c>
      <c r="X672" s="273">
        <v>1.7000000000000001E-2</v>
      </c>
      <c r="Y672" s="67">
        <f t="shared" si="681"/>
        <v>0.41700000000000004</v>
      </c>
      <c r="Z672" s="60">
        <v>378</v>
      </c>
      <c r="AA672" s="61">
        <v>156</v>
      </c>
      <c r="AB672" s="69">
        <v>111</v>
      </c>
      <c r="AC672" s="193">
        <v>4</v>
      </c>
      <c r="AD672" s="118">
        <v>600000220</v>
      </c>
      <c r="AE672" s="105">
        <f>справочники!$C$49</f>
        <v>0.105</v>
      </c>
      <c r="AF672" s="62">
        <f t="shared" si="674"/>
        <v>1.6</v>
      </c>
      <c r="AG672" s="143">
        <f t="shared" si="675"/>
        <v>1.7730000000000001</v>
      </c>
      <c r="AH672" s="159">
        <v>15</v>
      </c>
      <c r="AI672" s="39">
        <v>14</v>
      </c>
      <c r="AJ672" s="41">
        <f>AH672*AI672</f>
        <v>210</v>
      </c>
      <c r="AK672" s="208">
        <f>IF(C672="ШТ",кол_во_инд.__упак_к*итого_г_у,ROUNDDOWN(номин.вес_нетто_г_у__кг*итого_г_у,1))</f>
        <v>840</v>
      </c>
      <c r="AL672" s="206">
        <f t="shared" si="682"/>
        <v>1699</v>
      </c>
      <c r="AM672" s="23"/>
    </row>
    <row r="673" spans="1:39" ht="38.25" x14ac:dyDescent="0.2">
      <c r="A673" s="81">
        <v>1003171706261</v>
      </c>
      <c r="B673" s="49" t="s">
        <v>836</v>
      </c>
      <c r="C673" s="88" t="s">
        <v>4</v>
      </c>
      <c r="D673" s="147" t="s">
        <v>1172</v>
      </c>
      <c r="E673" s="113" t="s">
        <v>1176</v>
      </c>
      <c r="F673" s="226" t="s">
        <v>624</v>
      </c>
      <c r="G673" s="88" t="s">
        <v>455</v>
      </c>
      <c r="H673" s="156" t="s">
        <v>343</v>
      </c>
      <c r="I673" s="151" t="s">
        <v>549</v>
      </c>
      <c r="J673" s="52" t="s">
        <v>837</v>
      </c>
      <c r="K673" s="53">
        <v>12</v>
      </c>
      <c r="L673" s="54">
        <v>19</v>
      </c>
      <c r="M673" s="54"/>
      <c r="N673" s="89" t="s">
        <v>667</v>
      </c>
      <c r="O673" s="88" t="s">
        <v>118</v>
      </c>
      <c r="P673" s="88">
        <v>12</v>
      </c>
      <c r="Q673" s="70" t="s">
        <v>456</v>
      </c>
      <c r="R673" s="245">
        <v>4607958076666</v>
      </c>
      <c r="S673" s="245">
        <v>14607958076663</v>
      </c>
      <c r="T673" s="94">
        <v>190</v>
      </c>
      <c r="U673" s="61">
        <v>144</v>
      </c>
      <c r="V673" s="61">
        <v>50</v>
      </c>
      <c r="W673" s="66">
        <v>0.3</v>
      </c>
      <c r="X673" s="273">
        <v>1.7000000000000001E-2</v>
      </c>
      <c r="Y673" s="67">
        <f>W673+X673</f>
        <v>0.317</v>
      </c>
      <c r="Z673" s="60">
        <v>378</v>
      </c>
      <c r="AA673" s="61">
        <v>156</v>
      </c>
      <c r="AB673" s="69">
        <v>111</v>
      </c>
      <c r="AC673" s="193">
        <v>4</v>
      </c>
      <c r="AD673" s="118">
        <v>600000220</v>
      </c>
      <c r="AE673" s="105">
        <f>справочники!$C$49</f>
        <v>0.105</v>
      </c>
      <c r="AF673" s="62">
        <f t="shared" si="674"/>
        <v>1.2</v>
      </c>
      <c r="AG673" s="143">
        <f t="shared" si="675"/>
        <v>1.373</v>
      </c>
      <c r="AH673" s="159">
        <v>15</v>
      </c>
      <c r="AI673" s="39">
        <v>14</v>
      </c>
      <c r="AJ673" s="41">
        <f>AH673*AI673</f>
        <v>210</v>
      </c>
      <c r="AK673" s="208">
        <f>IF(C673="ШТ",кол_во_инд.__упак_к*итого_г_у,ROUNDDOWN(номин.вес_нетто_г_у__кг*итого_г_у,1))</f>
        <v>840</v>
      </c>
      <c r="AL673" s="206">
        <f t="shared" si="682"/>
        <v>1699</v>
      </c>
      <c r="AM673" s="23"/>
    </row>
    <row r="674" spans="1:39" ht="38.25" x14ac:dyDescent="0.2">
      <c r="A674" s="81">
        <v>1003171706735</v>
      </c>
      <c r="B674" s="49" t="s">
        <v>838</v>
      </c>
      <c r="C674" s="88" t="s">
        <v>4</v>
      </c>
      <c r="D674" s="147" t="s">
        <v>1172</v>
      </c>
      <c r="E674" s="113" t="s">
        <v>1176</v>
      </c>
      <c r="F674" s="226" t="s">
        <v>2</v>
      </c>
      <c r="G674" s="88" t="s">
        <v>455</v>
      </c>
      <c r="H674" s="156" t="s">
        <v>343</v>
      </c>
      <c r="I674" s="151" t="s">
        <v>549</v>
      </c>
      <c r="J674" s="52" t="s">
        <v>1216</v>
      </c>
      <c r="K674" s="53">
        <v>11</v>
      </c>
      <c r="L674" s="54">
        <v>20</v>
      </c>
      <c r="M674" s="54"/>
      <c r="N674" s="89" t="s">
        <v>1217</v>
      </c>
      <c r="O674" s="88" t="s">
        <v>118</v>
      </c>
      <c r="P674" s="88">
        <v>12</v>
      </c>
      <c r="Q674" s="70" t="s">
        <v>456</v>
      </c>
      <c r="R674" s="245">
        <v>4607958076857</v>
      </c>
      <c r="S674" s="245">
        <v>14607958076854</v>
      </c>
      <c r="T674" s="94">
        <v>275</v>
      </c>
      <c r="U674" s="61">
        <v>175</v>
      </c>
      <c r="V674" s="61">
        <v>50</v>
      </c>
      <c r="W674" s="66">
        <v>0.7</v>
      </c>
      <c r="X674" s="273">
        <v>3.2000000000000001E-2</v>
      </c>
      <c r="Y674" s="67">
        <f>W674+X674</f>
        <v>0.73199999999999998</v>
      </c>
      <c r="Z674" s="60">
        <v>390</v>
      </c>
      <c r="AA674" s="61">
        <v>294</v>
      </c>
      <c r="AB674" s="69">
        <v>150</v>
      </c>
      <c r="AC674" s="193">
        <v>4</v>
      </c>
      <c r="AD674" s="118">
        <v>600000280</v>
      </c>
      <c r="AE674" s="105">
        <f>справочники!$C$57</f>
        <v>0.371</v>
      </c>
      <c r="AF674" s="62">
        <f t="shared" si="674"/>
        <v>2.8</v>
      </c>
      <c r="AG674" s="143">
        <f t="shared" si="675"/>
        <v>3.2989999999999999</v>
      </c>
      <c r="AH674" s="159">
        <v>8</v>
      </c>
      <c r="AI674" s="39">
        <v>10</v>
      </c>
      <c r="AJ674" s="41">
        <f>AH674*AI674</f>
        <v>80</v>
      </c>
      <c r="AK674" s="208">
        <f>IF(C674="ШТ",кол_во_инд.__упак_к*итого_г_у,ROUNDDOWN(номин.вес_нетто_г_у__кг*итого_г_у,1))</f>
        <v>320</v>
      </c>
      <c r="AL674" s="206">
        <f t="shared" si="682"/>
        <v>1645</v>
      </c>
      <c r="AM674" s="23"/>
    </row>
    <row r="675" spans="1:39" ht="63.75" x14ac:dyDescent="0.2">
      <c r="A675" s="81">
        <v>1003173284780</v>
      </c>
      <c r="B675" s="49" t="s">
        <v>143</v>
      </c>
      <c r="C675" s="88" t="s">
        <v>4</v>
      </c>
      <c r="D675" s="147" t="s">
        <v>1172</v>
      </c>
      <c r="E675" s="113" t="s">
        <v>1175</v>
      </c>
      <c r="F675" s="226" t="s">
        <v>2</v>
      </c>
      <c r="G675" s="88" t="s">
        <v>455</v>
      </c>
      <c r="H675" s="156" t="s">
        <v>343</v>
      </c>
      <c r="I675" s="151" t="s">
        <v>547</v>
      </c>
      <c r="J675" s="52" t="s">
        <v>1315</v>
      </c>
      <c r="K675" s="53">
        <v>12</v>
      </c>
      <c r="L675" s="54">
        <v>23</v>
      </c>
      <c r="M675" s="54"/>
      <c r="N675" s="87" t="s">
        <v>408</v>
      </c>
      <c r="O675" s="88" t="s">
        <v>118</v>
      </c>
      <c r="P675" s="50">
        <v>12</v>
      </c>
      <c r="Q675" s="70" t="s">
        <v>29</v>
      </c>
      <c r="R675" s="239">
        <v>4607958070350</v>
      </c>
      <c r="S675" s="239">
        <v>14607958070357</v>
      </c>
      <c r="T675" s="260">
        <v>190</v>
      </c>
      <c r="U675" s="69">
        <v>144</v>
      </c>
      <c r="V675" s="69">
        <v>50</v>
      </c>
      <c r="W675" s="66">
        <v>0.3</v>
      </c>
      <c r="X675" s="273">
        <v>1.7000000000000001E-2</v>
      </c>
      <c r="Y675" s="67">
        <f t="shared" si="681"/>
        <v>0.317</v>
      </c>
      <c r="Z675" s="60">
        <v>378</v>
      </c>
      <c r="AA675" s="61">
        <v>156</v>
      </c>
      <c r="AB675" s="69">
        <v>111</v>
      </c>
      <c r="AC675" s="193">
        <v>4</v>
      </c>
      <c r="AD675" s="118">
        <v>600000220</v>
      </c>
      <c r="AE675" s="105">
        <f>справочники!$C$49</f>
        <v>0.105</v>
      </c>
      <c r="AF675" s="62">
        <f t="shared" si="674"/>
        <v>1.2</v>
      </c>
      <c r="AG675" s="143">
        <f t="shared" si="675"/>
        <v>1.373</v>
      </c>
      <c r="AH675" s="159">
        <v>15</v>
      </c>
      <c r="AI675" s="39">
        <v>14</v>
      </c>
      <c r="AJ675" s="41">
        <f t="shared" si="676"/>
        <v>210</v>
      </c>
      <c r="AK675" s="208">
        <f t="shared" si="677"/>
        <v>840</v>
      </c>
      <c r="AL675" s="206">
        <f t="shared" si="682"/>
        <v>1699</v>
      </c>
      <c r="AM675" s="23"/>
    </row>
    <row r="676" spans="1:39" ht="102" customHeight="1" x14ac:dyDescent="0.2">
      <c r="A676" s="81">
        <v>1003174105584</v>
      </c>
      <c r="B676" s="49" t="s">
        <v>617</v>
      </c>
      <c r="C676" s="88" t="s">
        <v>4</v>
      </c>
      <c r="D676" s="147" t="s">
        <v>1172</v>
      </c>
      <c r="E676" s="113" t="s">
        <v>1175</v>
      </c>
      <c r="F676" s="226" t="s">
        <v>2</v>
      </c>
      <c r="G676" s="88" t="s">
        <v>455</v>
      </c>
      <c r="H676" s="156" t="s">
        <v>1679</v>
      </c>
      <c r="I676" s="151" t="s">
        <v>547</v>
      </c>
      <c r="J676" s="52" t="s">
        <v>1736</v>
      </c>
      <c r="K676" s="53">
        <v>14</v>
      </c>
      <c r="L676" s="54">
        <v>24</v>
      </c>
      <c r="M676" s="54"/>
      <c r="N676" s="89" t="s">
        <v>1681</v>
      </c>
      <c r="O676" s="88" t="s">
        <v>118</v>
      </c>
      <c r="P676" s="88">
        <v>15</v>
      </c>
      <c r="Q676" s="70" t="s">
        <v>456</v>
      </c>
      <c r="R676" s="239">
        <v>4607958072699</v>
      </c>
      <c r="S676" s="239">
        <v>14607958072696</v>
      </c>
      <c r="T676" s="260">
        <v>190</v>
      </c>
      <c r="U676" s="69">
        <v>144</v>
      </c>
      <c r="V676" s="69">
        <v>50</v>
      </c>
      <c r="W676" s="66">
        <v>0.32</v>
      </c>
      <c r="X676" s="273">
        <v>2.1000000000000001E-2</v>
      </c>
      <c r="Y676" s="67">
        <f t="shared" si="681"/>
        <v>0.34100000000000003</v>
      </c>
      <c r="Z676" s="60">
        <v>378</v>
      </c>
      <c r="AA676" s="61">
        <v>156</v>
      </c>
      <c r="AB676" s="69">
        <v>111</v>
      </c>
      <c r="AC676" s="193">
        <v>4</v>
      </c>
      <c r="AD676" s="118">
        <v>600000220</v>
      </c>
      <c r="AE676" s="105">
        <f>справочники!$C$49</f>
        <v>0.105</v>
      </c>
      <c r="AF676" s="62">
        <f t="shared" si="674"/>
        <v>1.28</v>
      </c>
      <c r="AG676" s="143">
        <f t="shared" si="675"/>
        <v>1.4690000000000001</v>
      </c>
      <c r="AH676" s="159">
        <v>15</v>
      </c>
      <c r="AI676" s="39">
        <v>14</v>
      </c>
      <c r="AJ676" s="41">
        <f t="shared" ref="AJ676:AJ682" si="689">AH676*AI676</f>
        <v>210</v>
      </c>
      <c r="AK676" s="208">
        <f t="shared" si="677"/>
        <v>840</v>
      </c>
      <c r="AL676" s="206">
        <f t="shared" si="682"/>
        <v>1699</v>
      </c>
      <c r="AM676" s="23"/>
    </row>
    <row r="677" spans="1:39" ht="63.75" x14ac:dyDescent="0.2">
      <c r="A677" s="81">
        <v>1003174106838</v>
      </c>
      <c r="B677" s="49" t="s">
        <v>1126</v>
      </c>
      <c r="C677" s="88" t="s">
        <v>4</v>
      </c>
      <c r="D677" s="147" t="s">
        <v>1172</v>
      </c>
      <c r="E677" s="113" t="s">
        <v>1175</v>
      </c>
      <c r="F677" s="226" t="s">
        <v>2</v>
      </c>
      <c r="G677" s="88" t="s">
        <v>455</v>
      </c>
      <c r="H677" s="156" t="s">
        <v>478</v>
      </c>
      <c r="I677" s="151" t="s">
        <v>548</v>
      </c>
      <c r="J677" s="52" t="s">
        <v>1058</v>
      </c>
      <c r="K677" s="53">
        <v>15</v>
      </c>
      <c r="L677" s="54">
        <v>20</v>
      </c>
      <c r="M677" s="54"/>
      <c r="N677" s="89" t="s">
        <v>251</v>
      </c>
      <c r="O677" s="88" t="s">
        <v>118</v>
      </c>
      <c r="P677" s="88">
        <v>12</v>
      </c>
      <c r="Q677" s="70" t="s">
        <v>456</v>
      </c>
      <c r="R677" s="239">
        <v>4607958077991</v>
      </c>
      <c r="S677" s="239">
        <v>14607958077998</v>
      </c>
      <c r="T677" s="260">
        <v>190</v>
      </c>
      <c r="U677" s="69">
        <v>144</v>
      </c>
      <c r="V677" s="69">
        <v>50</v>
      </c>
      <c r="W677" s="66">
        <v>0.4</v>
      </c>
      <c r="X677" s="273">
        <v>1.7999999999999999E-2</v>
      </c>
      <c r="Y677" s="67">
        <f t="shared" ref="Y677:Y682" si="690">W677+X677</f>
        <v>0.41800000000000004</v>
      </c>
      <c r="Z677" s="60">
        <v>378</v>
      </c>
      <c r="AA677" s="61">
        <v>156</v>
      </c>
      <c r="AB677" s="69">
        <v>111</v>
      </c>
      <c r="AC677" s="193">
        <v>4</v>
      </c>
      <c r="AD677" s="118">
        <v>600000220</v>
      </c>
      <c r="AE677" s="105">
        <f>справочники!$C$49</f>
        <v>0.105</v>
      </c>
      <c r="AF677" s="62">
        <f t="shared" si="674"/>
        <v>1.6</v>
      </c>
      <c r="AG677" s="143">
        <f t="shared" si="675"/>
        <v>1.7770000000000001</v>
      </c>
      <c r="AH677" s="159">
        <v>15</v>
      </c>
      <c r="AI677" s="39">
        <v>14</v>
      </c>
      <c r="AJ677" s="41">
        <f t="shared" si="689"/>
        <v>210</v>
      </c>
      <c r="AK677" s="208">
        <f t="shared" ref="AK677:AK682" si="691">IF(C677="ШТ",кол_во_инд.__упак_к*итого_г_у,ROUNDDOWN(номин.вес_нетто_г_у__кг*итого_г_у,1))</f>
        <v>840</v>
      </c>
      <c r="AL677" s="206">
        <f t="shared" si="682"/>
        <v>1699</v>
      </c>
      <c r="AM677" s="23"/>
    </row>
    <row r="678" spans="1:39" ht="114.75" x14ac:dyDescent="0.2">
      <c r="A678" s="81">
        <v>1003334107265</v>
      </c>
      <c r="B678" s="49" t="s">
        <v>1678</v>
      </c>
      <c r="C678" s="88" t="s">
        <v>4</v>
      </c>
      <c r="D678" s="147" t="s">
        <v>1172</v>
      </c>
      <c r="E678" s="113" t="s">
        <v>1175</v>
      </c>
      <c r="F678" s="226" t="s">
        <v>2</v>
      </c>
      <c r="G678" s="88" t="s">
        <v>455</v>
      </c>
      <c r="H678" s="156" t="s">
        <v>1679</v>
      </c>
      <c r="I678" s="151" t="s">
        <v>547</v>
      </c>
      <c r="J678" s="52" t="s">
        <v>1680</v>
      </c>
      <c r="K678" s="53">
        <v>14</v>
      </c>
      <c r="L678" s="54">
        <v>24</v>
      </c>
      <c r="M678" s="54"/>
      <c r="N678" s="89" t="s">
        <v>1681</v>
      </c>
      <c r="O678" s="88" t="s">
        <v>118</v>
      </c>
      <c r="P678" s="88">
        <v>15</v>
      </c>
      <c r="Q678" s="70" t="s">
        <v>456</v>
      </c>
      <c r="R678" s="239">
        <v>4607958077991</v>
      </c>
      <c r="S678" s="239">
        <v>14607958077998</v>
      </c>
      <c r="T678" s="260">
        <v>190</v>
      </c>
      <c r="U678" s="69">
        <v>144</v>
      </c>
      <c r="V678" s="69">
        <v>50</v>
      </c>
      <c r="W678" s="66">
        <v>0.4</v>
      </c>
      <c r="X678" s="273">
        <v>1.7999999999999999E-2</v>
      </c>
      <c r="Y678" s="67">
        <f t="shared" si="690"/>
        <v>0.41800000000000004</v>
      </c>
      <c r="Z678" s="60">
        <v>378</v>
      </c>
      <c r="AA678" s="61">
        <v>156</v>
      </c>
      <c r="AB678" s="69">
        <v>111</v>
      </c>
      <c r="AC678" s="193">
        <v>4</v>
      </c>
      <c r="AD678" s="118">
        <v>600000220</v>
      </c>
      <c r="AE678" s="105">
        <f>справочники!$C$49</f>
        <v>0.105</v>
      </c>
      <c r="AF678" s="62">
        <f t="shared" si="674"/>
        <v>1.6</v>
      </c>
      <c r="AG678" s="143">
        <f t="shared" si="675"/>
        <v>1.7770000000000001</v>
      </c>
      <c r="AH678" s="159">
        <v>15</v>
      </c>
      <c r="AI678" s="39">
        <v>14</v>
      </c>
      <c r="AJ678" s="41">
        <f t="shared" ref="AJ678" si="692">AH678*AI678</f>
        <v>210</v>
      </c>
      <c r="AK678" s="208">
        <f t="shared" si="691"/>
        <v>840</v>
      </c>
      <c r="AL678" s="206">
        <f t="shared" si="682"/>
        <v>1699</v>
      </c>
      <c r="AM678" s="23"/>
    </row>
    <row r="679" spans="1:39" ht="51" x14ac:dyDescent="0.2">
      <c r="A679" s="81">
        <v>1003173556851</v>
      </c>
      <c r="B679" s="49" t="s">
        <v>1045</v>
      </c>
      <c r="C679" s="88" t="s">
        <v>4</v>
      </c>
      <c r="D679" s="147" t="s">
        <v>1172</v>
      </c>
      <c r="E679" s="113" t="s">
        <v>1175</v>
      </c>
      <c r="F679" s="226" t="s">
        <v>2</v>
      </c>
      <c r="G679" s="88" t="s">
        <v>455</v>
      </c>
      <c r="H679" s="156" t="s">
        <v>478</v>
      </c>
      <c r="I679" s="151" t="s">
        <v>548</v>
      </c>
      <c r="J679" s="52" t="s">
        <v>1046</v>
      </c>
      <c r="K679" s="53">
        <v>15</v>
      </c>
      <c r="L679" s="54">
        <v>20</v>
      </c>
      <c r="M679" s="54"/>
      <c r="N679" s="89" t="s">
        <v>251</v>
      </c>
      <c r="O679" s="88" t="s">
        <v>118</v>
      </c>
      <c r="P679" s="88">
        <v>14</v>
      </c>
      <c r="Q679" s="70" t="s">
        <v>456</v>
      </c>
      <c r="R679" s="239">
        <v>4607958077755</v>
      </c>
      <c r="S679" s="239">
        <v>14607958077752</v>
      </c>
      <c r="T679" s="260">
        <v>190</v>
      </c>
      <c r="U679" s="69">
        <v>144</v>
      </c>
      <c r="V679" s="69">
        <v>50</v>
      </c>
      <c r="W679" s="66">
        <v>0.32</v>
      </c>
      <c r="X679" s="273">
        <v>2.1000000000000001E-2</v>
      </c>
      <c r="Y679" s="67">
        <f t="shared" si="690"/>
        <v>0.34100000000000003</v>
      </c>
      <c r="Z679" s="60">
        <v>378</v>
      </c>
      <c r="AA679" s="61">
        <v>156</v>
      </c>
      <c r="AB679" s="69">
        <v>111</v>
      </c>
      <c r="AC679" s="193">
        <v>4</v>
      </c>
      <c r="AD679" s="118">
        <v>600000220</v>
      </c>
      <c r="AE679" s="105">
        <f>справочники!$C$49</f>
        <v>0.105</v>
      </c>
      <c r="AF679" s="62">
        <f t="shared" si="674"/>
        <v>1.28</v>
      </c>
      <c r="AG679" s="143">
        <f t="shared" si="675"/>
        <v>1.4690000000000001</v>
      </c>
      <c r="AH679" s="159">
        <v>15</v>
      </c>
      <c r="AI679" s="39">
        <v>14</v>
      </c>
      <c r="AJ679" s="41">
        <f t="shared" si="689"/>
        <v>210</v>
      </c>
      <c r="AK679" s="208">
        <f t="shared" si="691"/>
        <v>840</v>
      </c>
      <c r="AL679" s="206">
        <f t="shared" si="682"/>
        <v>1699</v>
      </c>
      <c r="AM679" s="23"/>
    </row>
    <row r="680" spans="1:39" ht="63.75" x14ac:dyDescent="0.2">
      <c r="A680" s="81">
        <v>1003173616884</v>
      </c>
      <c r="B680" s="49" t="s">
        <v>1109</v>
      </c>
      <c r="C680" s="88" t="s">
        <v>4</v>
      </c>
      <c r="D680" s="147" t="s">
        <v>1172</v>
      </c>
      <c r="E680" s="113" t="s">
        <v>1175</v>
      </c>
      <c r="F680" s="226" t="s">
        <v>2</v>
      </c>
      <c r="G680" s="88" t="s">
        <v>455</v>
      </c>
      <c r="H680" s="156" t="s">
        <v>478</v>
      </c>
      <c r="I680" s="151" t="s">
        <v>548</v>
      </c>
      <c r="J680" s="52" t="s">
        <v>1058</v>
      </c>
      <c r="K680" s="53">
        <v>15</v>
      </c>
      <c r="L680" s="54">
        <v>20</v>
      </c>
      <c r="M680" s="54"/>
      <c r="N680" s="89" t="s">
        <v>251</v>
      </c>
      <c r="O680" s="88" t="s">
        <v>118</v>
      </c>
      <c r="P680" s="88">
        <v>12</v>
      </c>
      <c r="Q680" s="70" t="s">
        <v>456</v>
      </c>
      <c r="R680" s="239">
        <v>4607958077908</v>
      </c>
      <c r="S680" s="239">
        <v>14607958077905</v>
      </c>
      <c r="T680" s="260">
        <v>190</v>
      </c>
      <c r="U680" s="69">
        <v>144</v>
      </c>
      <c r="V680" s="69">
        <v>50</v>
      </c>
      <c r="W680" s="66">
        <v>0.4</v>
      </c>
      <c r="X680" s="273">
        <v>1.7999999999999999E-2</v>
      </c>
      <c r="Y680" s="67">
        <f t="shared" si="690"/>
        <v>0.41800000000000004</v>
      </c>
      <c r="Z680" s="60">
        <v>378</v>
      </c>
      <c r="AA680" s="61">
        <v>156</v>
      </c>
      <c r="AB680" s="69">
        <v>111</v>
      </c>
      <c r="AC680" s="193">
        <v>4</v>
      </c>
      <c r="AD680" s="118">
        <v>600000220</v>
      </c>
      <c r="AE680" s="105">
        <f>справочники!$C$49</f>
        <v>0.105</v>
      </c>
      <c r="AF680" s="62">
        <f t="shared" si="674"/>
        <v>1.6</v>
      </c>
      <c r="AG680" s="143">
        <f t="shared" si="675"/>
        <v>1.7770000000000001</v>
      </c>
      <c r="AH680" s="159">
        <v>15</v>
      </c>
      <c r="AI680" s="39">
        <v>14</v>
      </c>
      <c r="AJ680" s="41">
        <f t="shared" si="689"/>
        <v>210</v>
      </c>
      <c r="AK680" s="208">
        <f t="shared" si="691"/>
        <v>840</v>
      </c>
      <c r="AL680" s="206">
        <f t="shared" si="682"/>
        <v>1699</v>
      </c>
      <c r="AM680" s="23"/>
    </row>
    <row r="681" spans="1:39" ht="76.5" x14ac:dyDescent="0.2">
      <c r="A681" s="81">
        <v>1003172905952</v>
      </c>
      <c r="B681" s="49" t="s">
        <v>718</v>
      </c>
      <c r="C681" s="88" t="s">
        <v>4</v>
      </c>
      <c r="D681" s="147" t="s">
        <v>1172</v>
      </c>
      <c r="E681" s="113" t="s">
        <v>1175</v>
      </c>
      <c r="F681" s="226" t="s">
        <v>2</v>
      </c>
      <c r="G681" s="88" t="s">
        <v>455</v>
      </c>
      <c r="H681" s="156" t="s">
        <v>478</v>
      </c>
      <c r="I681" s="151" t="s">
        <v>549</v>
      </c>
      <c r="J681" s="52" t="s">
        <v>719</v>
      </c>
      <c r="K681" s="53">
        <v>10</v>
      </c>
      <c r="L681" s="54">
        <v>30</v>
      </c>
      <c r="M681" s="54"/>
      <c r="N681" s="89" t="s">
        <v>720</v>
      </c>
      <c r="O681" s="88" t="s">
        <v>118</v>
      </c>
      <c r="P681" s="88">
        <v>12</v>
      </c>
      <c r="Q681" s="70" t="s">
        <v>456</v>
      </c>
      <c r="R681" s="239">
        <v>4607958073832</v>
      </c>
      <c r="S681" s="239">
        <v>14607958073839</v>
      </c>
      <c r="T681" s="260">
        <v>190</v>
      </c>
      <c r="U681" s="69">
        <v>144</v>
      </c>
      <c r="V681" s="69">
        <v>50</v>
      </c>
      <c r="W681" s="66">
        <v>0.4</v>
      </c>
      <c r="X681" s="273">
        <v>1.7999999999999999E-2</v>
      </c>
      <c r="Y681" s="67">
        <f t="shared" si="690"/>
        <v>0.41800000000000004</v>
      </c>
      <c r="Z681" s="60">
        <v>378</v>
      </c>
      <c r="AA681" s="61">
        <v>156</v>
      </c>
      <c r="AB681" s="69">
        <v>111</v>
      </c>
      <c r="AC681" s="193">
        <v>4</v>
      </c>
      <c r="AD681" s="118">
        <v>600000220</v>
      </c>
      <c r="AE681" s="105">
        <f>справочники!$C$49</f>
        <v>0.105</v>
      </c>
      <c r="AF681" s="62">
        <f t="shared" si="674"/>
        <v>1.6</v>
      </c>
      <c r="AG681" s="143">
        <f t="shared" si="675"/>
        <v>1.7770000000000001</v>
      </c>
      <c r="AH681" s="159">
        <v>15</v>
      </c>
      <c r="AI681" s="39">
        <v>14</v>
      </c>
      <c r="AJ681" s="41">
        <f t="shared" si="689"/>
        <v>210</v>
      </c>
      <c r="AK681" s="208">
        <f t="shared" si="691"/>
        <v>840</v>
      </c>
      <c r="AL681" s="206">
        <f t="shared" si="682"/>
        <v>1699</v>
      </c>
      <c r="AM681" s="23"/>
    </row>
    <row r="682" spans="1:39" ht="76.5" x14ac:dyDescent="0.2">
      <c r="A682" s="81">
        <v>1003172906850</v>
      </c>
      <c r="B682" s="49" t="s">
        <v>1043</v>
      </c>
      <c r="C682" s="88" t="s">
        <v>4</v>
      </c>
      <c r="D682" s="147" t="s">
        <v>1172</v>
      </c>
      <c r="E682" s="113" t="s">
        <v>1175</v>
      </c>
      <c r="F682" s="226" t="s">
        <v>624</v>
      </c>
      <c r="G682" s="88" t="s">
        <v>455</v>
      </c>
      <c r="H682" s="156" t="s">
        <v>478</v>
      </c>
      <c r="I682" s="151" t="s">
        <v>549</v>
      </c>
      <c r="J682" s="52" t="s">
        <v>1044</v>
      </c>
      <c r="K682" s="53">
        <v>10</v>
      </c>
      <c r="L682" s="54">
        <v>30</v>
      </c>
      <c r="M682" s="54"/>
      <c r="N682" s="89" t="s">
        <v>720</v>
      </c>
      <c r="O682" s="88" t="s">
        <v>118</v>
      </c>
      <c r="P682" s="88">
        <v>12</v>
      </c>
      <c r="Q682" s="70" t="s">
        <v>456</v>
      </c>
      <c r="R682" s="239">
        <v>4607958077748</v>
      </c>
      <c r="S682" s="239">
        <v>14607958077745</v>
      </c>
      <c r="T682" s="260">
        <v>190</v>
      </c>
      <c r="U682" s="69">
        <v>144</v>
      </c>
      <c r="V682" s="69">
        <v>50</v>
      </c>
      <c r="W682" s="66">
        <v>0.4</v>
      </c>
      <c r="X682" s="273">
        <v>1.7999999999999999E-2</v>
      </c>
      <c r="Y682" s="67">
        <f t="shared" si="690"/>
        <v>0.41800000000000004</v>
      </c>
      <c r="Z682" s="60">
        <v>378</v>
      </c>
      <c r="AA682" s="61">
        <v>156</v>
      </c>
      <c r="AB682" s="69">
        <v>111</v>
      </c>
      <c r="AC682" s="193">
        <v>4</v>
      </c>
      <c r="AD682" s="118">
        <v>600000220</v>
      </c>
      <c r="AE682" s="105">
        <f>справочники!$C$49</f>
        <v>0.105</v>
      </c>
      <c r="AF682" s="62">
        <f t="shared" si="674"/>
        <v>1.6</v>
      </c>
      <c r="AG682" s="143">
        <f t="shared" si="675"/>
        <v>1.7770000000000001</v>
      </c>
      <c r="AH682" s="159">
        <v>15</v>
      </c>
      <c r="AI682" s="39">
        <v>14</v>
      </c>
      <c r="AJ682" s="41">
        <f t="shared" si="689"/>
        <v>210</v>
      </c>
      <c r="AK682" s="208">
        <f t="shared" si="691"/>
        <v>840</v>
      </c>
      <c r="AL682" s="206">
        <f t="shared" si="682"/>
        <v>1699</v>
      </c>
      <c r="AM682" s="23"/>
    </row>
    <row r="683" spans="1:39" ht="38.25" x14ac:dyDescent="0.2">
      <c r="A683" s="81">
        <v>1003173606390</v>
      </c>
      <c r="B683" s="49" t="s">
        <v>206</v>
      </c>
      <c r="C683" s="88" t="s">
        <v>4</v>
      </c>
      <c r="D683" s="147" t="s">
        <v>1172</v>
      </c>
      <c r="E683" s="113" t="s">
        <v>1175</v>
      </c>
      <c r="F683" s="226" t="s">
        <v>2</v>
      </c>
      <c r="G683" s="88" t="s">
        <v>455</v>
      </c>
      <c r="H683" s="156" t="s">
        <v>478</v>
      </c>
      <c r="I683" s="151" t="s">
        <v>549</v>
      </c>
      <c r="J683" s="52" t="s">
        <v>1108</v>
      </c>
      <c r="K683" s="53">
        <v>11</v>
      </c>
      <c r="L683" s="54">
        <v>32</v>
      </c>
      <c r="M683" s="54"/>
      <c r="N683" s="89" t="s">
        <v>670</v>
      </c>
      <c r="O683" s="88" t="s">
        <v>118</v>
      </c>
      <c r="P683" s="88">
        <v>12</v>
      </c>
      <c r="Q683" s="70" t="s">
        <v>456</v>
      </c>
      <c r="R683" s="239">
        <v>4607958070985</v>
      </c>
      <c r="S683" s="239">
        <v>14607958070982</v>
      </c>
      <c r="T683" s="260">
        <v>190</v>
      </c>
      <c r="U683" s="69">
        <v>144</v>
      </c>
      <c r="V683" s="69">
        <v>50</v>
      </c>
      <c r="W683" s="66">
        <v>0.33</v>
      </c>
      <c r="X683" s="273">
        <v>1.7999999999999999E-2</v>
      </c>
      <c r="Y683" s="67">
        <f t="shared" si="681"/>
        <v>0.34800000000000003</v>
      </c>
      <c r="Z683" s="60">
        <v>378</v>
      </c>
      <c r="AA683" s="61">
        <v>156</v>
      </c>
      <c r="AB683" s="69">
        <v>111</v>
      </c>
      <c r="AC683" s="193">
        <v>4</v>
      </c>
      <c r="AD683" s="118">
        <v>600000220</v>
      </c>
      <c r="AE683" s="105">
        <f>справочники!$C$49</f>
        <v>0.105</v>
      </c>
      <c r="AF683" s="62">
        <f t="shared" si="674"/>
        <v>1.32</v>
      </c>
      <c r="AG683" s="143">
        <f t="shared" si="675"/>
        <v>1.4970000000000001</v>
      </c>
      <c r="AH683" s="159">
        <v>15</v>
      </c>
      <c r="AI683" s="39">
        <v>14</v>
      </c>
      <c r="AJ683" s="41">
        <f t="shared" si="676"/>
        <v>210</v>
      </c>
      <c r="AK683" s="208">
        <f t="shared" si="677"/>
        <v>840</v>
      </c>
      <c r="AL683" s="206">
        <f t="shared" si="682"/>
        <v>1699</v>
      </c>
      <c r="AM683" s="23"/>
    </row>
    <row r="684" spans="1:39" ht="33.75" x14ac:dyDescent="0.2">
      <c r="A684" s="81">
        <v>1003174025305</v>
      </c>
      <c r="B684" s="49" t="s">
        <v>245</v>
      </c>
      <c r="C684" s="88" t="s">
        <v>4</v>
      </c>
      <c r="D684" s="147" t="s">
        <v>1172</v>
      </c>
      <c r="E684" s="113" t="s">
        <v>1175</v>
      </c>
      <c r="F684" s="226" t="s">
        <v>624</v>
      </c>
      <c r="G684" s="88" t="s">
        <v>455</v>
      </c>
      <c r="H684" s="156" t="s">
        <v>478</v>
      </c>
      <c r="I684" s="151" t="s">
        <v>548</v>
      </c>
      <c r="J684" s="52" t="s">
        <v>246</v>
      </c>
      <c r="K684" s="53">
        <v>15</v>
      </c>
      <c r="L684" s="54">
        <v>18</v>
      </c>
      <c r="M684" s="54"/>
      <c r="N684" s="89" t="s">
        <v>360</v>
      </c>
      <c r="O684" s="88" t="s">
        <v>118</v>
      </c>
      <c r="P684" s="88">
        <v>11</v>
      </c>
      <c r="Q684" s="70" t="s">
        <v>456</v>
      </c>
      <c r="R684" s="239">
        <v>4607958071869</v>
      </c>
      <c r="S684" s="239">
        <v>14607958071866</v>
      </c>
      <c r="T684" s="260">
        <v>190</v>
      </c>
      <c r="U684" s="69">
        <v>144</v>
      </c>
      <c r="V684" s="69">
        <v>50</v>
      </c>
      <c r="W684" s="66">
        <v>0.4</v>
      </c>
      <c r="X684" s="273">
        <v>1.7000000000000001E-2</v>
      </c>
      <c r="Y684" s="67">
        <f t="shared" si="681"/>
        <v>0.41700000000000004</v>
      </c>
      <c r="Z684" s="60">
        <v>378</v>
      </c>
      <c r="AA684" s="61">
        <v>156</v>
      </c>
      <c r="AB684" s="69">
        <v>111</v>
      </c>
      <c r="AC684" s="193">
        <v>4</v>
      </c>
      <c r="AD684" s="118">
        <v>600000220</v>
      </c>
      <c r="AE684" s="105">
        <f>справочники!$C$49</f>
        <v>0.105</v>
      </c>
      <c r="AF684" s="62">
        <f t="shared" si="674"/>
        <v>1.6</v>
      </c>
      <c r="AG684" s="143">
        <f t="shared" si="675"/>
        <v>1.7730000000000001</v>
      </c>
      <c r="AH684" s="159">
        <v>15</v>
      </c>
      <c r="AI684" s="39">
        <v>14</v>
      </c>
      <c r="AJ684" s="41">
        <f t="shared" si="676"/>
        <v>210</v>
      </c>
      <c r="AK684" s="208">
        <f t="shared" si="677"/>
        <v>840</v>
      </c>
      <c r="AL684" s="206">
        <f t="shared" si="682"/>
        <v>1699</v>
      </c>
      <c r="AM684" s="23"/>
    </row>
    <row r="685" spans="1:39" ht="67.5" x14ac:dyDescent="0.2">
      <c r="A685" s="81">
        <v>1003171355439</v>
      </c>
      <c r="B685" s="49" t="s">
        <v>137</v>
      </c>
      <c r="C685" s="88" t="s">
        <v>3</v>
      </c>
      <c r="D685" s="147" t="s">
        <v>1172</v>
      </c>
      <c r="E685" s="113" t="s">
        <v>1177</v>
      </c>
      <c r="F685" s="226" t="s">
        <v>2</v>
      </c>
      <c r="G685" s="88" t="s">
        <v>455</v>
      </c>
      <c r="H685" s="156" t="s">
        <v>343</v>
      </c>
      <c r="I685" s="151" t="s">
        <v>538</v>
      </c>
      <c r="J685" s="52" t="s">
        <v>158</v>
      </c>
      <c r="K685" s="53">
        <v>21</v>
      </c>
      <c r="L685" s="54">
        <v>5</v>
      </c>
      <c r="M685" s="54"/>
      <c r="N685" s="89" t="s">
        <v>283</v>
      </c>
      <c r="O685" s="88" t="s">
        <v>118</v>
      </c>
      <c r="P685" s="88">
        <v>21</v>
      </c>
      <c r="Q685" s="70" t="s">
        <v>29</v>
      </c>
      <c r="R685" s="241">
        <v>2978320000001</v>
      </c>
      <c r="S685" s="241">
        <v>12978320000008</v>
      </c>
      <c r="T685" s="260"/>
      <c r="U685" s="69"/>
      <c r="V685" s="69"/>
      <c r="W685" s="66">
        <f>кратность!$F$271</f>
        <v>1.46</v>
      </c>
      <c r="X685" s="273">
        <v>0.04</v>
      </c>
      <c r="Y685" s="67">
        <f t="shared" si="681"/>
        <v>1.5</v>
      </c>
      <c r="Z685" s="60">
        <v>390</v>
      </c>
      <c r="AA685" s="61">
        <v>294</v>
      </c>
      <c r="AB685" s="61">
        <v>150</v>
      </c>
      <c r="AC685" s="193">
        <v>5</v>
      </c>
      <c r="AD685" s="118">
        <v>600000280</v>
      </c>
      <c r="AE685" s="105">
        <f>справочники!$C$57</f>
        <v>0.371</v>
      </c>
      <c r="AF685" s="62">
        <f t="shared" si="674"/>
        <v>7.3</v>
      </c>
      <c r="AG685" s="143">
        <f t="shared" si="675"/>
        <v>7.8710000000000004</v>
      </c>
      <c r="AH685" s="159">
        <v>8</v>
      </c>
      <c r="AI685" s="39">
        <v>10</v>
      </c>
      <c r="AJ685" s="41">
        <f t="shared" si="676"/>
        <v>80</v>
      </c>
      <c r="AK685" s="216">
        <f t="shared" si="677"/>
        <v>584</v>
      </c>
      <c r="AL685" s="206">
        <f t="shared" si="682"/>
        <v>1645</v>
      </c>
      <c r="AM685" s="23"/>
    </row>
    <row r="686" spans="1:39" ht="67.5" x14ac:dyDescent="0.2">
      <c r="A686" s="81">
        <v>1003171355350</v>
      </c>
      <c r="B686" s="49" t="s">
        <v>689</v>
      </c>
      <c r="C686" s="88" t="s">
        <v>3</v>
      </c>
      <c r="D686" s="147" t="s">
        <v>1172</v>
      </c>
      <c r="E686" s="113" t="s">
        <v>1177</v>
      </c>
      <c r="F686" s="226" t="s">
        <v>2</v>
      </c>
      <c r="G686" s="88" t="s">
        <v>455</v>
      </c>
      <c r="H686" s="156" t="s">
        <v>343</v>
      </c>
      <c r="I686" s="151" t="s">
        <v>538</v>
      </c>
      <c r="J686" s="52" t="s">
        <v>158</v>
      </c>
      <c r="K686" s="53">
        <v>21</v>
      </c>
      <c r="L686" s="54">
        <v>5</v>
      </c>
      <c r="M686" s="54"/>
      <c r="N686" s="89" t="s">
        <v>283</v>
      </c>
      <c r="O686" s="88" t="s">
        <v>118</v>
      </c>
      <c r="P686" s="88">
        <v>21</v>
      </c>
      <c r="Q686" s="70" t="s">
        <v>29</v>
      </c>
      <c r="R686" s="241">
        <v>2952460000008</v>
      </c>
      <c r="S686" s="241">
        <v>12952460000005</v>
      </c>
      <c r="T686" s="260">
        <v>395</v>
      </c>
      <c r="U686" s="69">
        <v>195</v>
      </c>
      <c r="V686" s="69">
        <v>45</v>
      </c>
      <c r="W686" s="66">
        <f>кратность!$F$272</f>
        <v>1.04</v>
      </c>
      <c r="X686" s="273">
        <v>0.04</v>
      </c>
      <c r="Y686" s="67">
        <f t="shared" si="681"/>
        <v>1.08</v>
      </c>
      <c r="Z686" s="60">
        <v>390</v>
      </c>
      <c r="AA686" s="61">
        <v>294</v>
      </c>
      <c r="AB686" s="61">
        <v>150</v>
      </c>
      <c r="AC686" s="193">
        <v>5</v>
      </c>
      <c r="AD686" s="118">
        <v>600000280</v>
      </c>
      <c r="AE686" s="105">
        <f>справочники!$C$57</f>
        <v>0.371</v>
      </c>
      <c r="AF686" s="62">
        <f t="shared" si="674"/>
        <v>5.2</v>
      </c>
      <c r="AG686" s="143">
        <f t="shared" si="675"/>
        <v>5.7710000000000008</v>
      </c>
      <c r="AH686" s="159">
        <v>8</v>
      </c>
      <c r="AI686" s="39">
        <v>10</v>
      </c>
      <c r="AJ686" s="41">
        <f t="shared" si="676"/>
        <v>80</v>
      </c>
      <c r="AK686" s="216">
        <f t="shared" si="677"/>
        <v>416</v>
      </c>
      <c r="AL686" s="206">
        <f t="shared" si="682"/>
        <v>1645</v>
      </c>
      <c r="AM686" s="23"/>
    </row>
    <row r="687" spans="1:39" ht="67.5" x14ac:dyDescent="0.2">
      <c r="A687" s="81">
        <v>1003171356416</v>
      </c>
      <c r="B687" s="49" t="s">
        <v>618</v>
      </c>
      <c r="C687" s="88" t="s">
        <v>3</v>
      </c>
      <c r="D687" s="147" t="s">
        <v>1172</v>
      </c>
      <c r="E687" s="113" t="s">
        <v>1177</v>
      </c>
      <c r="F687" s="226" t="s">
        <v>2</v>
      </c>
      <c r="G687" s="88" t="s">
        <v>455</v>
      </c>
      <c r="H687" s="156" t="s">
        <v>343</v>
      </c>
      <c r="I687" s="151" t="s">
        <v>538</v>
      </c>
      <c r="J687" s="52" t="s">
        <v>158</v>
      </c>
      <c r="K687" s="53">
        <v>21</v>
      </c>
      <c r="L687" s="54">
        <v>5</v>
      </c>
      <c r="M687" s="54"/>
      <c r="N687" s="89" t="s">
        <v>283</v>
      </c>
      <c r="O687" s="88" t="s">
        <v>118</v>
      </c>
      <c r="P687" s="88">
        <v>21</v>
      </c>
      <c r="Q687" s="70" t="s">
        <v>29</v>
      </c>
      <c r="R687" s="241">
        <v>2438573000000</v>
      </c>
      <c r="S687" s="241">
        <v>12438573000007</v>
      </c>
      <c r="T687" s="260"/>
      <c r="U687" s="69"/>
      <c r="V687" s="69"/>
      <c r="W687" s="66">
        <f>кратность!$F$273</f>
        <v>1.3</v>
      </c>
      <c r="X687" s="273">
        <v>0.04</v>
      </c>
      <c r="Y687" s="67">
        <f t="shared" si="681"/>
        <v>1.34</v>
      </c>
      <c r="Z687" s="60">
        <v>390</v>
      </c>
      <c r="AA687" s="61">
        <v>294</v>
      </c>
      <c r="AB687" s="61">
        <v>150</v>
      </c>
      <c r="AC687" s="193">
        <v>5</v>
      </c>
      <c r="AD687" s="118">
        <v>600000280</v>
      </c>
      <c r="AE687" s="105">
        <f>справочники!$C$57</f>
        <v>0.371</v>
      </c>
      <c r="AF687" s="62">
        <f t="shared" si="674"/>
        <v>6.5</v>
      </c>
      <c r="AG687" s="143">
        <f t="shared" si="675"/>
        <v>7.0709999999999997</v>
      </c>
      <c r="AH687" s="159">
        <v>8</v>
      </c>
      <c r="AI687" s="39">
        <v>10</v>
      </c>
      <c r="AJ687" s="41">
        <f>AH687*AI687</f>
        <v>80</v>
      </c>
      <c r="AK687" s="216">
        <f t="shared" si="677"/>
        <v>520</v>
      </c>
      <c r="AL687" s="206">
        <f t="shared" si="682"/>
        <v>1645</v>
      </c>
      <c r="AM687" s="23"/>
    </row>
    <row r="688" spans="1:39" ht="55.5" customHeight="1" x14ac:dyDescent="0.2">
      <c r="A688" s="81">
        <v>1003171355348</v>
      </c>
      <c r="B688" s="49" t="s">
        <v>1321</v>
      </c>
      <c r="C688" s="88" t="s">
        <v>3</v>
      </c>
      <c r="D688" s="147" t="s">
        <v>1172</v>
      </c>
      <c r="E688" s="113" t="s">
        <v>1177</v>
      </c>
      <c r="F688" s="226" t="s">
        <v>2</v>
      </c>
      <c r="G688" s="88" t="s">
        <v>455</v>
      </c>
      <c r="H688" s="156" t="s">
        <v>343</v>
      </c>
      <c r="I688" s="151" t="s">
        <v>538</v>
      </c>
      <c r="J688" s="52" t="s">
        <v>158</v>
      </c>
      <c r="K688" s="53">
        <v>21</v>
      </c>
      <c r="L688" s="54">
        <v>5</v>
      </c>
      <c r="M688" s="54"/>
      <c r="N688" s="89" t="s">
        <v>283</v>
      </c>
      <c r="O688" s="88" t="s">
        <v>118</v>
      </c>
      <c r="P688" s="88">
        <v>21</v>
      </c>
      <c r="Q688" s="70" t="s">
        <v>29</v>
      </c>
      <c r="R688" s="241">
        <v>2408758000002</v>
      </c>
      <c r="S688" s="241">
        <v>12408758000009</v>
      </c>
      <c r="T688" s="260">
        <v>395</v>
      </c>
      <c r="U688" s="69">
        <v>195</v>
      </c>
      <c r="V688" s="69">
        <v>45</v>
      </c>
      <c r="W688" s="66">
        <f>кратность!$F$274</f>
        <v>1.06</v>
      </c>
      <c r="X688" s="273">
        <v>0.04</v>
      </c>
      <c r="Y688" s="67">
        <f t="shared" si="681"/>
        <v>1.1000000000000001</v>
      </c>
      <c r="Z688" s="60">
        <v>390</v>
      </c>
      <c r="AA688" s="61">
        <v>294</v>
      </c>
      <c r="AB688" s="61">
        <v>150</v>
      </c>
      <c r="AC688" s="193">
        <v>5</v>
      </c>
      <c r="AD688" s="118">
        <v>600000280</v>
      </c>
      <c r="AE688" s="105">
        <f>справочники!$C$57</f>
        <v>0.371</v>
      </c>
      <c r="AF688" s="62">
        <f t="shared" si="674"/>
        <v>5.3</v>
      </c>
      <c r="AG688" s="143">
        <f t="shared" si="675"/>
        <v>5.8710000000000004</v>
      </c>
      <c r="AH688" s="159">
        <v>8</v>
      </c>
      <c r="AI688" s="39">
        <v>10</v>
      </c>
      <c r="AJ688" s="41">
        <f t="shared" si="676"/>
        <v>80</v>
      </c>
      <c r="AK688" s="216">
        <f t="shared" si="677"/>
        <v>424</v>
      </c>
      <c r="AL688" s="206">
        <f t="shared" si="682"/>
        <v>1645</v>
      </c>
      <c r="AM688" s="23"/>
    </row>
    <row r="689" spans="1:39" ht="67.5" x14ac:dyDescent="0.2">
      <c r="A689" s="81">
        <v>1003171415358</v>
      </c>
      <c r="B689" s="49" t="s">
        <v>91</v>
      </c>
      <c r="C689" s="88" t="s">
        <v>3</v>
      </c>
      <c r="D689" s="147" t="s">
        <v>1172</v>
      </c>
      <c r="E689" s="113" t="s">
        <v>1177</v>
      </c>
      <c r="F689" s="226" t="s">
        <v>2</v>
      </c>
      <c r="G689" s="88" t="s">
        <v>455</v>
      </c>
      <c r="H689" s="156" t="s">
        <v>343</v>
      </c>
      <c r="I689" s="151" t="s">
        <v>539</v>
      </c>
      <c r="J689" s="52" t="s">
        <v>158</v>
      </c>
      <c r="K689" s="53">
        <v>14</v>
      </c>
      <c r="L689" s="54">
        <v>35</v>
      </c>
      <c r="M689" s="54"/>
      <c r="N689" s="89" t="s">
        <v>665</v>
      </c>
      <c r="O689" s="88" t="s">
        <v>118</v>
      </c>
      <c r="P689" s="88">
        <v>21</v>
      </c>
      <c r="Q689" s="70" t="s">
        <v>29</v>
      </c>
      <c r="R689" s="241">
        <v>2994000000000</v>
      </c>
      <c r="S689" s="241">
        <v>12994000000007</v>
      </c>
      <c r="T689" s="260">
        <v>190</v>
      </c>
      <c r="U689" s="69">
        <v>150</v>
      </c>
      <c r="V689" s="69">
        <v>50</v>
      </c>
      <c r="W689" s="66">
        <f>кратность!$F$275</f>
        <v>0.91700000000000004</v>
      </c>
      <c r="X689" s="273">
        <v>8.0000000000000002E-3</v>
      </c>
      <c r="Y689" s="67">
        <f t="shared" si="681"/>
        <v>0.92500000000000004</v>
      </c>
      <c r="Z689" s="60">
        <v>390</v>
      </c>
      <c r="AA689" s="61">
        <v>294</v>
      </c>
      <c r="AB689" s="61">
        <v>150</v>
      </c>
      <c r="AC689" s="193">
        <v>6</v>
      </c>
      <c r="AD689" s="118">
        <v>600000280</v>
      </c>
      <c r="AE689" s="105">
        <f>справочники!$C$57</f>
        <v>0.371</v>
      </c>
      <c r="AF689" s="62">
        <f t="shared" si="674"/>
        <v>5.5</v>
      </c>
      <c r="AG689" s="144">
        <f t="shared" si="675"/>
        <v>5.9210000000000012</v>
      </c>
      <c r="AH689" s="159">
        <v>8</v>
      </c>
      <c r="AI689" s="39">
        <v>10</v>
      </c>
      <c r="AJ689" s="41">
        <f t="shared" si="676"/>
        <v>80</v>
      </c>
      <c r="AK689" s="216">
        <f t="shared" si="677"/>
        <v>440</v>
      </c>
      <c r="AL689" s="206">
        <f t="shared" si="682"/>
        <v>1645</v>
      </c>
      <c r="AM689" s="23"/>
    </row>
    <row r="690" spans="1:39" ht="67.5" x14ac:dyDescent="0.2">
      <c r="A690" s="81">
        <v>1003171415750</v>
      </c>
      <c r="B690" s="49" t="s">
        <v>302</v>
      </c>
      <c r="C690" s="88" t="s">
        <v>3</v>
      </c>
      <c r="D690" s="147" t="s">
        <v>1172</v>
      </c>
      <c r="E690" s="113" t="s">
        <v>1177</v>
      </c>
      <c r="F690" s="226" t="s">
        <v>2</v>
      </c>
      <c r="G690" s="88" t="s">
        <v>455</v>
      </c>
      <c r="H690" s="156" t="s">
        <v>343</v>
      </c>
      <c r="I690" s="151" t="s">
        <v>539</v>
      </c>
      <c r="J690" s="52" t="s">
        <v>158</v>
      </c>
      <c r="K690" s="53">
        <v>14</v>
      </c>
      <c r="L690" s="54">
        <v>35</v>
      </c>
      <c r="M690" s="54"/>
      <c r="N690" s="89" t="s">
        <v>665</v>
      </c>
      <c r="O690" s="88" t="s">
        <v>118</v>
      </c>
      <c r="P690" s="88">
        <v>21</v>
      </c>
      <c r="Q690" s="70" t="s">
        <v>29</v>
      </c>
      <c r="R690" s="241">
        <v>2814715000006</v>
      </c>
      <c r="S690" s="241">
        <v>12814715000003</v>
      </c>
      <c r="T690" s="260">
        <v>190</v>
      </c>
      <c r="U690" s="69">
        <v>150</v>
      </c>
      <c r="V690" s="69">
        <v>50</v>
      </c>
      <c r="W690" s="66">
        <f>кратность!$F$276</f>
        <v>0.9</v>
      </c>
      <c r="X690" s="273">
        <v>8.0000000000000002E-3</v>
      </c>
      <c r="Y690" s="67">
        <f t="shared" si="681"/>
        <v>0.90800000000000003</v>
      </c>
      <c r="Z690" s="60">
        <v>390</v>
      </c>
      <c r="AA690" s="61">
        <v>294</v>
      </c>
      <c r="AB690" s="61">
        <v>150</v>
      </c>
      <c r="AC690" s="193">
        <v>6</v>
      </c>
      <c r="AD690" s="118">
        <v>600000280</v>
      </c>
      <c r="AE690" s="105">
        <f>справочники!$C$57</f>
        <v>0.371</v>
      </c>
      <c r="AF690" s="62">
        <f t="shared" si="674"/>
        <v>5.4</v>
      </c>
      <c r="AG690" s="144">
        <f t="shared" si="675"/>
        <v>5.8190000000000008</v>
      </c>
      <c r="AH690" s="159">
        <v>8</v>
      </c>
      <c r="AI690" s="39">
        <v>10</v>
      </c>
      <c r="AJ690" s="41">
        <f t="shared" si="676"/>
        <v>80</v>
      </c>
      <c r="AK690" s="216">
        <f t="shared" si="677"/>
        <v>432</v>
      </c>
      <c r="AL690" s="206">
        <f t="shared" si="682"/>
        <v>1645</v>
      </c>
      <c r="AM690" s="23"/>
    </row>
    <row r="691" spans="1:39" ht="67.5" x14ac:dyDescent="0.2">
      <c r="A691" s="81">
        <v>1003171415357</v>
      </c>
      <c r="B691" s="49" t="s">
        <v>385</v>
      </c>
      <c r="C691" s="88" t="s">
        <v>3</v>
      </c>
      <c r="D691" s="147" t="s">
        <v>1172</v>
      </c>
      <c r="E691" s="113" t="s">
        <v>1177</v>
      </c>
      <c r="F691" s="226" t="s">
        <v>2</v>
      </c>
      <c r="G691" s="88" t="s">
        <v>455</v>
      </c>
      <c r="H691" s="156" t="s">
        <v>343</v>
      </c>
      <c r="I691" s="151" t="s">
        <v>539</v>
      </c>
      <c r="J691" s="52" t="s">
        <v>158</v>
      </c>
      <c r="K691" s="53">
        <v>14</v>
      </c>
      <c r="L691" s="54">
        <v>35</v>
      </c>
      <c r="M691" s="54"/>
      <c r="N691" s="89" t="s">
        <v>665</v>
      </c>
      <c r="O691" s="88" t="s">
        <v>118</v>
      </c>
      <c r="P691" s="88">
        <v>21</v>
      </c>
      <c r="Q691" s="70" t="s">
        <v>29</v>
      </c>
      <c r="R691" s="241">
        <v>2909250000007</v>
      </c>
      <c r="S691" s="241">
        <v>12909250000004</v>
      </c>
      <c r="T691" s="260">
        <v>190</v>
      </c>
      <c r="U691" s="69">
        <v>150</v>
      </c>
      <c r="V691" s="69">
        <v>50</v>
      </c>
      <c r="W691" s="66">
        <f>кратность!$F$277</f>
        <v>0.96699999999999997</v>
      </c>
      <c r="X691" s="273">
        <v>8.0000000000000002E-3</v>
      </c>
      <c r="Y691" s="67">
        <f t="shared" si="681"/>
        <v>0.97499999999999998</v>
      </c>
      <c r="Z691" s="60">
        <v>390</v>
      </c>
      <c r="AA691" s="61">
        <v>294</v>
      </c>
      <c r="AB691" s="61">
        <v>150</v>
      </c>
      <c r="AC691" s="193">
        <v>6</v>
      </c>
      <c r="AD691" s="118">
        <v>600000280</v>
      </c>
      <c r="AE691" s="105">
        <f>справочники!$C$57</f>
        <v>0.371</v>
      </c>
      <c r="AF691" s="62">
        <f t="shared" si="674"/>
        <v>5.8</v>
      </c>
      <c r="AG691" s="144">
        <f t="shared" si="675"/>
        <v>6.2210000000000001</v>
      </c>
      <c r="AH691" s="159">
        <v>8</v>
      </c>
      <c r="AI691" s="39">
        <v>10</v>
      </c>
      <c r="AJ691" s="41">
        <f t="shared" si="676"/>
        <v>80</v>
      </c>
      <c r="AK691" s="216">
        <f t="shared" si="677"/>
        <v>464</v>
      </c>
      <c r="AL691" s="206">
        <f t="shared" si="682"/>
        <v>1645</v>
      </c>
      <c r="AM691" s="23"/>
    </row>
    <row r="692" spans="1:39" ht="67.5" x14ac:dyDescent="0.2">
      <c r="A692" s="81">
        <v>1003171416183</v>
      </c>
      <c r="B692" s="49" t="s">
        <v>392</v>
      </c>
      <c r="C692" s="88" t="s">
        <v>3</v>
      </c>
      <c r="D692" s="147" t="s">
        <v>1172</v>
      </c>
      <c r="E692" s="113" t="s">
        <v>1177</v>
      </c>
      <c r="F692" s="226" t="s">
        <v>2</v>
      </c>
      <c r="G692" s="88" t="s">
        <v>455</v>
      </c>
      <c r="H692" s="156" t="s">
        <v>343</v>
      </c>
      <c r="I692" s="151" t="s">
        <v>539</v>
      </c>
      <c r="J692" s="52" t="s">
        <v>158</v>
      </c>
      <c r="K692" s="53">
        <v>14</v>
      </c>
      <c r="L692" s="54">
        <v>35</v>
      </c>
      <c r="M692" s="54"/>
      <c r="N692" s="89" t="s">
        <v>665</v>
      </c>
      <c r="O692" s="88" t="s">
        <v>118</v>
      </c>
      <c r="P692" s="88">
        <v>21</v>
      </c>
      <c r="Q692" s="70" t="s">
        <v>29</v>
      </c>
      <c r="R692" s="241">
        <v>2354513000001</v>
      </c>
      <c r="S692" s="241">
        <v>12354513000008</v>
      </c>
      <c r="T692" s="260">
        <v>190</v>
      </c>
      <c r="U692" s="69">
        <v>150</v>
      </c>
      <c r="V692" s="69">
        <v>50</v>
      </c>
      <c r="W692" s="66">
        <f>кратность!$F$278</f>
        <v>1</v>
      </c>
      <c r="X692" s="273">
        <v>8.0000000000000002E-3</v>
      </c>
      <c r="Y692" s="67">
        <f t="shared" si="681"/>
        <v>1.008</v>
      </c>
      <c r="Z692" s="60">
        <v>390</v>
      </c>
      <c r="AA692" s="61">
        <v>294</v>
      </c>
      <c r="AB692" s="61">
        <v>150</v>
      </c>
      <c r="AC692" s="193">
        <v>6</v>
      </c>
      <c r="AD692" s="118">
        <v>600000280</v>
      </c>
      <c r="AE692" s="105">
        <f>справочники!$C$57</f>
        <v>0.371</v>
      </c>
      <c r="AF692" s="62">
        <f t="shared" si="674"/>
        <v>6</v>
      </c>
      <c r="AG692" s="144">
        <f t="shared" si="675"/>
        <v>6.4190000000000005</v>
      </c>
      <c r="AH692" s="159">
        <v>8</v>
      </c>
      <c r="AI692" s="39">
        <v>10</v>
      </c>
      <c r="AJ692" s="41">
        <f t="shared" si="676"/>
        <v>80</v>
      </c>
      <c r="AK692" s="216">
        <f t="shared" si="677"/>
        <v>480</v>
      </c>
      <c r="AL692" s="206">
        <f t="shared" si="682"/>
        <v>1645</v>
      </c>
      <c r="AM692" s="23"/>
    </row>
    <row r="693" spans="1:39" ht="67.5" x14ac:dyDescent="0.2">
      <c r="A693" s="81">
        <v>1003171416553</v>
      </c>
      <c r="B693" s="49" t="s">
        <v>727</v>
      </c>
      <c r="C693" s="88" t="s">
        <v>3</v>
      </c>
      <c r="D693" s="147" t="s">
        <v>1172</v>
      </c>
      <c r="E693" s="113" t="s">
        <v>1177</v>
      </c>
      <c r="F693" s="226" t="s">
        <v>2</v>
      </c>
      <c r="G693" s="88" t="s">
        <v>455</v>
      </c>
      <c r="H693" s="156" t="s">
        <v>343</v>
      </c>
      <c r="I693" s="151" t="s">
        <v>539</v>
      </c>
      <c r="J693" s="52" t="s">
        <v>158</v>
      </c>
      <c r="K693" s="53">
        <v>14</v>
      </c>
      <c r="L693" s="54">
        <v>35</v>
      </c>
      <c r="M693" s="54"/>
      <c r="N693" s="89" t="s">
        <v>665</v>
      </c>
      <c r="O693" s="88" t="s">
        <v>118</v>
      </c>
      <c r="P693" s="88">
        <v>21</v>
      </c>
      <c r="Q693" s="70" t="s">
        <v>29</v>
      </c>
      <c r="R693" s="241">
        <v>2313735000008</v>
      </c>
      <c r="S693" s="241">
        <v>12313735000005</v>
      </c>
      <c r="T693" s="260">
        <v>190</v>
      </c>
      <c r="U693" s="69">
        <v>150</v>
      </c>
      <c r="V693" s="69">
        <v>50</v>
      </c>
      <c r="W693" s="66">
        <f>кратность!$F$279</f>
        <v>1</v>
      </c>
      <c r="X693" s="273">
        <v>8.0000000000000002E-3</v>
      </c>
      <c r="Y693" s="67">
        <f>W693+X693</f>
        <v>1.008</v>
      </c>
      <c r="Z693" s="60">
        <v>390</v>
      </c>
      <c r="AA693" s="61">
        <v>294</v>
      </c>
      <c r="AB693" s="61">
        <v>150</v>
      </c>
      <c r="AC693" s="193">
        <v>6</v>
      </c>
      <c r="AD693" s="118">
        <v>600000280</v>
      </c>
      <c r="AE693" s="105">
        <f>справочники!$C$57</f>
        <v>0.371</v>
      </c>
      <c r="AF693" s="62">
        <f t="shared" si="674"/>
        <v>6</v>
      </c>
      <c r="AG693" s="144">
        <f t="shared" si="675"/>
        <v>6.4190000000000005</v>
      </c>
      <c r="AH693" s="159">
        <v>8</v>
      </c>
      <c r="AI693" s="39">
        <v>10</v>
      </c>
      <c r="AJ693" s="41">
        <f>AH693*AI693</f>
        <v>80</v>
      </c>
      <c r="AK693" s="216">
        <f>IF(C693="ШТ",кол_во_инд.__упак_к*итого_г_у,ROUNDDOWN(номин.вес_нетто_г_у__кг*итого_г_у,1))</f>
        <v>480</v>
      </c>
      <c r="AL693" s="206">
        <f t="shared" si="682"/>
        <v>1645</v>
      </c>
      <c r="AM693" s="23"/>
    </row>
    <row r="694" spans="1:39" ht="67.5" x14ac:dyDescent="0.2">
      <c r="A694" s="81">
        <v>1003171455365</v>
      </c>
      <c r="B694" s="49" t="s">
        <v>742</v>
      </c>
      <c r="C694" s="88" t="s">
        <v>3</v>
      </c>
      <c r="D694" s="147" t="s">
        <v>1172</v>
      </c>
      <c r="E694" s="113" t="s">
        <v>1177</v>
      </c>
      <c r="F694" s="226" t="s">
        <v>2</v>
      </c>
      <c r="G694" s="88" t="s">
        <v>455</v>
      </c>
      <c r="H694" s="156" t="s">
        <v>343</v>
      </c>
      <c r="I694" s="151" t="s">
        <v>538</v>
      </c>
      <c r="J694" s="52" t="s">
        <v>158</v>
      </c>
      <c r="K694" s="53">
        <v>19</v>
      </c>
      <c r="L694" s="54">
        <v>12</v>
      </c>
      <c r="M694" s="54"/>
      <c r="N694" s="89" t="s">
        <v>671</v>
      </c>
      <c r="O694" s="88" t="s">
        <v>118</v>
      </c>
      <c r="P694" s="88">
        <v>21</v>
      </c>
      <c r="Q694" s="70" t="s">
        <v>29</v>
      </c>
      <c r="R694" s="241">
        <v>2417398000006</v>
      </c>
      <c r="S694" s="241">
        <v>12417398000003</v>
      </c>
      <c r="T694" s="260"/>
      <c r="U694" s="69"/>
      <c r="V694" s="69"/>
      <c r="W694" s="66">
        <f>кратность!$F$280</f>
        <v>0.95</v>
      </c>
      <c r="X694" s="273">
        <v>2.4E-2</v>
      </c>
      <c r="Y694" s="67">
        <f t="shared" si="681"/>
        <v>0.97399999999999998</v>
      </c>
      <c r="Z694" s="60">
        <v>390</v>
      </c>
      <c r="AA694" s="61">
        <v>294</v>
      </c>
      <c r="AB694" s="61">
        <v>150</v>
      </c>
      <c r="AC694" s="193">
        <v>6</v>
      </c>
      <c r="AD694" s="118">
        <v>600000280</v>
      </c>
      <c r="AE694" s="105">
        <f>справочники!$C$57</f>
        <v>0.371</v>
      </c>
      <c r="AF694" s="62">
        <f t="shared" si="674"/>
        <v>5.7</v>
      </c>
      <c r="AG694" s="143">
        <f t="shared" si="675"/>
        <v>6.2149999999999999</v>
      </c>
      <c r="AH694" s="159">
        <v>8</v>
      </c>
      <c r="AI694" s="39">
        <v>10</v>
      </c>
      <c r="AJ694" s="41">
        <f t="shared" si="676"/>
        <v>80</v>
      </c>
      <c r="AK694" s="216">
        <f t="shared" si="677"/>
        <v>456</v>
      </c>
      <c r="AL694" s="206">
        <f t="shared" si="682"/>
        <v>1645</v>
      </c>
      <c r="AM694" s="23"/>
    </row>
    <row r="695" spans="1:39" ht="67.5" x14ac:dyDescent="0.2">
      <c r="A695" s="81">
        <v>1003171456184</v>
      </c>
      <c r="B695" s="277" t="s">
        <v>745</v>
      </c>
      <c r="C695" s="88" t="s">
        <v>3</v>
      </c>
      <c r="D695" s="147" t="s">
        <v>1172</v>
      </c>
      <c r="E695" s="113" t="s">
        <v>1177</v>
      </c>
      <c r="F695" s="226" t="s">
        <v>2</v>
      </c>
      <c r="G695" s="88" t="s">
        <v>455</v>
      </c>
      <c r="H695" s="156" t="s">
        <v>343</v>
      </c>
      <c r="I695" s="151" t="s">
        <v>538</v>
      </c>
      <c r="J695" s="52" t="s">
        <v>158</v>
      </c>
      <c r="K695" s="53">
        <v>19</v>
      </c>
      <c r="L695" s="54">
        <v>12</v>
      </c>
      <c r="M695" s="54"/>
      <c r="N695" s="89" t="s">
        <v>671</v>
      </c>
      <c r="O695" s="88" t="s">
        <v>118</v>
      </c>
      <c r="P695" s="88">
        <v>21</v>
      </c>
      <c r="Q695" s="70" t="s">
        <v>29</v>
      </c>
      <c r="R695" s="241">
        <v>2354511000003</v>
      </c>
      <c r="S695" s="241">
        <v>12354511000000</v>
      </c>
      <c r="T695" s="260"/>
      <c r="U695" s="69"/>
      <c r="V695" s="69"/>
      <c r="W695" s="66">
        <f>кратность!$F$281</f>
        <v>0.98399999999999999</v>
      </c>
      <c r="X695" s="273">
        <v>2.4E-2</v>
      </c>
      <c r="Y695" s="67">
        <f t="shared" si="681"/>
        <v>1.008</v>
      </c>
      <c r="Z695" s="60">
        <v>390</v>
      </c>
      <c r="AA695" s="61">
        <v>294</v>
      </c>
      <c r="AB695" s="61">
        <v>150</v>
      </c>
      <c r="AC695" s="193">
        <v>6</v>
      </c>
      <c r="AD695" s="118">
        <v>600000280</v>
      </c>
      <c r="AE695" s="105">
        <f>справочники!$C$57</f>
        <v>0.371</v>
      </c>
      <c r="AF695" s="62">
        <f t="shared" si="674"/>
        <v>5.9</v>
      </c>
      <c r="AG695" s="143">
        <f t="shared" si="675"/>
        <v>6.4190000000000005</v>
      </c>
      <c r="AH695" s="159">
        <v>8</v>
      </c>
      <c r="AI695" s="39">
        <v>10</v>
      </c>
      <c r="AJ695" s="41">
        <f t="shared" si="676"/>
        <v>80</v>
      </c>
      <c r="AK695" s="216">
        <f t="shared" si="677"/>
        <v>472</v>
      </c>
      <c r="AL695" s="206">
        <f t="shared" si="682"/>
        <v>1645</v>
      </c>
      <c r="AM695" s="23"/>
    </row>
    <row r="696" spans="1:39" ht="67.5" x14ac:dyDescent="0.2">
      <c r="A696" s="81">
        <v>1003171456496</v>
      </c>
      <c r="B696" s="49" t="s">
        <v>693</v>
      </c>
      <c r="C696" s="88" t="s">
        <v>3</v>
      </c>
      <c r="D696" s="147" t="s">
        <v>1172</v>
      </c>
      <c r="E696" s="113" t="s">
        <v>1177</v>
      </c>
      <c r="F696" s="226" t="s">
        <v>2</v>
      </c>
      <c r="G696" s="88" t="s">
        <v>455</v>
      </c>
      <c r="H696" s="156" t="s">
        <v>343</v>
      </c>
      <c r="I696" s="151" t="s">
        <v>538</v>
      </c>
      <c r="J696" s="52" t="s">
        <v>158</v>
      </c>
      <c r="K696" s="53">
        <v>19</v>
      </c>
      <c r="L696" s="54">
        <v>12</v>
      </c>
      <c r="M696" s="54"/>
      <c r="N696" s="89" t="s">
        <v>671</v>
      </c>
      <c r="O696" s="88" t="s">
        <v>118</v>
      </c>
      <c r="P696" s="88">
        <v>21</v>
      </c>
      <c r="Q696" s="70" t="s">
        <v>29</v>
      </c>
      <c r="R696" s="241">
        <v>2952500000005</v>
      </c>
      <c r="S696" s="241">
        <v>12952500000002</v>
      </c>
      <c r="T696" s="260"/>
      <c r="U696" s="69"/>
      <c r="V696" s="69"/>
      <c r="W696" s="66">
        <f>кратность!$F$282</f>
        <v>0.9</v>
      </c>
      <c r="X696" s="273">
        <v>8.0000000000000002E-3</v>
      </c>
      <c r="Y696" s="67">
        <f t="shared" si="681"/>
        <v>0.90800000000000003</v>
      </c>
      <c r="Z696" s="60">
        <v>390</v>
      </c>
      <c r="AA696" s="61">
        <v>294</v>
      </c>
      <c r="AB696" s="61">
        <v>150</v>
      </c>
      <c r="AC696" s="193">
        <v>6</v>
      </c>
      <c r="AD696" s="118">
        <v>600000280</v>
      </c>
      <c r="AE696" s="105">
        <f>справочники!$C$57</f>
        <v>0.371</v>
      </c>
      <c r="AF696" s="62">
        <f t="shared" si="674"/>
        <v>5.4</v>
      </c>
      <c r="AG696" s="143">
        <f t="shared" si="675"/>
        <v>5.8190000000000008</v>
      </c>
      <c r="AH696" s="159">
        <v>8</v>
      </c>
      <c r="AI696" s="39">
        <v>10</v>
      </c>
      <c r="AJ696" s="41">
        <f>AH696*AI696</f>
        <v>80</v>
      </c>
      <c r="AK696" s="216">
        <f>IF(C696="ШТ",кол_во_инд.__упак_к*итого_г_у,ROUNDDOWN(номин.вес_нетто_г_у__кг*итого_г_у,1))</f>
        <v>432</v>
      </c>
      <c r="AL696" s="206">
        <f t="shared" si="682"/>
        <v>1645</v>
      </c>
      <c r="AM696" s="23"/>
    </row>
    <row r="697" spans="1:39" ht="67.5" x14ac:dyDescent="0.2">
      <c r="A697" s="81">
        <v>1003171595406</v>
      </c>
      <c r="B697" s="49" t="s">
        <v>129</v>
      </c>
      <c r="C697" s="88" t="s">
        <v>3</v>
      </c>
      <c r="D697" s="147" t="s">
        <v>1172</v>
      </c>
      <c r="E697" s="113" t="s">
        <v>1178</v>
      </c>
      <c r="F697" s="226" t="s">
        <v>2</v>
      </c>
      <c r="G697" s="88" t="s">
        <v>455</v>
      </c>
      <c r="H697" s="156" t="s">
        <v>343</v>
      </c>
      <c r="I697" s="151" t="s">
        <v>544</v>
      </c>
      <c r="J697" s="52" t="s">
        <v>159</v>
      </c>
      <c r="K697" s="53">
        <v>13</v>
      </c>
      <c r="L697" s="54">
        <v>31</v>
      </c>
      <c r="M697" s="54"/>
      <c r="N697" s="89" t="s">
        <v>672</v>
      </c>
      <c r="O697" s="88" t="s">
        <v>118</v>
      </c>
      <c r="P697" s="88">
        <v>8</v>
      </c>
      <c r="Q697" s="70" t="s">
        <v>29</v>
      </c>
      <c r="R697" s="241">
        <v>2589473000000</v>
      </c>
      <c r="S697" s="241">
        <v>12589473000007</v>
      </c>
      <c r="T697" s="260">
        <v>275</v>
      </c>
      <c r="U697" s="69">
        <v>175</v>
      </c>
      <c r="V697" s="69">
        <v>65</v>
      </c>
      <c r="W697" s="66">
        <f>кратность!$F$283</f>
        <v>0.875</v>
      </c>
      <c r="X697" s="273">
        <v>3.9E-2</v>
      </c>
      <c r="Y697" s="67">
        <f t="shared" si="681"/>
        <v>0.91400000000000003</v>
      </c>
      <c r="Z697" s="60">
        <v>390</v>
      </c>
      <c r="AA697" s="61">
        <v>294</v>
      </c>
      <c r="AB697" s="61">
        <v>150</v>
      </c>
      <c r="AC697" s="193">
        <v>4</v>
      </c>
      <c r="AD697" s="118">
        <v>600000280</v>
      </c>
      <c r="AE697" s="105">
        <f>справочники!$C$57</f>
        <v>0.371</v>
      </c>
      <c r="AF697" s="62">
        <f t="shared" si="674"/>
        <v>3.5</v>
      </c>
      <c r="AG697" s="143">
        <f t="shared" si="675"/>
        <v>4.0270000000000001</v>
      </c>
      <c r="AH697" s="159">
        <v>8</v>
      </c>
      <c r="AI697" s="39">
        <v>10</v>
      </c>
      <c r="AJ697" s="41">
        <f t="shared" si="676"/>
        <v>80</v>
      </c>
      <c r="AK697" s="216">
        <f t="shared" si="677"/>
        <v>280</v>
      </c>
      <c r="AL697" s="206">
        <f t="shared" si="682"/>
        <v>1645</v>
      </c>
      <c r="AM697" s="23"/>
    </row>
    <row r="698" spans="1:39" ht="56.25" x14ac:dyDescent="0.2">
      <c r="A698" s="81">
        <v>1003321596895</v>
      </c>
      <c r="B698" s="49" t="s">
        <v>1196</v>
      </c>
      <c r="C698" s="88" t="s">
        <v>3</v>
      </c>
      <c r="D698" s="147" t="s">
        <v>1172</v>
      </c>
      <c r="E698" s="113" t="s">
        <v>1178</v>
      </c>
      <c r="F698" s="226" t="s">
        <v>624</v>
      </c>
      <c r="G698" s="88" t="s">
        <v>455</v>
      </c>
      <c r="H698" s="156" t="s">
        <v>343</v>
      </c>
      <c r="I698" s="151" t="s">
        <v>545</v>
      </c>
      <c r="J698" s="52" t="s">
        <v>159</v>
      </c>
      <c r="K698" s="53">
        <v>13</v>
      </c>
      <c r="L698" s="54">
        <v>31</v>
      </c>
      <c r="M698" s="54"/>
      <c r="N698" s="89" t="s">
        <v>672</v>
      </c>
      <c r="O698" s="88" t="s">
        <v>118</v>
      </c>
      <c r="P698" s="88">
        <v>8</v>
      </c>
      <c r="Q698" s="70" t="s">
        <v>29</v>
      </c>
      <c r="R698" s="241">
        <v>2318492000001</v>
      </c>
      <c r="S698" s="241">
        <v>12318492000008</v>
      </c>
      <c r="T698" s="260">
        <v>275</v>
      </c>
      <c r="U698" s="69">
        <v>175</v>
      </c>
      <c r="V698" s="69">
        <v>65</v>
      </c>
      <c r="W698" s="66">
        <f>кратность!$F$284</f>
        <v>0.85</v>
      </c>
      <c r="X698" s="273">
        <v>3.9E-2</v>
      </c>
      <c r="Y698" s="67">
        <f>W698+X698</f>
        <v>0.88900000000000001</v>
      </c>
      <c r="Z698" s="60">
        <v>390</v>
      </c>
      <c r="AA698" s="61">
        <v>294</v>
      </c>
      <c r="AB698" s="61">
        <v>150</v>
      </c>
      <c r="AC698" s="193">
        <v>4</v>
      </c>
      <c r="AD698" s="118">
        <v>600000280</v>
      </c>
      <c r="AE698" s="105">
        <f>справочники!$C$57</f>
        <v>0.371</v>
      </c>
      <c r="AF698" s="62">
        <f t="shared" si="674"/>
        <v>3.4</v>
      </c>
      <c r="AG698" s="143">
        <f t="shared" si="675"/>
        <v>3.927</v>
      </c>
      <c r="AH698" s="159">
        <v>8</v>
      </c>
      <c r="AI698" s="39">
        <v>10</v>
      </c>
      <c r="AJ698" s="41">
        <f>AH698*AI698</f>
        <v>80</v>
      </c>
      <c r="AK698" s="216">
        <f>IF(C698="ШТ",кол_во_инд.__упак_к*итого_г_у,ROUNDDOWN(номин.вес_нетто_г_у__кг*итого_г_у,1))</f>
        <v>272</v>
      </c>
      <c r="AL698" s="206">
        <f t="shared" si="682"/>
        <v>1645</v>
      </c>
      <c r="AM698" s="23"/>
    </row>
    <row r="699" spans="1:39" ht="67.5" x14ac:dyDescent="0.2">
      <c r="A699" s="81">
        <v>1003171596912</v>
      </c>
      <c r="B699" s="49" t="s">
        <v>1142</v>
      </c>
      <c r="C699" s="88" t="s">
        <v>3</v>
      </c>
      <c r="D699" s="147" t="s">
        <v>1172</v>
      </c>
      <c r="E699" s="113" t="s">
        <v>1178</v>
      </c>
      <c r="F699" s="226" t="s">
        <v>624</v>
      </c>
      <c r="G699" s="88" t="s">
        <v>455</v>
      </c>
      <c r="H699" s="156" t="s">
        <v>343</v>
      </c>
      <c r="I699" s="151" t="s">
        <v>1154</v>
      </c>
      <c r="J699" s="52" t="s">
        <v>159</v>
      </c>
      <c r="K699" s="53">
        <v>13</v>
      </c>
      <c r="L699" s="54">
        <v>31</v>
      </c>
      <c r="M699" s="54"/>
      <c r="N699" s="89" t="s">
        <v>672</v>
      </c>
      <c r="O699" s="88" t="s">
        <v>118</v>
      </c>
      <c r="P699" s="88">
        <v>8</v>
      </c>
      <c r="Q699" s="70" t="s">
        <v>29</v>
      </c>
      <c r="R699" s="241">
        <v>2318712000002</v>
      </c>
      <c r="S699" s="241">
        <v>12318712000009</v>
      </c>
      <c r="T699" s="260">
        <v>275</v>
      </c>
      <c r="U699" s="69">
        <v>175</v>
      </c>
      <c r="V699" s="69">
        <v>65</v>
      </c>
      <c r="W699" s="66">
        <f>кратность!$F$285</f>
        <v>0.875</v>
      </c>
      <c r="X699" s="273">
        <v>3.9E-2</v>
      </c>
      <c r="Y699" s="67">
        <f>W699+X699</f>
        <v>0.91400000000000003</v>
      </c>
      <c r="Z699" s="60">
        <v>390</v>
      </c>
      <c r="AA699" s="61">
        <v>294</v>
      </c>
      <c r="AB699" s="61">
        <v>150</v>
      </c>
      <c r="AC699" s="193">
        <v>4</v>
      </c>
      <c r="AD699" s="118">
        <v>600000280</v>
      </c>
      <c r="AE699" s="105">
        <f>справочники!$C$57</f>
        <v>0.371</v>
      </c>
      <c r="AF699" s="62">
        <f t="shared" si="674"/>
        <v>3.5</v>
      </c>
      <c r="AG699" s="143">
        <f t="shared" si="675"/>
        <v>4.0270000000000001</v>
      </c>
      <c r="AH699" s="159">
        <v>8</v>
      </c>
      <c r="AI699" s="39">
        <v>10</v>
      </c>
      <c r="AJ699" s="41">
        <f>AH699*AI699</f>
        <v>80</v>
      </c>
      <c r="AK699" s="216">
        <f>IF(C699="ШТ",кол_во_инд.__упак_к*итого_г_у,ROUNDDOWN(номин.вес_нетто_г_у__кг*итого_г_у,1))</f>
        <v>280</v>
      </c>
      <c r="AL699" s="206">
        <f t="shared" si="682"/>
        <v>1645</v>
      </c>
      <c r="AM699" s="23"/>
    </row>
    <row r="700" spans="1:39" ht="67.5" x14ac:dyDescent="0.2">
      <c r="A700" s="81">
        <v>1003171625408</v>
      </c>
      <c r="B700" s="49" t="s">
        <v>100</v>
      </c>
      <c r="C700" s="88" t="s">
        <v>3</v>
      </c>
      <c r="D700" s="147" t="s">
        <v>1172</v>
      </c>
      <c r="E700" s="113" t="s">
        <v>1177</v>
      </c>
      <c r="F700" s="226" t="s">
        <v>2</v>
      </c>
      <c r="G700" s="88" t="s">
        <v>455</v>
      </c>
      <c r="H700" s="156" t="s">
        <v>343</v>
      </c>
      <c r="I700" s="151" t="s">
        <v>544</v>
      </c>
      <c r="J700" s="52" t="s">
        <v>159</v>
      </c>
      <c r="K700" s="53">
        <v>20</v>
      </c>
      <c r="L700" s="54">
        <v>15</v>
      </c>
      <c r="M700" s="54"/>
      <c r="N700" s="89" t="s">
        <v>661</v>
      </c>
      <c r="O700" s="88" t="s">
        <v>118</v>
      </c>
      <c r="P700" s="88">
        <v>17</v>
      </c>
      <c r="Q700" s="70" t="s">
        <v>29</v>
      </c>
      <c r="R700" s="241">
        <v>2994010000007</v>
      </c>
      <c r="S700" s="241">
        <v>12994010000004</v>
      </c>
      <c r="T700" s="260"/>
      <c r="U700" s="69"/>
      <c r="V700" s="69"/>
      <c r="W700" s="66">
        <f>кратность!$F$286</f>
        <v>1.02</v>
      </c>
      <c r="X700" s="273">
        <v>2.5000000000000001E-2</v>
      </c>
      <c r="Y700" s="67">
        <f t="shared" si="681"/>
        <v>1.0449999999999999</v>
      </c>
      <c r="Z700" s="60">
        <v>390</v>
      </c>
      <c r="AA700" s="61">
        <v>294</v>
      </c>
      <c r="AB700" s="61">
        <v>150</v>
      </c>
      <c r="AC700" s="193">
        <v>5</v>
      </c>
      <c r="AD700" s="118">
        <v>600000280</v>
      </c>
      <c r="AE700" s="105">
        <f>справочники!$C$57</f>
        <v>0.371</v>
      </c>
      <c r="AF700" s="62">
        <f t="shared" si="674"/>
        <v>5.0999999999999996</v>
      </c>
      <c r="AG700" s="143">
        <f t="shared" si="675"/>
        <v>5.5960000000000001</v>
      </c>
      <c r="AH700" s="159">
        <v>8</v>
      </c>
      <c r="AI700" s="39">
        <v>10</v>
      </c>
      <c r="AJ700" s="41">
        <f t="shared" si="676"/>
        <v>80</v>
      </c>
      <c r="AK700" s="216">
        <f t="shared" si="677"/>
        <v>408</v>
      </c>
      <c r="AL700" s="206">
        <f t="shared" si="682"/>
        <v>1645</v>
      </c>
      <c r="AM700" s="23"/>
    </row>
    <row r="701" spans="1:39" ht="67.5" x14ac:dyDescent="0.2">
      <c r="A701" s="81">
        <v>1003171626419</v>
      </c>
      <c r="B701" s="49" t="s">
        <v>631</v>
      </c>
      <c r="C701" s="88" t="s">
        <v>3</v>
      </c>
      <c r="D701" s="147" t="s">
        <v>1172</v>
      </c>
      <c r="E701" s="113" t="s">
        <v>1177</v>
      </c>
      <c r="F701" s="226" t="s">
        <v>2</v>
      </c>
      <c r="G701" s="88" t="s">
        <v>455</v>
      </c>
      <c r="H701" s="156" t="s">
        <v>343</v>
      </c>
      <c r="I701" s="151" t="s">
        <v>544</v>
      </c>
      <c r="J701" s="52" t="s">
        <v>159</v>
      </c>
      <c r="K701" s="53">
        <v>20</v>
      </c>
      <c r="L701" s="54">
        <v>15</v>
      </c>
      <c r="M701" s="54"/>
      <c r="N701" s="89" t="s">
        <v>661</v>
      </c>
      <c r="O701" s="88" t="s">
        <v>118</v>
      </c>
      <c r="P701" s="88">
        <v>17</v>
      </c>
      <c r="Q701" s="70" t="s">
        <v>29</v>
      </c>
      <c r="R701" s="241">
        <v>2355608000005</v>
      </c>
      <c r="S701" s="241">
        <v>12355608000002</v>
      </c>
      <c r="T701" s="260"/>
      <c r="U701" s="69"/>
      <c r="V701" s="69"/>
      <c r="W701" s="66">
        <f>кратность!$F$287</f>
        <v>1</v>
      </c>
      <c r="X701" s="273">
        <v>2.5000000000000001E-2</v>
      </c>
      <c r="Y701" s="67">
        <f t="shared" si="681"/>
        <v>1.0249999999999999</v>
      </c>
      <c r="Z701" s="60">
        <v>390</v>
      </c>
      <c r="AA701" s="61">
        <v>294</v>
      </c>
      <c r="AB701" s="61">
        <v>150</v>
      </c>
      <c r="AC701" s="193">
        <v>5</v>
      </c>
      <c r="AD701" s="118">
        <v>600000280</v>
      </c>
      <c r="AE701" s="105">
        <f>справочники!$C$57</f>
        <v>0.371</v>
      </c>
      <c r="AF701" s="62">
        <f t="shared" si="674"/>
        <v>5</v>
      </c>
      <c r="AG701" s="143">
        <f t="shared" si="675"/>
        <v>5.4960000000000004</v>
      </c>
      <c r="AH701" s="159">
        <v>8</v>
      </c>
      <c r="AI701" s="39">
        <v>10</v>
      </c>
      <c r="AJ701" s="41">
        <f>AH701*AI701</f>
        <v>80</v>
      </c>
      <c r="AK701" s="216">
        <f t="shared" si="677"/>
        <v>400</v>
      </c>
      <c r="AL701" s="206">
        <f t="shared" si="682"/>
        <v>1645</v>
      </c>
      <c r="AM701" s="23"/>
    </row>
    <row r="702" spans="1:39" ht="67.5" x14ac:dyDescent="0.2">
      <c r="A702" s="81">
        <v>1003171625751</v>
      </c>
      <c r="B702" s="49" t="s">
        <v>388</v>
      </c>
      <c r="C702" s="88" t="s">
        <v>3</v>
      </c>
      <c r="D702" s="147" t="s">
        <v>1172</v>
      </c>
      <c r="E702" s="113" t="s">
        <v>1177</v>
      </c>
      <c r="F702" s="226" t="s">
        <v>2</v>
      </c>
      <c r="G702" s="88" t="s">
        <v>455</v>
      </c>
      <c r="H702" s="156" t="s">
        <v>343</v>
      </c>
      <c r="I702" s="151" t="s">
        <v>544</v>
      </c>
      <c r="J702" s="52" t="s">
        <v>159</v>
      </c>
      <c r="K702" s="53">
        <v>20</v>
      </c>
      <c r="L702" s="54">
        <v>15</v>
      </c>
      <c r="M702" s="54"/>
      <c r="N702" s="89" t="s">
        <v>661</v>
      </c>
      <c r="O702" s="88" t="s">
        <v>118</v>
      </c>
      <c r="P702" s="88">
        <v>17</v>
      </c>
      <c r="Q702" s="70" t="s">
        <v>29</v>
      </c>
      <c r="R702" s="241">
        <v>2909321000004</v>
      </c>
      <c r="S702" s="241">
        <v>12909321000001</v>
      </c>
      <c r="T702" s="260"/>
      <c r="U702" s="69"/>
      <c r="V702" s="69"/>
      <c r="W702" s="66">
        <f>кратность!$F$288</f>
        <v>1.04</v>
      </c>
      <c r="X702" s="273">
        <v>2.5000000000000001E-2</v>
      </c>
      <c r="Y702" s="67">
        <f t="shared" si="681"/>
        <v>1.0649999999999999</v>
      </c>
      <c r="Z702" s="60">
        <v>390</v>
      </c>
      <c r="AA702" s="61">
        <v>294</v>
      </c>
      <c r="AB702" s="61">
        <v>150</v>
      </c>
      <c r="AC702" s="193">
        <v>5</v>
      </c>
      <c r="AD702" s="118">
        <v>600000280</v>
      </c>
      <c r="AE702" s="105">
        <f>справочники!$C$57</f>
        <v>0.371</v>
      </c>
      <c r="AF702" s="62">
        <f t="shared" si="674"/>
        <v>5.2</v>
      </c>
      <c r="AG702" s="143">
        <f t="shared" si="675"/>
        <v>5.6959999999999997</v>
      </c>
      <c r="AH702" s="159">
        <v>8</v>
      </c>
      <c r="AI702" s="39">
        <v>10</v>
      </c>
      <c r="AJ702" s="41">
        <f t="shared" si="676"/>
        <v>80</v>
      </c>
      <c r="AK702" s="216">
        <f t="shared" si="677"/>
        <v>416</v>
      </c>
      <c r="AL702" s="206">
        <f t="shared" si="682"/>
        <v>1645</v>
      </c>
      <c r="AM702" s="23"/>
    </row>
    <row r="703" spans="1:39" ht="56.25" x14ac:dyDescent="0.2">
      <c r="A703" s="81">
        <v>1003171735429</v>
      </c>
      <c r="B703" s="49" t="s">
        <v>105</v>
      </c>
      <c r="C703" s="88" t="s">
        <v>3</v>
      </c>
      <c r="D703" s="147" t="s">
        <v>1172</v>
      </c>
      <c r="E703" s="113" t="s">
        <v>1178</v>
      </c>
      <c r="F703" s="226" t="s">
        <v>2</v>
      </c>
      <c r="G703" s="88" t="s">
        <v>455</v>
      </c>
      <c r="H703" s="156" t="s">
        <v>343</v>
      </c>
      <c r="I703" s="151" t="s">
        <v>540</v>
      </c>
      <c r="J703" s="52" t="s">
        <v>158</v>
      </c>
      <c r="K703" s="53">
        <v>16</v>
      </c>
      <c r="L703" s="54">
        <v>18</v>
      </c>
      <c r="M703" s="54"/>
      <c r="N703" s="89" t="s">
        <v>657</v>
      </c>
      <c r="O703" s="88" t="s">
        <v>118</v>
      </c>
      <c r="P703" s="88">
        <v>12</v>
      </c>
      <c r="Q703" s="70" t="s">
        <v>29</v>
      </c>
      <c r="R703" s="241">
        <v>2993900000004</v>
      </c>
      <c r="S703" s="241">
        <v>12993900000001</v>
      </c>
      <c r="T703" s="260">
        <v>275</v>
      </c>
      <c r="U703" s="69">
        <v>175</v>
      </c>
      <c r="V703" s="69">
        <v>65</v>
      </c>
      <c r="W703" s="66">
        <f>кратность!$F$289</f>
        <v>1.2250000000000001</v>
      </c>
      <c r="X703" s="273">
        <v>3.9E-2</v>
      </c>
      <c r="Y703" s="67">
        <f t="shared" si="681"/>
        <v>1.264</v>
      </c>
      <c r="Z703" s="60">
        <v>390</v>
      </c>
      <c r="AA703" s="61">
        <v>294</v>
      </c>
      <c r="AB703" s="61">
        <v>150</v>
      </c>
      <c r="AC703" s="193">
        <v>4</v>
      </c>
      <c r="AD703" s="118">
        <v>600000280</v>
      </c>
      <c r="AE703" s="105">
        <f>справочники!$C$57</f>
        <v>0.371</v>
      </c>
      <c r="AF703" s="62">
        <f t="shared" si="674"/>
        <v>4.9000000000000004</v>
      </c>
      <c r="AG703" s="143">
        <f t="shared" si="675"/>
        <v>5.4269999999999996</v>
      </c>
      <c r="AH703" s="159">
        <v>8</v>
      </c>
      <c r="AI703" s="39">
        <v>10</v>
      </c>
      <c r="AJ703" s="41">
        <f t="shared" si="676"/>
        <v>80</v>
      </c>
      <c r="AK703" s="216">
        <f t="shared" si="677"/>
        <v>392</v>
      </c>
      <c r="AL703" s="206">
        <f t="shared" si="682"/>
        <v>1645</v>
      </c>
      <c r="AM703" s="23"/>
    </row>
    <row r="704" spans="1:39" ht="56.25" x14ac:dyDescent="0.2">
      <c r="A704" s="81">
        <v>1003171736177</v>
      </c>
      <c r="B704" s="49" t="s">
        <v>391</v>
      </c>
      <c r="C704" s="88" t="s">
        <v>3</v>
      </c>
      <c r="D704" s="147" t="s">
        <v>1172</v>
      </c>
      <c r="E704" s="113" t="s">
        <v>1178</v>
      </c>
      <c r="F704" s="226" t="s">
        <v>2</v>
      </c>
      <c r="G704" s="88" t="s">
        <v>455</v>
      </c>
      <c r="H704" s="156" t="s">
        <v>343</v>
      </c>
      <c r="I704" s="151" t="s">
        <v>540</v>
      </c>
      <c r="J704" s="52" t="s">
        <v>158</v>
      </c>
      <c r="K704" s="53">
        <v>16</v>
      </c>
      <c r="L704" s="54">
        <v>18</v>
      </c>
      <c r="M704" s="54"/>
      <c r="N704" s="89" t="s">
        <v>657</v>
      </c>
      <c r="O704" s="88" t="s">
        <v>118</v>
      </c>
      <c r="P704" s="88">
        <v>12</v>
      </c>
      <c r="Q704" s="70" t="s">
        <v>29</v>
      </c>
      <c r="R704" s="241">
        <v>2909320000005</v>
      </c>
      <c r="S704" s="241">
        <v>12909320000002</v>
      </c>
      <c r="T704" s="260">
        <v>275</v>
      </c>
      <c r="U704" s="69">
        <v>175</v>
      </c>
      <c r="V704" s="69">
        <v>65</v>
      </c>
      <c r="W704" s="66">
        <f>кратность!$F$290</f>
        <v>1.2250000000000001</v>
      </c>
      <c r="X704" s="273">
        <v>3.9E-2</v>
      </c>
      <c r="Y704" s="67">
        <f t="shared" si="681"/>
        <v>1.264</v>
      </c>
      <c r="Z704" s="60">
        <v>390</v>
      </c>
      <c r="AA704" s="61">
        <v>294</v>
      </c>
      <c r="AB704" s="61">
        <v>150</v>
      </c>
      <c r="AC704" s="193">
        <v>4</v>
      </c>
      <c r="AD704" s="118">
        <v>600000280</v>
      </c>
      <c r="AE704" s="105">
        <f>справочники!$C$57</f>
        <v>0.371</v>
      </c>
      <c r="AF704" s="62">
        <f t="shared" si="674"/>
        <v>4.9000000000000004</v>
      </c>
      <c r="AG704" s="143">
        <f t="shared" si="675"/>
        <v>5.4269999999999996</v>
      </c>
      <c r="AH704" s="159">
        <v>8</v>
      </c>
      <c r="AI704" s="39">
        <v>10</v>
      </c>
      <c r="AJ704" s="41">
        <f t="shared" si="676"/>
        <v>80</v>
      </c>
      <c r="AK704" s="216">
        <f t="shared" si="677"/>
        <v>392</v>
      </c>
      <c r="AL704" s="206">
        <f t="shared" si="682"/>
        <v>1645</v>
      </c>
      <c r="AM704" s="23"/>
    </row>
    <row r="705" spans="1:39" ht="67.5" x14ac:dyDescent="0.2">
      <c r="A705" s="81">
        <v>1003171736185</v>
      </c>
      <c r="B705" s="277" t="s">
        <v>747</v>
      </c>
      <c r="C705" s="88" t="s">
        <v>3</v>
      </c>
      <c r="D705" s="147" t="s">
        <v>1172</v>
      </c>
      <c r="E705" s="113" t="s">
        <v>1177</v>
      </c>
      <c r="F705" s="226" t="s">
        <v>2</v>
      </c>
      <c r="G705" s="88" t="s">
        <v>455</v>
      </c>
      <c r="H705" s="156" t="s">
        <v>343</v>
      </c>
      <c r="I705" s="151" t="s">
        <v>538</v>
      </c>
      <c r="J705" s="52" t="s">
        <v>158</v>
      </c>
      <c r="K705" s="53">
        <v>16</v>
      </c>
      <c r="L705" s="54">
        <v>18</v>
      </c>
      <c r="M705" s="54"/>
      <c r="N705" s="89" t="s">
        <v>657</v>
      </c>
      <c r="O705" s="88" t="s">
        <v>118</v>
      </c>
      <c r="P705" s="88">
        <v>21</v>
      </c>
      <c r="Q705" s="70" t="s">
        <v>29</v>
      </c>
      <c r="R705" s="241">
        <v>2354512000002</v>
      </c>
      <c r="S705" s="241">
        <v>12354512000009</v>
      </c>
      <c r="T705" s="260"/>
      <c r="U705" s="69"/>
      <c r="V705" s="69"/>
      <c r="W705" s="66">
        <f>кратность!$F$291</f>
        <v>0.88400000000000001</v>
      </c>
      <c r="X705" s="273">
        <v>3.4000000000000002E-2</v>
      </c>
      <c r="Y705" s="67">
        <f t="shared" si="681"/>
        <v>0.91800000000000004</v>
      </c>
      <c r="Z705" s="60">
        <v>390</v>
      </c>
      <c r="AA705" s="61">
        <v>294</v>
      </c>
      <c r="AB705" s="61">
        <v>150</v>
      </c>
      <c r="AC705" s="193">
        <v>6</v>
      </c>
      <c r="AD705" s="118">
        <v>600000280</v>
      </c>
      <c r="AE705" s="105">
        <f>справочники!$C$57</f>
        <v>0.371</v>
      </c>
      <c r="AF705" s="62">
        <f t="shared" si="674"/>
        <v>5.3</v>
      </c>
      <c r="AG705" s="144">
        <f t="shared" si="675"/>
        <v>5.8789999999999996</v>
      </c>
      <c r="AH705" s="159">
        <v>8</v>
      </c>
      <c r="AI705" s="39">
        <v>10</v>
      </c>
      <c r="AJ705" s="41">
        <f t="shared" si="676"/>
        <v>80</v>
      </c>
      <c r="AK705" s="216">
        <f t="shared" si="677"/>
        <v>424</v>
      </c>
      <c r="AL705" s="206">
        <f t="shared" si="682"/>
        <v>1645</v>
      </c>
      <c r="AM705" s="23"/>
    </row>
    <row r="706" spans="1:39" ht="67.5" x14ac:dyDescent="0.2">
      <c r="A706" s="81">
        <v>1003171736497</v>
      </c>
      <c r="B706" s="49" t="s">
        <v>694</v>
      </c>
      <c r="C706" s="88" t="s">
        <v>3</v>
      </c>
      <c r="D706" s="147" t="s">
        <v>1172</v>
      </c>
      <c r="E706" s="113" t="s">
        <v>1177</v>
      </c>
      <c r="F706" s="226" t="s">
        <v>2</v>
      </c>
      <c r="G706" s="88" t="s">
        <v>455</v>
      </c>
      <c r="H706" s="156" t="s">
        <v>343</v>
      </c>
      <c r="I706" s="151" t="s">
        <v>538</v>
      </c>
      <c r="J706" s="52" t="s">
        <v>158</v>
      </c>
      <c r="K706" s="53">
        <v>16</v>
      </c>
      <c r="L706" s="54">
        <v>18</v>
      </c>
      <c r="M706" s="54"/>
      <c r="N706" s="89" t="s">
        <v>657</v>
      </c>
      <c r="O706" s="88" t="s">
        <v>118</v>
      </c>
      <c r="P706" s="88">
        <v>21</v>
      </c>
      <c r="Q706" s="70" t="s">
        <v>29</v>
      </c>
      <c r="R706" s="241">
        <v>2952520000009</v>
      </c>
      <c r="S706" s="241">
        <v>12952520000006</v>
      </c>
      <c r="T706" s="260"/>
      <c r="U706" s="69"/>
      <c r="V706" s="69"/>
      <c r="W706" s="66">
        <f>кратность!$F$292</f>
        <v>0.91700000000000004</v>
      </c>
      <c r="X706" s="273">
        <v>1.4E-2</v>
      </c>
      <c r="Y706" s="67">
        <f t="shared" si="681"/>
        <v>0.93100000000000005</v>
      </c>
      <c r="Z706" s="60">
        <v>390</v>
      </c>
      <c r="AA706" s="61">
        <v>294</v>
      </c>
      <c r="AB706" s="61">
        <v>150</v>
      </c>
      <c r="AC706" s="193">
        <v>6</v>
      </c>
      <c r="AD706" s="118">
        <v>600000280</v>
      </c>
      <c r="AE706" s="105">
        <f>справочники!$C$57</f>
        <v>0.371</v>
      </c>
      <c r="AF706" s="62">
        <f t="shared" si="674"/>
        <v>5.5</v>
      </c>
      <c r="AG706" s="144">
        <f t="shared" si="675"/>
        <v>5.9570000000000007</v>
      </c>
      <c r="AH706" s="159">
        <v>8</v>
      </c>
      <c r="AI706" s="39">
        <v>10</v>
      </c>
      <c r="AJ706" s="41">
        <f>AH706*AI706</f>
        <v>80</v>
      </c>
      <c r="AK706" s="216">
        <f>IF(C706="ШТ",кол_во_инд.__упак_к*итого_г_у,ROUNDDOWN(номин.вес_нетто_г_у__кг*итого_г_у,1))</f>
        <v>440</v>
      </c>
      <c r="AL706" s="206">
        <f t="shared" si="682"/>
        <v>1645</v>
      </c>
      <c r="AM706" s="23"/>
    </row>
    <row r="707" spans="1:39" ht="67.5" x14ac:dyDescent="0.2">
      <c r="A707" s="81">
        <v>1003171736526</v>
      </c>
      <c r="B707" s="49" t="s">
        <v>711</v>
      </c>
      <c r="C707" s="88" t="s">
        <v>3</v>
      </c>
      <c r="D707" s="147" t="s">
        <v>1172</v>
      </c>
      <c r="E707" s="113" t="s">
        <v>1177</v>
      </c>
      <c r="F707" s="226" t="s">
        <v>2</v>
      </c>
      <c r="G707" s="88" t="s">
        <v>455</v>
      </c>
      <c r="H707" s="156" t="s">
        <v>343</v>
      </c>
      <c r="I707" s="151" t="s">
        <v>538</v>
      </c>
      <c r="J707" s="52" t="s">
        <v>158</v>
      </c>
      <c r="K707" s="53">
        <v>16</v>
      </c>
      <c r="L707" s="54">
        <v>18</v>
      </c>
      <c r="M707" s="54"/>
      <c r="N707" s="89" t="s">
        <v>657</v>
      </c>
      <c r="O707" s="88" t="s">
        <v>118</v>
      </c>
      <c r="P707" s="88">
        <v>21</v>
      </c>
      <c r="Q707" s="70" t="s">
        <v>29</v>
      </c>
      <c r="R707" s="241">
        <v>2310772000008</v>
      </c>
      <c r="S707" s="241">
        <v>12310772000005</v>
      </c>
      <c r="T707" s="260"/>
      <c r="U707" s="69"/>
      <c r="V707" s="69"/>
      <c r="W707" s="66">
        <f>кратность!$F$293</f>
        <v>0.875</v>
      </c>
      <c r="X707" s="273">
        <v>1.4E-2</v>
      </c>
      <c r="Y707" s="67">
        <f>W707+X707</f>
        <v>0.88900000000000001</v>
      </c>
      <c r="Z707" s="60">
        <v>378</v>
      </c>
      <c r="AA707" s="61">
        <v>156</v>
      </c>
      <c r="AB707" s="61">
        <v>138</v>
      </c>
      <c r="AC707" s="193">
        <v>4</v>
      </c>
      <c r="AD707" s="118">
        <v>600000019</v>
      </c>
      <c r="AE707" s="105">
        <f>справочники!$C$11</f>
        <v>0.114</v>
      </c>
      <c r="AF707" s="62">
        <f t="shared" si="674"/>
        <v>3.5</v>
      </c>
      <c r="AG707" s="144">
        <f t="shared" si="675"/>
        <v>3.67</v>
      </c>
      <c r="AH707" s="159">
        <v>15</v>
      </c>
      <c r="AI707" s="39">
        <v>7</v>
      </c>
      <c r="AJ707" s="41">
        <f>AH707*AI707</f>
        <v>105</v>
      </c>
      <c r="AK707" s="216">
        <f>IF(C707="ШТ",кол_во_инд.__упак_к*итого_г_у,ROUNDDOWN(номин.вес_нетто_г_у__кг*итого_г_у,1))</f>
        <v>367.5</v>
      </c>
      <c r="AL707" s="206">
        <f t="shared" si="682"/>
        <v>1111</v>
      </c>
      <c r="AM707" s="23"/>
    </row>
    <row r="708" spans="1:39" ht="67.5" x14ac:dyDescent="0.2">
      <c r="A708" s="81">
        <v>1003171735426</v>
      </c>
      <c r="B708" s="49" t="s">
        <v>748</v>
      </c>
      <c r="C708" s="88" t="s">
        <v>3</v>
      </c>
      <c r="D708" s="147" t="s">
        <v>1172</v>
      </c>
      <c r="E708" s="113" t="s">
        <v>1177</v>
      </c>
      <c r="F708" s="226" t="s">
        <v>2</v>
      </c>
      <c r="G708" s="88" t="s">
        <v>455</v>
      </c>
      <c r="H708" s="156" t="s">
        <v>343</v>
      </c>
      <c r="I708" s="151" t="s">
        <v>538</v>
      </c>
      <c r="J708" s="52" t="s">
        <v>158</v>
      </c>
      <c r="K708" s="53">
        <v>16</v>
      </c>
      <c r="L708" s="54">
        <v>18</v>
      </c>
      <c r="M708" s="54"/>
      <c r="N708" s="89" t="s">
        <v>657</v>
      </c>
      <c r="O708" s="88" t="s">
        <v>118</v>
      </c>
      <c r="P708" s="88">
        <v>21</v>
      </c>
      <c r="Q708" s="70" t="s">
        <v>29</v>
      </c>
      <c r="R708" s="241">
        <v>2800070000003</v>
      </c>
      <c r="S708" s="241">
        <v>12800070000000</v>
      </c>
      <c r="T708" s="260"/>
      <c r="U708" s="69"/>
      <c r="V708" s="69"/>
      <c r="W708" s="66">
        <f>кратность!$F$294</f>
        <v>0.95</v>
      </c>
      <c r="X708" s="273">
        <v>2.4E-2</v>
      </c>
      <c r="Y708" s="67">
        <f t="shared" si="681"/>
        <v>0.97399999999999998</v>
      </c>
      <c r="Z708" s="60">
        <v>390</v>
      </c>
      <c r="AA708" s="61">
        <v>294</v>
      </c>
      <c r="AB708" s="61">
        <v>150</v>
      </c>
      <c r="AC708" s="193">
        <v>6</v>
      </c>
      <c r="AD708" s="118">
        <v>600000280</v>
      </c>
      <c r="AE708" s="105">
        <f>справочники!$C$57</f>
        <v>0.371</v>
      </c>
      <c r="AF708" s="62">
        <f t="shared" si="674"/>
        <v>5.7</v>
      </c>
      <c r="AG708" s="144">
        <f t="shared" si="675"/>
        <v>6.2149999999999999</v>
      </c>
      <c r="AH708" s="159">
        <v>8</v>
      </c>
      <c r="AI708" s="39">
        <v>10</v>
      </c>
      <c r="AJ708" s="41">
        <f t="shared" si="676"/>
        <v>80</v>
      </c>
      <c r="AK708" s="216">
        <f t="shared" si="677"/>
        <v>456</v>
      </c>
      <c r="AL708" s="206">
        <f t="shared" si="682"/>
        <v>1645</v>
      </c>
      <c r="AM708" s="23"/>
    </row>
    <row r="709" spans="1:39" ht="67.5" x14ac:dyDescent="0.2">
      <c r="A709" s="81">
        <v>1003311736896</v>
      </c>
      <c r="B709" s="49" t="s">
        <v>1197</v>
      </c>
      <c r="C709" s="88" t="s">
        <v>3</v>
      </c>
      <c r="D709" s="147" t="s">
        <v>1172</v>
      </c>
      <c r="E709" s="113" t="s">
        <v>1177</v>
      </c>
      <c r="F709" s="226" t="s">
        <v>624</v>
      </c>
      <c r="G709" s="88" t="s">
        <v>455</v>
      </c>
      <c r="H709" s="156" t="s">
        <v>343</v>
      </c>
      <c r="I709" s="151" t="s">
        <v>538</v>
      </c>
      <c r="J709" s="52" t="s">
        <v>158</v>
      </c>
      <c r="K709" s="53">
        <v>16</v>
      </c>
      <c r="L709" s="54">
        <v>18</v>
      </c>
      <c r="M709" s="54"/>
      <c r="N709" s="89" t="s">
        <v>657</v>
      </c>
      <c r="O709" s="88" t="s">
        <v>118</v>
      </c>
      <c r="P709" s="88">
        <v>15</v>
      </c>
      <c r="Q709" s="70" t="s">
        <v>29</v>
      </c>
      <c r="R709" s="241">
        <v>2318490000003</v>
      </c>
      <c r="S709" s="241">
        <v>12318490000000</v>
      </c>
      <c r="T709" s="260"/>
      <c r="U709" s="69"/>
      <c r="V709" s="69"/>
      <c r="W709" s="66">
        <f>кратность!$F$295</f>
        <v>0.92500000000000004</v>
      </c>
      <c r="X709" s="273">
        <v>4.3999999999999997E-2</v>
      </c>
      <c r="Y709" s="67">
        <f>W709+X709</f>
        <v>0.96900000000000008</v>
      </c>
      <c r="Z709" s="60">
        <v>383</v>
      </c>
      <c r="AA709" s="61">
        <v>156</v>
      </c>
      <c r="AB709" s="61">
        <v>168</v>
      </c>
      <c r="AC709" s="193">
        <v>4</v>
      </c>
      <c r="AD709" s="118">
        <v>600000030</v>
      </c>
      <c r="AE709" s="105">
        <f>справочники!$C$22</f>
        <v>0.127</v>
      </c>
      <c r="AF709" s="62">
        <f t="shared" si="674"/>
        <v>3.7</v>
      </c>
      <c r="AG709" s="144">
        <f t="shared" si="675"/>
        <v>4.0030000000000001</v>
      </c>
      <c r="AH709" s="159">
        <v>15</v>
      </c>
      <c r="AI709" s="39">
        <v>9</v>
      </c>
      <c r="AJ709" s="41">
        <f>AH709*AI709</f>
        <v>135</v>
      </c>
      <c r="AK709" s="216">
        <f>IF(C709="ШТ",кол_во_инд.__упак_к*итого_г_у,ROUNDDOWN(номин.вес_нетто_г_у__кг*итого_г_у,1))</f>
        <v>499.5</v>
      </c>
      <c r="AL709" s="206">
        <f t="shared" si="682"/>
        <v>1657</v>
      </c>
      <c r="AM709" s="23"/>
    </row>
    <row r="710" spans="1:39" ht="67.5" x14ac:dyDescent="0.2">
      <c r="A710" s="81">
        <v>1003171395354</v>
      </c>
      <c r="B710" s="49" t="s">
        <v>90</v>
      </c>
      <c r="C710" s="88" t="s">
        <v>3</v>
      </c>
      <c r="D710" s="147" t="s">
        <v>1172</v>
      </c>
      <c r="E710" s="113" t="s">
        <v>1177</v>
      </c>
      <c r="F710" s="226" t="s">
        <v>2</v>
      </c>
      <c r="G710" s="88" t="s">
        <v>455</v>
      </c>
      <c r="H710" s="156" t="s">
        <v>343</v>
      </c>
      <c r="I710" s="151" t="s">
        <v>543</v>
      </c>
      <c r="J710" s="52" t="s">
        <v>159</v>
      </c>
      <c r="K710" s="53">
        <v>18</v>
      </c>
      <c r="L710" s="54">
        <v>18</v>
      </c>
      <c r="M710" s="54"/>
      <c r="N710" s="89" t="s">
        <v>673</v>
      </c>
      <c r="O710" s="88" t="s">
        <v>118</v>
      </c>
      <c r="P710" s="88">
        <v>17</v>
      </c>
      <c r="Q710" s="70" t="s">
        <v>29</v>
      </c>
      <c r="R710" s="241">
        <v>2994020000004</v>
      </c>
      <c r="S710" s="241">
        <v>12994020000001</v>
      </c>
      <c r="T710" s="260"/>
      <c r="U710" s="69"/>
      <c r="V710" s="69"/>
      <c r="W710" s="66">
        <f>кратность!$F$296</f>
        <v>1.34</v>
      </c>
      <c r="X710" s="273">
        <v>2.5999999999999999E-2</v>
      </c>
      <c r="Y710" s="67">
        <f t="shared" si="681"/>
        <v>1.3660000000000001</v>
      </c>
      <c r="Z710" s="60">
        <v>385</v>
      </c>
      <c r="AA710" s="61">
        <v>285</v>
      </c>
      <c r="AB710" s="61">
        <v>185</v>
      </c>
      <c r="AC710" s="193">
        <v>5</v>
      </c>
      <c r="AD710" s="118">
        <v>600000290</v>
      </c>
      <c r="AE710" s="105">
        <f>справочники!$C$59</f>
        <v>0.35199999999999998</v>
      </c>
      <c r="AF710" s="62">
        <f t="shared" si="674"/>
        <v>6.7</v>
      </c>
      <c r="AG710" s="143">
        <f t="shared" si="675"/>
        <v>7.1820000000000004</v>
      </c>
      <c r="AH710" s="159">
        <v>8</v>
      </c>
      <c r="AI710" s="39">
        <v>8</v>
      </c>
      <c r="AJ710" s="41">
        <f t="shared" si="676"/>
        <v>64</v>
      </c>
      <c r="AK710" s="216">
        <f t="shared" si="677"/>
        <v>428.8</v>
      </c>
      <c r="AL710" s="206">
        <f t="shared" si="682"/>
        <v>1625</v>
      </c>
      <c r="AM710" s="23"/>
    </row>
    <row r="711" spans="1:39" ht="67.5" x14ac:dyDescent="0.2">
      <c r="A711" s="81">
        <v>1003171396175</v>
      </c>
      <c r="B711" s="49" t="s">
        <v>390</v>
      </c>
      <c r="C711" s="88" t="s">
        <v>3</v>
      </c>
      <c r="D711" s="147" t="s">
        <v>1172</v>
      </c>
      <c r="E711" s="113" t="s">
        <v>1177</v>
      </c>
      <c r="F711" s="226" t="s">
        <v>2</v>
      </c>
      <c r="G711" s="88" t="s">
        <v>455</v>
      </c>
      <c r="H711" s="156" t="s">
        <v>343</v>
      </c>
      <c r="I711" s="151" t="s">
        <v>543</v>
      </c>
      <c r="J711" s="52" t="s">
        <v>159</v>
      </c>
      <c r="K711" s="53">
        <v>18</v>
      </c>
      <c r="L711" s="54">
        <v>18</v>
      </c>
      <c r="M711" s="54"/>
      <c r="N711" s="89" t="s">
        <v>673</v>
      </c>
      <c r="O711" s="88" t="s">
        <v>118</v>
      </c>
      <c r="P711" s="88">
        <v>17</v>
      </c>
      <c r="Q711" s="70" t="s">
        <v>29</v>
      </c>
      <c r="R711" s="241">
        <v>2909322000003</v>
      </c>
      <c r="S711" s="241">
        <v>12909322000000</v>
      </c>
      <c r="T711" s="260"/>
      <c r="U711" s="69"/>
      <c r="V711" s="69"/>
      <c r="W711" s="66">
        <f>кратность!$F$297</f>
        <v>1.32</v>
      </c>
      <c r="X711" s="273">
        <v>2.5999999999999999E-2</v>
      </c>
      <c r="Y711" s="67">
        <f t="shared" si="681"/>
        <v>1.3460000000000001</v>
      </c>
      <c r="Z711" s="60">
        <v>385</v>
      </c>
      <c r="AA711" s="61">
        <v>285</v>
      </c>
      <c r="AB711" s="61">
        <v>185</v>
      </c>
      <c r="AC711" s="193">
        <v>5</v>
      </c>
      <c r="AD711" s="118">
        <v>600000290</v>
      </c>
      <c r="AE711" s="105">
        <f>справочники!$C$59</f>
        <v>0.35199999999999998</v>
      </c>
      <c r="AF711" s="62">
        <f t="shared" si="674"/>
        <v>6.6</v>
      </c>
      <c r="AG711" s="143">
        <f t="shared" si="675"/>
        <v>7.0820000000000007</v>
      </c>
      <c r="AH711" s="159">
        <v>8</v>
      </c>
      <c r="AI711" s="39">
        <v>8</v>
      </c>
      <c r="AJ711" s="41">
        <f t="shared" si="676"/>
        <v>64</v>
      </c>
      <c r="AK711" s="216">
        <f t="shared" si="677"/>
        <v>422.4</v>
      </c>
      <c r="AL711" s="206">
        <f t="shared" si="682"/>
        <v>1625</v>
      </c>
      <c r="AM711" s="23"/>
    </row>
    <row r="712" spans="1:39" ht="67.5" x14ac:dyDescent="0.2">
      <c r="A712" s="81">
        <v>1003171455367</v>
      </c>
      <c r="B712" s="49" t="s">
        <v>93</v>
      </c>
      <c r="C712" s="88" t="s">
        <v>3</v>
      </c>
      <c r="D712" s="147" t="s">
        <v>1172</v>
      </c>
      <c r="E712" s="113" t="s">
        <v>1177</v>
      </c>
      <c r="F712" s="226" t="s">
        <v>2</v>
      </c>
      <c r="G712" s="88" t="s">
        <v>455</v>
      </c>
      <c r="H712" s="156" t="s">
        <v>343</v>
      </c>
      <c r="I712" s="151" t="s">
        <v>538</v>
      </c>
      <c r="J712" s="52" t="s">
        <v>158</v>
      </c>
      <c r="K712" s="53">
        <v>19</v>
      </c>
      <c r="L712" s="54">
        <v>12</v>
      </c>
      <c r="M712" s="54"/>
      <c r="N712" s="89" t="s">
        <v>671</v>
      </c>
      <c r="O712" s="88" t="s">
        <v>118</v>
      </c>
      <c r="P712" s="88">
        <v>21</v>
      </c>
      <c r="Q712" s="70" t="s">
        <v>29</v>
      </c>
      <c r="R712" s="241">
        <v>2993980000000</v>
      </c>
      <c r="S712" s="241">
        <v>12993980000007</v>
      </c>
      <c r="T712" s="261" t="s">
        <v>1883</v>
      </c>
      <c r="U712" s="97" t="s">
        <v>1884</v>
      </c>
      <c r="V712" s="97" t="s">
        <v>1885</v>
      </c>
      <c r="W712" s="66">
        <f>кратность!$F$298</f>
        <v>1.74</v>
      </c>
      <c r="X712" s="273">
        <v>0.04</v>
      </c>
      <c r="Y712" s="67">
        <f t="shared" si="681"/>
        <v>1.78</v>
      </c>
      <c r="Z712" s="60">
        <v>385</v>
      </c>
      <c r="AA712" s="61">
        <v>285</v>
      </c>
      <c r="AB712" s="61">
        <v>185</v>
      </c>
      <c r="AC712" s="193">
        <v>5</v>
      </c>
      <c r="AD712" s="118">
        <v>600000290</v>
      </c>
      <c r="AE712" s="105">
        <f>справочники!$C$59</f>
        <v>0.35199999999999998</v>
      </c>
      <c r="AF712" s="62">
        <f t="shared" si="674"/>
        <v>8.6999999999999993</v>
      </c>
      <c r="AG712" s="143">
        <f t="shared" si="675"/>
        <v>9.2520000000000007</v>
      </c>
      <c r="AH712" s="159">
        <v>8</v>
      </c>
      <c r="AI712" s="39">
        <v>8</v>
      </c>
      <c r="AJ712" s="41">
        <f t="shared" si="676"/>
        <v>64</v>
      </c>
      <c r="AK712" s="216">
        <f t="shared" si="677"/>
        <v>556.79999999999995</v>
      </c>
      <c r="AL712" s="206">
        <f t="shared" si="682"/>
        <v>1625</v>
      </c>
      <c r="AM712" s="23"/>
    </row>
    <row r="713" spans="1:39" ht="67.5" x14ac:dyDescent="0.2">
      <c r="A713" s="81">
        <v>1003171455366</v>
      </c>
      <c r="B713" s="49" t="s">
        <v>94</v>
      </c>
      <c r="C713" s="88" t="s">
        <v>3</v>
      </c>
      <c r="D713" s="147" t="s">
        <v>1172</v>
      </c>
      <c r="E713" s="113" t="s">
        <v>1177</v>
      </c>
      <c r="F713" s="226" t="s">
        <v>2</v>
      </c>
      <c r="G713" s="88" t="s">
        <v>455</v>
      </c>
      <c r="H713" s="156" t="s">
        <v>343</v>
      </c>
      <c r="I713" s="151" t="s">
        <v>538</v>
      </c>
      <c r="J713" s="52" t="s">
        <v>158</v>
      </c>
      <c r="K713" s="53">
        <v>19</v>
      </c>
      <c r="L713" s="54">
        <v>12</v>
      </c>
      <c r="M713" s="54"/>
      <c r="N713" s="89" t="s">
        <v>671</v>
      </c>
      <c r="O713" s="88" t="s">
        <v>118</v>
      </c>
      <c r="P713" s="88">
        <v>21</v>
      </c>
      <c r="Q713" s="70" t="s">
        <v>29</v>
      </c>
      <c r="R713" s="241">
        <v>2839370000000</v>
      </c>
      <c r="S713" s="241">
        <v>12839370000007</v>
      </c>
      <c r="T713" s="260"/>
      <c r="U713" s="69"/>
      <c r="V713" s="69"/>
      <c r="W713" s="66">
        <f>кратность!$F$299</f>
        <v>1.6</v>
      </c>
      <c r="X713" s="273">
        <v>0.04</v>
      </c>
      <c r="Y713" s="67">
        <f t="shared" si="681"/>
        <v>1.6400000000000001</v>
      </c>
      <c r="Z713" s="60">
        <v>385</v>
      </c>
      <c r="AA713" s="61">
        <v>285</v>
      </c>
      <c r="AB713" s="61">
        <v>185</v>
      </c>
      <c r="AC713" s="193">
        <v>5</v>
      </c>
      <c r="AD713" s="118">
        <v>600000290</v>
      </c>
      <c r="AE713" s="105">
        <f>справочники!$C$59</f>
        <v>0.35199999999999998</v>
      </c>
      <c r="AF713" s="62">
        <f t="shared" si="674"/>
        <v>8</v>
      </c>
      <c r="AG713" s="143">
        <f t="shared" si="675"/>
        <v>8.5520000000000014</v>
      </c>
      <c r="AH713" s="159">
        <v>8</v>
      </c>
      <c r="AI713" s="39">
        <v>8</v>
      </c>
      <c r="AJ713" s="41">
        <f t="shared" si="676"/>
        <v>64</v>
      </c>
      <c r="AK713" s="216">
        <f t="shared" si="677"/>
        <v>512</v>
      </c>
      <c r="AL713" s="206">
        <f t="shared" si="682"/>
        <v>1625</v>
      </c>
      <c r="AM713" s="23"/>
    </row>
    <row r="714" spans="1:39" ht="67.5" x14ac:dyDescent="0.2">
      <c r="A714" s="81">
        <v>1003171465371</v>
      </c>
      <c r="B714" s="49" t="s">
        <v>95</v>
      </c>
      <c r="C714" s="88" t="s">
        <v>3</v>
      </c>
      <c r="D714" s="147" t="s">
        <v>1172</v>
      </c>
      <c r="E714" s="113" t="s">
        <v>1177</v>
      </c>
      <c r="F714" s="226" t="s">
        <v>2</v>
      </c>
      <c r="G714" s="88" t="s">
        <v>455</v>
      </c>
      <c r="H714" s="156" t="s">
        <v>343</v>
      </c>
      <c r="I714" s="151" t="s">
        <v>538</v>
      </c>
      <c r="J714" s="52" t="s">
        <v>158</v>
      </c>
      <c r="K714" s="53">
        <v>20</v>
      </c>
      <c r="L714" s="54">
        <v>12</v>
      </c>
      <c r="M714" s="54"/>
      <c r="N714" s="89" t="s">
        <v>656</v>
      </c>
      <c r="O714" s="88" t="s">
        <v>118</v>
      </c>
      <c r="P714" s="88">
        <v>21</v>
      </c>
      <c r="Q714" s="70" t="s">
        <v>29</v>
      </c>
      <c r="R714" s="241">
        <v>2800763000006</v>
      </c>
      <c r="S714" s="241">
        <v>12800763000003</v>
      </c>
      <c r="T714" s="260"/>
      <c r="U714" s="69"/>
      <c r="V714" s="69"/>
      <c r="W714" s="66">
        <f>кратность!$F$300</f>
        <v>1.7</v>
      </c>
      <c r="X714" s="273">
        <v>0.04</v>
      </c>
      <c r="Y714" s="67">
        <f t="shared" si="681"/>
        <v>1.74</v>
      </c>
      <c r="Z714" s="60">
        <v>385</v>
      </c>
      <c r="AA714" s="61">
        <v>285</v>
      </c>
      <c r="AB714" s="61">
        <v>185</v>
      </c>
      <c r="AC714" s="193">
        <v>6</v>
      </c>
      <c r="AD714" s="118">
        <v>600000290</v>
      </c>
      <c r="AE714" s="105">
        <f>справочники!$C$59</f>
        <v>0.35199999999999998</v>
      </c>
      <c r="AF714" s="62">
        <f t="shared" si="674"/>
        <v>10.199999999999999</v>
      </c>
      <c r="AG714" s="143">
        <f t="shared" si="675"/>
        <v>10.792</v>
      </c>
      <c r="AH714" s="159">
        <v>8</v>
      </c>
      <c r="AI714" s="39">
        <v>8</v>
      </c>
      <c r="AJ714" s="41">
        <f t="shared" si="676"/>
        <v>64</v>
      </c>
      <c r="AK714" s="216">
        <f t="shared" si="677"/>
        <v>652.79999999999995</v>
      </c>
      <c r="AL714" s="206">
        <f t="shared" si="682"/>
        <v>1625</v>
      </c>
      <c r="AM714" s="23"/>
    </row>
    <row r="715" spans="1:39" ht="67.5" x14ac:dyDescent="0.2">
      <c r="A715" s="81">
        <v>1003171465370</v>
      </c>
      <c r="B715" s="49" t="s">
        <v>145</v>
      </c>
      <c r="C715" s="88" t="s">
        <v>3</v>
      </c>
      <c r="D715" s="147" t="s">
        <v>1172</v>
      </c>
      <c r="E715" s="113" t="s">
        <v>1177</v>
      </c>
      <c r="F715" s="226" t="s">
        <v>2</v>
      </c>
      <c r="G715" s="88" t="s">
        <v>455</v>
      </c>
      <c r="H715" s="156" t="s">
        <v>343</v>
      </c>
      <c r="I715" s="151" t="s">
        <v>538</v>
      </c>
      <c r="J715" s="52" t="s">
        <v>158</v>
      </c>
      <c r="K715" s="53">
        <v>20</v>
      </c>
      <c r="L715" s="54">
        <v>12</v>
      </c>
      <c r="M715" s="54"/>
      <c r="N715" s="89" t="s">
        <v>656</v>
      </c>
      <c r="O715" s="88" t="s">
        <v>118</v>
      </c>
      <c r="P715" s="88">
        <v>21</v>
      </c>
      <c r="Q715" s="70" t="s">
        <v>29</v>
      </c>
      <c r="R715" s="241">
        <v>2805095000007</v>
      </c>
      <c r="S715" s="241">
        <v>12805095000004</v>
      </c>
      <c r="T715" s="260"/>
      <c r="U715" s="69"/>
      <c r="V715" s="69"/>
      <c r="W715" s="66">
        <f>кратность!$F$301</f>
        <v>1.86</v>
      </c>
      <c r="X715" s="273">
        <v>0.04</v>
      </c>
      <c r="Y715" s="67">
        <f t="shared" si="681"/>
        <v>1.9000000000000001</v>
      </c>
      <c r="Z715" s="60">
        <v>385</v>
      </c>
      <c r="AA715" s="61">
        <v>285</v>
      </c>
      <c r="AB715" s="61">
        <v>185</v>
      </c>
      <c r="AC715" s="193">
        <v>5</v>
      </c>
      <c r="AD715" s="118">
        <v>600000290</v>
      </c>
      <c r="AE715" s="105">
        <f>справочники!$C$59</f>
        <v>0.35199999999999998</v>
      </c>
      <c r="AF715" s="62">
        <f t="shared" si="674"/>
        <v>9.3000000000000007</v>
      </c>
      <c r="AG715" s="143">
        <f t="shared" si="675"/>
        <v>9.8520000000000003</v>
      </c>
      <c r="AH715" s="159">
        <v>8</v>
      </c>
      <c r="AI715" s="39">
        <v>8</v>
      </c>
      <c r="AJ715" s="41">
        <f t="shared" si="676"/>
        <v>64</v>
      </c>
      <c r="AK715" s="216">
        <f t="shared" si="677"/>
        <v>595.20000000000005</v>
      </c>
      <c r="AL715" s="206">
        <f t="shared" si="682"/>
        <v>1625</v>
      </c>
      <c r="AM715" s="23"/>
    </row>
    <row r="716" spans="1:39" ht="67.5" x14ac:dyDescent="0.2">
      <c r="A716" s="81">
        <v>1003171465373</v>
      </c>
      <c r="B716" s="49" t="s">
        <v>167</v>
      </c>
      <c r="C716" s="88" t="s">
        <v>3</v>
      </c>
      <c r="D716" s="147" t="s">
        <v>1172</v>
      </c>
      <c r="E716" s="113" t="s">
        <v>1177</v>
      </c>
      <c r="F716" s="226" t="s">
        <v>2</v>
      </c>
      <c r="G716" s="88" t="s">
        <v>455</v>
      </c>
      <c r="H716" s="156" t="s">
        <v>343</v>
      </c>
      <c r="I716" s="151" t="s">
        <v>543</v>
      </c>
      <c r="J716" s="52" t="s">
        <v>159</v>
      </c>
      <c r="K716" s="53">
        <v>20</v>
      </c>
      <c r="L716" s="54">
        <v>17</v>
      </c>
      <c r="M716" s="54"/>
      <c r="N716" s="89" t="s">
        <v>663</v>
      </c>
      <c r="O716" s="88" t="s">
        <v>118</v>
      </c>
      <c r="P716" s="88">
        <v>17</v>
      </c>
      <c r="Q716" s="70" t="s">
        <v>29</v>
      </c>
      <c r="R716" s="241">
        <v>2737970000003</v>
      </c>
      <c r="S716" s="241">
        <v>12737970000000</v>
      </c>
      <c r="T716" s="260"/>
      <c r="U716" s="69"/>
      <c r="V716" s="69"/>
      <c r="W716" s="66">
        <f>кратность!$F$302</f>
        <v>2.7669999999999999</v>
      </c>
      <c r="X716" s="273">
        <v>7.5999999999999998E-2</v>
      </c>
      <c r="Y716" s="67">
        <f t="shared" si="681"/>
        <v>2.843</v>
      </c>
      <c r="Z716" s="60">
        <v>385</v>
      </c>
      <c r="AA716" s="61">
        <v>285</v>
      </c>
      <c r="AB716" s="61">
        <v>185</v>
      </c>
      <c r="AC716" s="193">
        <v>3</v>
      </c>
      <c r="AD716" s="118">
        <v>600000290</v>
      </c>
      <c r="AE716" s="105">
        <f>справочники!$C$59</f>
        <v>0.35199999999999998</v>
      </c>
      <c r="AF716" s="62">
        <f t="shared" si="674"/>
        <v>8.3000000000000007</v>
      </c>
      <c r="AG716" s="144">
        <f t="shared" si="675"/>
        <v>8.8810000000000002</v>
      </c>
      <c r="AH716" s="159">
        <v>8</v>
      </c>
      <c r="AI716" s="39">
        <v>8</v>
      </c>
      <c r="AJ716" s="41">
        <f t="shared" si="676"/>
        <v>64</v>
      </c>
      <c r="AK716" s="216">
        <f t="shared" si="677"/>
        <v>531.20000000000005</v>
      </c>
      <c r="AL716" s="206">
        <f t="shared" si="682"/>
        <v>1625</v>
      </c>
      <c r="AM716" s="23"/>
    </row>
    <row r="717" spans="1:39" ht="67.5" x14ac:dyDescent="0.2">
      <c r="A717" s="81">
        <v>1003171465374</v>
      </c>
      <c r="B717" s="49" t="s">
        <v>168</v>
      </c>
      <c r="C717" s="88" t="s">
        <v>3</v>
      </c>
      <c r="D717" s="147" t="s">
        <v>1172</v>
      </c>
      <c r="E717" s="113" t="s">
        <v>1177</v>
      </c>
      <c r="F717" s="226" t="s">
        <v>2</v>
      </c>
      <c r="G717" s="88" t="s">
        <v>455</v>
      </c>
      <c r="H717" s="156" t="s">
        <v>343</v>
      </c>
      <c r="I717" s="151" t="s">
        <v>543</v>
      </c>
      <c r="J717" s="52" t="s">
        <v>159</v>
      </c>
      <c r="K717" s="53">
        <v>20</v>
      </c>
      <c r="L717" s="54">
        <v>17</v>
      </c>
      <c r="M717" s="54"/>
      <c r="N717" s="89" t="s">
        <v>663</v>
      </c>
      <c r="O717" s="88" t="s">
        <v>118</v>
      </c>
      <c r="P717" s="88">
        <v>17</v>
      </c>
      <c r="Q717" s="70" t="s">
        <v>29</v>
      </c>
      <c r="R717" s="241">
        <v>2737990000007</v>
      </c>
      <c r="S717" s="241">
        <v>12737990000004</v>
      </c>
      <c r="T717" s="260"/>
      <c r="U717" s="69"/>
      <c r="V717" s="69"/>
      <c r="W717" s="66">
        <f>кратность!$F$303</f>
        <v>2.6</v>
      </c>
      <c r="X717" s="273">
        <v>7.5999999999999998E-2</v>
      </c>
      <c r="Y717" s="67">
        <f t="shared" si="681"/>
        <v>2.6760000000000002</v>
      </c>
      <c r="Z717" s="60">
        <v>385</v>
      </c>
      <c r="AA717" s="61">
        <v>285</v>
      </c>
      <c r="AB717" s="61">
        <v>185</v>
      </c>
      <c r="AC717" s="193">
        <v>3</v>
      </c>
      <c r="AD717" s="118">
        <v>600000290</v>
      </c>
      <c r="AE717" s="105">
        <f>справочники!$C$59</f>
        <v>0.35199999999999998</v>
      </c>
      <c r="AF717" s="62">
        <f t="shared" si="674"/>
        <v>7.8</v>
      </c>
      <c r="AG717" s="144">
        <f t="shared" si="675"/>
        <v>8.3800000000000008</v>
      </c>
      <c r="AH717" s="159">
        <v>8</v>
      </c>
      <c r="AI717" s="39">
        <v>8</v>
      </c>
      <c r="AJ717" s="41">
        <f t="shared" si="676"/>
        <v>64</v>
      </c>
      <c r="AK717" s="216">
        <f t="shared" si="677"/>
        <v>499.2</v>
      </c>
      <c r="AL717" s="206">
        <f t="shared" si="682"/>
        <v>1625</v>
      </c>
      <c r="AM717" s="23"/>
    </row>
    <row r="718" spans="1:39" ht="67.5" x14ac:dyDescent="0.2">
      <c r="A718" s="81">
        <v>1003171765392</v>
      </c>
      <c r="B718" s="49" t="s">
        <v>169</v>
      </c>
      <c r="C718" s="88" t="s">
        <v>3</v>
      </c>
      <c r="D718" s="147" t="s">
        <v>1172</v>
      </c>
      <c r="E718" s="113" t="s">
        <v>1177</v>
      </c>
      <c r="F718" s="226" t="s">
        <v>2</v>
      </c>
      <c r="G718" s="88" t="s">
        <v>455</v>
      </c>
      <c r="H718" s="156" t="s">
        <v>343</v>
      </c>
      <c r="I718" s="151" t="s">
        <v>538</v>
      </c>
      <c r="J718" s="52" t="s">
        <v>158</v>
      </c>
      <c r="K718" s="53">
        <v>19</v>
      </c>
      <c r="L718" s="54">
        <v>9</v>
      </c>
      <c r="M718" s="54"/>
      <c r="N718" s="89" t="s">
        <v>674</v>
      </c>
      <c r="O718" s="88" t="s">
        <v>118</v>
      </c>
      <c r="P718" s="88">
        <v>21</v>
      </c>
      <c r="Q718" s="70" t="s">
        <v>29</v>
      </c>
      <c r="R718" s="241">
        <v>2701870000005</v>
      </c>
      <c r="S718" s="241">
        <v>12701870000002</v>
      </c>
      <c r="T718" s="261" t="s">
        <v>1881</v>
      </c>
      <c r="U718" s="97" t="s">
        <v>1881</v>
      </c>
      <c r="V718" s="97" t="s">
        <v>1882</v>
      </c>
      <c r="W718" s="66">
        <f>кратность!$F$304</f>
        <v>5.4</v>
      </c>
      <c r="X718" s="273">
        <v>0.05</v>
      </c>
      <c r="Y718" s="67">
        <f t="shared" si="681"/>
        <v>5.45</v>
      </c>
      <c r="Z718" s="60">
        <v>385</v>
      </c>
      <c r="AA718" s="61">
        <v>285</v>
      </c>
      <c r="AB718" s="61">
        <v>185</v>
      </c>
      <c r="AC718" s="193">
        <v>1</v>
      </c>
      <c r="AD718" s="118">
        <v>600000290</v>
      </c>
      <c r="AE718" s="105">
        <f>справочники!$C$59</f>
        <v>0.35199999999999998</v>
      </c>
      <c r="AF718" s="62">
        <f t="shared" si="674"/>
        <v>5.4</v>
      </c>
      <c r="AG718" s="144">
        <f t="shared" si="675"/>
        <v>5.8020000000000005</v>
      </c>
      <c r="AH718" s="159">
        <v>8</v>
      </c>
      <c r="AI718" s="39">
        <v>8</v>
      </c>
      <c r="AJ718" s="41">
        <f t="shared" si="676"/>
        <v>64</v>
      </c>
      <c r="AK718" s="216">
        <f t="shared" si="677"/>
        <v>345.6</v>
      </c>
      <c r="AL718" s="206">
        <f t="shared" si="682"/>
        <v>1625</v>
      </c>
      <c r="AM718" s="23"/>
    </row>
    <row r="719" spans="1:39" ht="67.5" x14ac:dyDescent="0.2">
      <c r="A719" s="81">
        <v>1003171595402</v>
      </c>
      <c r="B719" s="49" t="s">
        <v>99</v>
      </c>
      <c r="C719" s="88" t="s">
        <v>3</v>
      </c>
      <c r="D719" s="147" t="s">
        <v>1172</v>
      </c>
      <c r="E719" s="113" t="s">
        <v>1177</v>
      </c>
      <c r="F719" s="226" t="s">
        <v>2</v>
      </c>
      <c r="G719" s="88" t="s">
        <v>455</v>
      </c>
      <c r="H719" s="156" t="s">
        <v>343</v>
      </c>
      <c r="I719" s="151" t="s">
        <v>544</v>
      </c>
      <c r="J719" s="52" t="s">
        <v>159</v>
      </c>
      <c r="K719" s="53">
        <v>16</v>
      </c>
      <c r="L719" s="54">
        <v>20</v>
      </c>
      <c r="M719" s="54"/>
      <c r="N719" s="89" t="s">
        <v>675</v>
      </c>
      <c r="O719" s="88" t="s">
        <v>118</v>
      </c>
      <c r="P719" s="88">
        <v>17</v>
      </c>
      <c r="Q719" s="70" t="s">
        <v>29</v>
      </c>
      <c r="R719" s="241">
        <v>2823670000006</v>
      </c>
      <c r="S719" s="241">
        <v>12823670000003</v>
      </c>
      <c r="T719" s="260">
        <v>390</v>
      </c>
      <c r="U719" s="69">
        <v>195</v>
      </c>
      <c r="V719" s="69">
        <v>30</v>
      </c>
      <c r="W719" s="66">
        <f>кратность!$F$305</f>
        <v>0.85799999999999998</v>
      </c>
      <c r="X719" s="273">
        <v>0.05</v>
      </c>
      <c r="Y719" s="67">
        <f t="shared" si="681"/>
        <v>0.90800000000000003</v>
      </c>
      <c r="Z719" s="60">
        <v>385</v>
      </c>
      <c r="AA719" s="61">
        <v>285</v>
      </c>
      <c r="AB719" s="61">
        <v>185</v>
      </c>
      <c r="AC719" s="193">
        <v>7</v>
      </c>
      <c r="AD719" s="118">
        <v>600000290</v>
      </c>
      <c r="AE719" s="105">
        <f>справочники!$C$59</f>
        <v>0.35199999999999998</v>
      </c>
      <c r="AF719" s="62">
        <f t="shared" si="674"/>
        <v>6</v>
      </c>
      <c r="AG719" s="144">
        <f t="shared" si="675"/>
        <v>6.7080000000000002</v>
      </c>
      <c r="AH719" s="159">
        <v>8</v>
      </c>
      <c r="AI719" s="39">
        <v>8</v>
      </c>
      <c r="AJ719" s="41">
        <f t="shared" si="676"/>
        <v>64</v>
      </c>
      <c r="AK719" s="216">
        <f t="shared" si="677"/>
        <v>384</v>
      </c>
      <c r="AL719" s="206">
        <f t="shared" si="682"/>
        <v>1625</v>
      </c>
      <c r="AM719" s="23"/>
    </row>
    <row r="720" spans="1:39" ht="67.5" x14ac:dyDescent="0.2">
      <c r="A720" s="81">
        <v>1003171595753</v>
      </c>
      <c r="B720" s="49" t="s">
        <v>303</v>
      </c>
      <c r="C720" s="88" t="s">
        <v>3</v>
      </c>
      <c r="D720" s="147" t="s">
        <v>1172</v>
      </c>
      <c r="E720" s="113" t="s">
        <v>1177</v>
      </c>
      <c r="F720" s="226" t="s">
        <v>2</v>
      </c>
      <c r="G720" s="88" t="s">
        <v>455</v>
      </c>
      <c r="H720" s="156" t="s">
        <v>343</v>
      </c>
      <c r="I720" s="151" t="s">
        <v>544</v>
      </c>
      <c r="J720" s="52" t="s">
        <v>159</v>
      </c>
      <c r="K720" s="53">
        <v>16</v>
      </c>
      <c r="L720" s="54">
        <v>20</v>
      </c>
      <c r="M720" s="54"/>
      <c r="N720" s="89" t="s">
        <v>675</v>
      </c>
      <c r="O720" s="88" t="s">
        <v>118</v>
      </c>
      <c r="P720" s="88">
        <v>17</v>
      </c>
      <c r="Q720" s="70" t="s">
        <v>29</v>
      </c>
      <c r="R720" s="241">
        <v>2308463000000</v>
      </c>
      <c r="S720" s="241">
        <v>12308463000007</v>
      </c>
      <c r="T720" s="260">
        <v>390</v>
      </c>
      <c r="U720" s="69">
        <v>195</v>
      </c>
      <c r="V720" s="69">
        <v>30</v>
      </c>
      <c r="W720" s="66">
        <f>кратность!$F$306</f>
        <v>0.85799999999999998</v>
      </c>
      <c r="X720" s="273">
        <v>0.05</v>
      </c>
      <c r="Y720" s="67">
        <f t="shared" si="681"/>
        <v>0.90800000000000003</v>
      </c>
      <c r="Z720" s="60">
        <v>385</v>
      </c>
      <c r="AA720" s="61">
        <v>285</v>
      </c>
      <c r="AB720" s="61">
        <v>185</v>
      </c>
      <c r="AC720" s="193">
        <v>7</v>
      </c>
      <c r="AD720" s="118">
        <v>600000290</v>
      </c>
      <c r="AE720" s="105">
        <f>справочники!$C$59</f>
        <v>0.35199999999999998</v>
      </c>
      <c r="AF720" s="62">
        <f t="shared" si="674"/>
        <v>6</v>
      </c>
      <c r="AG720" s="144">
        <f t="shared" si="675"/>
        <v>6.7080000000000002</v>
      </c>
      <c r="AH720" s="159">
        <v>8</v>
      </c>
      <c r="AI720" s="39">
        <v>8</v>
      </c>
      <c r="AJ720" s="41">
        <f t="shared" si="676"/>
        <v>64</v>
      </c>
      <c r="AK720" s="216">
        <f t="shared" si="677"/>
        <v>384</v>
      </c>
      <c r="AL720" s="206">
        <f t="shared" si="682"/>
        <v>1625</v>
      </c>
      <c r="AM720" s="23"/>
    </row>
    <row r="721" spans="1:39" ht="67.5" x14ac:dyDescent="0.2">
      <c r="A721" s="81">
        <v>1003171595400</v>
      </c>
      <c r="B721" s="49" t="s">
        <v>386</v>
      </c>
      <c r="C721" s="88" t="s">
        <v>3</v>
      </c>
      <c r="D721" s="147" t="s">
        <v>1172</v>
      </c>
      <c r="E721" s="113" t="s">
        <v>1177</v>
      </c>
      <c r="F721" s="226" t="s">
        <v>2</v>
      </c>
      <c r="G721" s="88" t="s">
        <v>455</v>
      </c>
      <c r="H721" s="156" t="s">
        <v>343</v>
      </c>
      <c r="I721" s="151" t="s">
        <v>544</v>
      </c>
      <c r="J721" s="52" t="s">
        <v>159</v>
      </c>
      <c r="K721" s="53">
        <v>16</v>
      </c>
      <c r="L721" s="54">
        <v>20</v>
      </c>
      <c r="M721" s="54"/>
      <c r="N721" s="89" t="s">
        <v>675</v>
      </c>
      <c r="O721" s="88" t="s">
        <v>118</v>
      </c>
      <c r="P721" s="88">
        <v>17</v>
      </c>
      <c r="Q721" s="70" t="s">
        <v>29</v>
      </c>
      <c r="R721" s="241">
        <v>2909244000006</v>
      </c>
      <c r="S721" s="241">
        <v>12909244000003</v>
      </c>
      <c r="T721" s="260">
        <v>390</v>
      </c>
      <c r="U721" s="69">
        <v>195</v>
      </c>
      <c r="V721" s="69">
        <v>30</v>
      </c>
      <c r="W721" s="66">
        <f>кратность!$F$307</f>
        <v>0.91500000000000004</v>
      </c>
      <c r="X721" s="273">
        <v>0.05</v>
      </c>
      <c r="Y721" s="67">
        <f t="shared" ref="Y721:Y788" si="693">W721+X721</f>
        <v>0.96500000000000008</v>
      </c>
      <c r="Z721" s="60">
        <v>385</v>
      </c>
      <c r="AA721" s="61">
        <v>285</v>
      </c>
      <c r="AB721" s="61">
        <v>185</v>
      </c>
      <c r="AC721" s="193">
        <v>7</v>
      </c>
      <c r="AD721" s="118">
        <v>600000290</v>
      </c>
      <c r="AE721" s="105">
        <f>справочники!$C$59</f>
        <v>0.35199999999999998</v>
      </c>
      <c r="AF721" s="62">
        <f t="shared" ref="AF721:AF789" si="694">ROUNDDOWN(номин.вес_нетто__кг*кол_во_инд.__упак_к,2)</f>
        <v>6.4</v>
      </c>
      <c r="AG721" s="144">
        <f t="shared" ref="AG721:AG789" si="695">(номин.вес_брутто__кг*кол_во_инд.__упак_к)+вес_короба__кг</f>
        <v>7.1070000000000011</v>
      </c>
      <c r="AH721" s="159">
        <v>8</v>
      </c>
      <c r="AI721" s="39">
        <v>8</v>
      </c>
      <c r="AJ721" s="41">
        <f t="shared" ref="AJ721:AJ779" si="696">AH721*AI721</f>
        <v>64</v>
      </c>
      <c r="AK721" s="216">
        <f t="shared" si="677"/>
        <v>409.6</v>
      </c>
      <c r="AL721" s="206">
        <f t="shared" si="682"/>
        <v>1625</v>
      </c>
      <c r="AM721" s="23"/>
    </row>
    <row r="722" spans="1:39" ht="67.5" x14ac:dyDescent="0.2">
      <c r="A722" s="81">
        <v>1003171596740</v>
      </c>
      <c r="B722" s="49" t="s">
        <v>880</v>
      </c>
      <c r="C722" s="88" t="s">
        <v>3</v>
      </c>
      <c r="D722" s="147" t="s">
        <v>1172</v>
      </c>
      <c r="E722" s="113" t="s">
        <v>1177</v>
      </c>
      <c r="F722" s="226" t="s">
        <v>2</v>
      </c>
      <c r="G722" s="88" t="s">
        <v>455</v>
      </c>
      <c r="H722" s="156" t="s">
        <v>343</v>
      </c>
      <c r="I722" s="151" t="s">
        <v>544</v>
      </c>
      <c r="J722" s="52" t="s">
        <v>159</v>
      </c>
      <c r="K722" s="53">
        <v>16</v>
      </c>
      <c r="L722" s="54">
        <v>20</v>
      </c>
      <c r="M722" s="54"/>
      <c r="N722" s="89" t="s">
        <v>675</v>
      </c>
      <c r="O722" s="88" t="s">
        <v>118</v>
      </c>
      <c r="P722" s="88">
        <v>17</v>
      </c>
      <c r="Q722" s="70" t="s">
        <v>29</v>
      </c>
      <c r="R722" s="241">
        <v>2357615000009</v>
      </c>
      <c r="S722" s="241">
        <v>12357615000006</v>
      </c>
      <c r="T722" s="260">
        <v>390</v>
      </c>
      <c r="U722" s="69">
        <v>195</v>
      </c>
      <c r="V722" s="69">
        <v>30</v>
      </c>
      <c r="W722" s="66">
        <f>кратность!$F$308</f>
        <v>0.85799999999999998</v>
      </c>
      <c r="X722" s="273">
        <v>0.05</v>
      </c>
      <c r="Y722" s="67">
        <f t="shared" si="693"/>
        <v>0.90800000000000003</v>
      </c>
      <c r="Z722" s="60">
        <v>385</v>
      </c>
      <c r="AA722" s="61">
        <v>285</v>
      </c>
      <c r="AB722" s="61">
        <v>185</v>
      </c>
      <c r="AC722" s="193">
        <v>7</v>
      </c>
      <c r="AD722" s="118">
        <v>600000290</v>
      </c>
      <c r="AE722" s="105">
        <f>справочники!$C$59</f>
        <v>0.35199999999999998</v>
      </c>
      <c r="AF722" s="62">
        <f t="shared" si="674"/>
        <v>6</v>
      </c>
      <c r="AG722" s="144">
        <f t="shared" si="675"/>
        <v>6.7080000000000002</v>
      </c>
      <c r="AH722" s="159">
        <v>8</v>
      </c>
      <c r="AI722" s="39">
        <v>8</v>
      </c>
      <c r="AJ722" s="41">
        <f t="shared" si="696"/>
        <v>64</v>
      </c>
      <c r="AK722" s="216">
        <f>IF(C722="ШТ",кол_во_инд.__упак_к*итого_г_у,ROUNDDOWN(номин.вес_нетто_г_у__кг*итого_г_у,1))</f>
        <v>384</v>
      </c>
      <c r="AL722" s="206">
        <f t="shared" si="682"/>
        <v>1625</v>
      </c>
      <c r="AM722" s="23"/>
    </row>
    <row r="723" spans="1:39" ht="56.25" x14ac:dyDescent="0.2">
      <c r="A723" s="81">
        <v>1003171595407</v>
      </c>
      <c r="B723" s="49" t="s">
        <v>161</v>
      </c>
      <c r="C723" s="88" t="s">
        <v>3</v>
      </c>
      <c r="D723" s="147" t="s">
        <v>1172</v>
      </c>
      <c r="E723" s="113" t="s">
        <v>1177</v>
      </c>
      <c r="F723" s="226" t="s">
        <v>2</v>
      </c>
      <c r="G723" s="88" t="s">
        <v>455</v>
      </c>
      <c r="H723" s="156" t="s">
        <v>343</v>
      </c>
      <c r="I723" s="151" t="s">
        <v>545</v>
      </c>
      <c r="J723" s="52" t="s">
        <v>159</v>
      </c>
      <c r="K723" s="53">
        <v>13</v>
      </c>
      <c r="L723" s="54">
        <v>31</v>
      </c>
      <c r="M723" s="54"/>
      <c r="N723" s="87" t="s">
        <v>672</v>
      </c>
      <c r="O723" s="88" t="s">
        <v>118</v>
      </c>
      <c r="P723" s="88">
        <v>17</v>
      </c>
      <c r="Q723" s="70" t="s">
        <v>29</v>
      </c>
      <c r="R723" s="241">
        <v>2950700000009</v>
      </c>
      <c r="S723" s="241">
        <v>12950700000006</v>
      </c>
      <c r="T723" s="260"/>
      <c r="U723" s="69"/>
      <c r="V723" s="69"/>
      <c r="W723" s="66">
        <f>кратность!$F$309</f>
        <v>2.0750000000000002</v>
      </c>
      <c r="X723" s="273">
        <v>0.104</v>
      </c>
      <c r="Y723" s="67">
        <f t="shared" si="693"/>
        <v>2.1790000000000003</v>
      </c>
      <c r="Z723" s="60">
        <v>385</v>
      </c>
      <c r="AA723" s="61">
        <v>285</v>
      </c>
      <c r="AB723" s="61">
        <v>185</v>
      </c>
      <c r="AC723" s="193">
        <v>4</v>
      </c>
      <c r="AD723" s="118">
        <v>600000290</v>
      </c>
      <c r="AE723" s="105">
        <f>справочники!$C$59</f>
        <v>0.35199999999999998</v>
      </c>
      <c r="AF723" s="62">
        <f t="shared" si="694"/>
        <v>8.3000000000000007</v>
      </c>
      <c r="AG723" s="144">
        <f t="shared" si="695"/>
        <v>9.0680000000000014</v>
      </c>
      <c r="AH723" s="159">
        <v>8</v>
      </c>
      <c r="AI723" s="39">
        <v>8</v>
      </c>
      <c r="AJ723" s="41">
        <f t="shared" si="696"/>
        <v>64</v>
      </c>
      <c r="AK723" s="216">
        <f t="shared" si="677"/>
        <v>531.20000000000005</v>
      </c>
      <c r="AL723" s="206">
        <f t="shared" si="682"/>
        <v>1625</v>
      </c>
      <c r="AM723" s="23"/>
    </row>
    <row r="724" spans="1:39" ht="67.5" x14ac:dyDescent="0.2">
      <c r="A724" s="81">
        <v>1003171595404</v>
      </c>
      <c r="B724" s="49" t="s">
        <v>98</v>
      </c>
      <c r="C724" s="88" t="s">
        <v>3</v>
      </c>
      <c r="D724" s="147" t="s">
        <v>1172</v>
      </c>
      <c r="E724" s="113" t="s">
        <v>1177</v>
      </c>
      <c r="F724" s="226" t="s">
        <v>2</v>
      </c>
      <c r="G724" s="88" t="s">
        <v>455</v>
      </c>
      <c r="H724" s="156" t="s">
        <v>343</v>
      </c>
      <c r="I724" s="151" t="s">
        <v>544</v>
      </c>
      <c r="J724" s="52" t="s">
        <v>159</v>
      </c>
      <c r="K724" s="53">
        <v>13</v>
      </c>
      <c r="L724" s="54">
        <v>31</v>
      </c>
      <c r="M724" s="54"/>
      <c r="N724" s="87" t="s">
        <v>672</v>
      </c>
      <c r="O724" s="88" t="s">
        <v>118</v>
      </c>
      <c r="P724" s="88">
        <v>17</v>
      </c>
      <c r="Q724" s="70" t="s">
        <v>29</v>
      </c>
      <c r="R724" s="241">
        <v>2412667000008</v>
      </c>
      <c r="S724" s="241">
        <v>12412667000005</v>
      </c>
      <c r="T724" s="260"/>
      <c r="U724" s="69"/>
      <c r="V724" s="69"/>
      <c r="W724" s="66">
        <f>кратность!$F$310</f>
        <v>2</v>
      </c>
      <c r="X724" s="273">
        <v>6.7000000000000004E-2</v>
      </c>
      <c r="Y724" s="67">
        <f t="shared" si="693"/>
        <v>2.0670000000000002</v>
      </c>
      <c r="Z724" s="60">
        <v>385</v>
      </c>
      <c r="AA724" s="61">
        <v>285</v>
      </c>
      <c r="AB724" s="61">
        <v>185</v>
      </c>
      <c r="AC724" s="193">
        <v>4</v>
      </c>
      <c r="AD724" s="118">
        <v>600000290</v>
      </c>
      <c r="AE724" s="105">
        <f>справочники!$C$59</f>
        <v>0.35199999999999998</v>
      </c>
      <c r="AF724" s="62">
        <f t="shared" si="694"/>
        <v>8</v>
      </c>
      <c r="AG724" s="143">
        <f t="shared" si="695"/>
        <v>8.620000000000001</v>
      </c>
      <c r="AH724" s="159">
        <v>8</v>
      </c>
      <c r="AI724" s="39">
        <v>8</v>
      </c>
      <c r="AJ724" s="41">
        <f t="shared" si="696"/>
        <v>64</v>
      </c>
      <c r="AK724" s="216">
        <f t="shared" si="677"/>
        <v>512</v>
      </c>
      <c r="AL724" s="206">
        <f t="shared" si="682"/>
        <v>1625</v>
      </c>
      <c r="AM724" s="23"/>
    </row>
    <row r="725" spans="1:39" ht="67.5" x14ac:dyDescent="0.2">
      <c r="A725" s="81">
        <v>1003171595405</v>
      </c>
      <c r="B725" s="49" t="s">
        <v>97</v>
      </c>
      <c r="C725" s="88" t="s">
        <v>3</v>
      </c>
      <c r="D725" s="147" t="s">
        <v>1172</v>
      </c>
      <c r="E725" s="113" t="s">
        <v>1177</v>
      </c>
      <c r="F725" s="226" t="s">
        <v>2</v>
      </c>
      <c r="G725" s="88" t="s">
        <v>455</v>
      </c>
      <c r="H725" s="156" t="s">
        <v>343</v>
      </c>
      <c r="I725" s="151" t="s">
        <v>544</v>
      </c>
      <c r="J725" s="52" t="s">
        <v>159</v>
      </c>
      <c r="K725" s="53">
        <v>13</v>
      </c>
      <c r="L725" s="54">
        <v>31</v>
      </c>
      <c r="M725" s="54"/>
      <c r="N725" s="87" t="s">
        <v>672</v>
      </c>
      <c r="O725" s="88" t="s">
        <v>118</v>
      </c>
      <c r="P725" s="88">
        <v>17</v>
      </c>
      <c r="Q725" s="70" t="s">
        <v>29</v>
      </c>
      <c r="R725" s="241">
        <v>2808260000000</v>
      </c>
      <c r="S725" s="241">
        <v>12808260000007</v>
      </c>
      <c r="T725" s="260"/>
      <c r="U725" s="69"/>
      <c r="V725" s="69"/>
      <c r="W725" s="66">
        <f>кратность!$F$311</f>
        <v>2</v>
      </c>
      <c r="X725" s="273">
        <v>6.7000000000000004E-2</v>
      </c>
      <c r="Y725" s="67">
        <f t="shared" si="693"/>
        <v>2.0670000000000002</v>
      </c>
      <c r="Z725" s="60">
        <v>385</v>
      </c>
      <c r="AA725" s="61">
        <v>285</v>
      </c>
      <c r="AB725" s="61">
        <v>185</v>
      </c>
      <c r="AC725" s="193">
        <v>4</v>
      </c>
      <c r="AD725" s="118">
        <v>600000290</v>
      </c>
      <c r="AE725" s="105">
        <f>справочники!$C$59</f>
        <v>0.35199999999999998</v>
      </c>
      <c r="AF725" s="62">
        <f t="shared" si="694"/>
        <v>8</v>
      </c>
      <c r="AG725" s="143">
        <f t="shared" si="695"/>
        <v>8.620000000000001</v>
      </c>
      <c r="AH725" s="159">
        <v>8</v>
      </c>
      <c r="AI725" s="39">
        <v>8</v>
      </c>
      <c r="AJ725" s="41">
        <f t="shared" si="696"/>
        <v>64</v>
      </c>
      <c r="AK725" s="216">
        <f t="shared" si="677"/>
        <v>512</v>
      </c>
      <c r="AL725" s="206">
        <f t="shared" si="682"/>
        <v>1625</v>
      </c>
      <c r="AM725" s="23"/>
    </row>
    <row r="726" spans="1:39" ht="67.5" x14ac:dyDescent="0.2">
      <c r="A726" s="81">
        <v>1003171596165</v>
      </c>
      <c r="B726" s="49" t="s">
        <v>384</v>
      </c>
      <c r="C726" s="88" t="s">
        <v>3</v>
      </c>
      <c r="D726" s="147" t="s">
        <v>1172</v>
      </c>
      <c r="E726" s="113" t="s">
        <v>1177</v>
      </c>
      <c r="F726" s="226" t="s">
        <v>2</v>
      </c>
      <c r="G726" s="88" t="s">
        <v>455</v>
      </c>
      <c r="H726" s="156" t="s">
        <v>343</v>
      </c>
      <c r="I726" s="151" t="s">
        <v>544</v>
      </c>
      <c r="J726" s="52" t="s">
        <v>159</v>
      </c>
      <c r="K726" s="53">
        <v>13</v>
      </c>
      <c r="L726" s="54">
        <v>31</v>
      </c>
      <c r="M726" s="54"/>
      <c r="N726" s="87" t="s">
        <v>672</v>
      </c>
      <c r="O726" s="88" t="s">
        <v>118</v>
      </c>
      <c r="P726" s="88">
        <v>17</v>
      </c>
      <c r="Q726" s="70" t="s">
        <v>29</v>
      </c>
      <c r="R726" s="241">
        <v>2909242000008</v>
      </c>
      <c r="S726" s="241">
        <v>12909242000005</v>
      </c>
      <c r="T726" s="260"/>
      <c r="U726" s="69"/>
      <c r="V726" s="69"/>
      <c r="W726" s="66">
        <f>кратность!$F$312</f>
        <v>2.0750000000000002</v>
      </c>
      <c r="X726" s="273">
        <v>7.5999999999999998E-2</v>
      </c>
      <c r="Y726" s="67">
        <f t="shared" si="693"/>
        <v>2.1510000000000002</v>
      </c>
      <c r="Z726" s="60">
        <v>385</v>
      </c>
      <c r="AA726" s="61">
        <v>285</v>
      </c>
      <c r="AB726" s="61">
        <v>185</v>
      </c>
      <c r="AC726" s="193">
        <v>4</v>
      </c>
      <c r="AD726" s="118">
        <v>600000290</v>
      </c>
      <c r="AE726" s="105">
        <f>справочники!$C$59</f>
        <v>0.35199999999999998</v>
      </c>
      <c r="AF726" s="62">
        <f t="shared" si="694"/>
        <v>8.3000000000000007</v>
      </c>
      <c r="AG726" s="143">
        <f t="shared" si="695"/>
        <v>8.9560000000000013</v>
      </c>
      <c r="AH726" s="159">
        <v>8</v>
      </c>
      <c r="AI726" s="39">
        <v>8</v>
      </c>
      <c r="AJ726" s="41">
        <f t="shared" si="696"/>
        <v>64</v>
      </c>
      <c r="AK726" s="216">
        <f t="shared" si="677"/>
        <v>531.20000000000005</v>
      </c>
      <c r="AL726" s="206">
        <f t="shared" si="682"/>
        <v>1625</v>
      </c>
      <c r="AM726" s="23"/>
    </row>
    <row r="727" spans="1:39" ht="67.5" x14ac:dyDescent="0.2">
      <c r="A727" s="81">
        <v>1003171735425</v>
      </c>
      <c r="B727" s="49" t="s">
        <v>163</v>
      </c>
      <c r="C727" s="88" t="s">
        <v>3</v>
      </c>
      <c r="D727" s="147" t="s">
        <v>1172</v>
      </c>
      <c r="E727" s="113" t="s">
        <v>1177</v>
      </c>
      <c r="F727" s="226" t="s">
        <v>2</v>
      </c>
      <c r="G727" s="88" t="s">
        <v>455</v>
      </c>
      <c r="H727" s="156" t="s">
        <v>343</v>
      </c>
      <c r="I727" s="151" t="s">
        <v>538</v>
      </c>
      <c r="J727" s="52" t="s">
        <v>158</v>
      </c>
      <c r="K727" s="53">
        <v>16</v>
      </c>
      <c r="L727" s="54">
        <v>18</v>
      </c>
      <c r="M727" s="54"/>
      <c r="N727" s="89" t="s">
        <v>657</v>
      </c>
      <c r="O727" s="88" t="s">
        <v>118</v>
      </c>
      <c r="P727" s="88">
        <v>21</v>
      </c>
      <c r="Q727" s="70" t="s">
        <v>29</v>
      </c>
      <c r="R727" s="241">
        <v>2898070000000</v>
      </c>
      <c r="S727" s="241">
        <v>12898070000007</v>
      </c>
      <c r="T727" s="260">
        <v>398</v>
      </c>
      <c r="U727" s="69">
        <v>195</v>
      </c>
      <c r="V727" s="69">
        <v>85</v>
      </c>
      <c r="W727" s="66">
        <f>кратность!$F$313</f>
        <v>2.25</v>
      </c>
      <c r="X727" s="273">
        <v>0.04</v>
      </c>
      <c r="Y727" s="67">
        <f t="shared" si="693"/>
        <v>2.29</v>
      </c>
      <c r="Z727" s="60">
        <v>385</v>
      </c>
      <c r="AA727" s="61">
        <v>285</v>
      </c>
      <c r="AB727" s="61">
        <v>185</v>
      </c>
      <c r="AC727" s="193">
        <v>4</v>
      </c>
      <c r="AD727" s="118">
        <v>600000290</v>
      </c>
      <c r="AE727" s="105">
        <f>справочники!$C$59</f>
        <v>0.35199999999999998</v>
      </c>
      <c r="AF727" s="62">
        <f t="shared" si="694"/>
        <v>9</v>
      </c>
      <c r="AG727" s="144">
        <f t="shared" si="695"/>
        <v>9.5120000000000005</v>
      </c>
      <c r="AH727" s="159">
        <v>8</v>
      </c>
      <c r="AI727" s="39">
        <v>8</v>
      </c>
      <c r="AJ727" s="41">
        <f t="shared" si="696"/>
        <v>64</v>
      </c>
      <c r="AK727" s="216">
        <f t="shared" ref="AK727:AK788" si="697">IF(C727="ШТ",кол_во_инд.__упак_к*итого_г_у,ROUNDDOWN(номин.вес_нетто_г_у__кг*итого_г_у,1))</f>
        <v>576</v>
      </c>
      <c r="AL727" s="206">
        <f t="shared" si="682"/>
        <v>1625</v>
      </c>
      <c r="AM727" s="23"/>
    </row>
    <row r="728" spans="1:39" ht="67.5" x14ac:dyDescent="0.2">
      <c r="A728" s="81">
        <v>1003171735423</v>
      </c>
      <c r="B728" s="49" t="s">
        <v>164</v>
      </c>
      <c r="C728" s="88" t="s">
        <v>3</v>
      </c>
      <c r="D728" s="147" t="s">
        <v>1172</v>
      </c>
      <c r="E728" s="113" t="s">
        <v>1177</v>
      </c>
      <c r="F728" s="226" t="s">
        <v>2</v>
      </c>
      <c r="G728" s="88" t="s">
        <v>455</v>
      </c>
      <c r="H728" s="156" t="s">
        <v>343</v>
      </c>
      <c r="I728" s="151" t="s">
        <v>538</v>
      </c>
      <c r="J728" s="52" t="s">
        <v>158</v>
      </c>
      <c r="K728" s="53">
        <v>16</v>
      </c>
      <c r="L728" s="54">
        <v>18</v>
      </c>
      <c r="M728" s="54"/>
      <c r="N728" s="89" t="s">
        <v>657</v>
      </c>
      <c r="O728" s="88" t="s">
        <v>118</v>
      </c>
      <c r="P728" s="88">
        <v>21</v>
      </c>
      <c r="Q728" s="70" t="s">
        <v>29</v>
      </c>
      <c r="R728" s="241">
        <v>2805094000008</v>
      </c>
      <c r="S728" s="241">
        <v>12805094000005</v>
      </c>
      <c r="T728" s="260">
        <v>398</v>
      </c>
      <c r="U728" s="69">
        <v>195</v>
      </c>
      <c r="V728" s="69">
        <v>85</v>
      </c>
      <c r="W728" s="66">
        <f>кратность!$F$314</f>
        <v>2.1749999999999998</v>
      </c>
      <c r="X728" s="273">
        <v>0.04</v>
      </c>
      <c r="Y728" s="67">
        <f t="shared" si="693"/>
        <v>2.2149999999999999</v>
      </c>
      <c r="Z728" s="60">
        <v>385</v>
      </c>
      <c r="AA728" s="61">
        <v>285</v>
      </c>
      <c r="AB728" s="61">
        <v>185</v>
      </c>
      <c r="AC728" s="193">
        <v>4</v>
      </c>
      <c r="AD728" s="118">
        <v>600000290</v>
      </c>
      <c r="AE728" s="105">
        <f>справочники!$C$59</f>
        <v>0.35199999999999998</v>
      </c>
      <c r="AF728" s="62">
        <f t="shared" si="694"/>
        <v>8.6999999999999993</v>
      </c>
      <c r="AG728" s="144">
        <f t="shared" si="695"/>
        <v>9.2119999999999997</v>
      </c>
      <c r="AH728" s="159">
        <v>8</v>
      </c>
      <c r="AI728" s="39">
        <v>8</v>
      </c>
      <c r="AJ728" s="41">
        <f t="shared" si="696"/>
        <v>64</v>
      </c>
      <c r="AK728" s="216">
        <f t="shared" si="697"/>
        <v>556.79999999999995</v>
      </c>
      <c r="AL728" s="206">
        <f t="shared" si="682"/>
        <v>1625</v>
      </c>
      <c r="AM728" s="23"/>
    </row>
    <row r="729" spans="1:39" ht="67.5" x14ac:dyDescent="0.2">
      <c r="A729" s="81">
        <v>1003311737041</v>
      </c>
      <c r="B729" s="49" t="s">
        <v>164</v>
      </c>
      <c r="C729" s="88" t="s">
        <v>3</v>
      </c>
      <c r="D729" s="147" t="s">
        <v>1172</v>
      </c>
      <c r="E729" s="113" t="s">
        <v>1177</v>
      </c>
      <c r="F729" s="226" t="s">
        <v>2</v>
      </c>
      <c r="G729" s="88" t="s">
        <v>455</v>
      </c>
      <c r="H729" s="156" t="s">
        <v>343</v>
      </c>
      <c r="I729" s="151" t="s">
        <v>538</v>
      </c>
      <c r="J729" s="52" t="s">
        <v>158</v>
      </c>
      <c r="K729" s="53">
        <v>16</v>
      </c>
      <c r="L729" s="54">
        <v>18</v>
      </c>
      <c r="M729" s="54"/>
      <c r="N729" s="89" t="s">
        <v>657</v>
      </c>
      <c r="O729" s="88" t="s">
        <v>118</v>
      </c>
      <c r="P729" s="88">
        <v>21</v>
      </c>
      <c r="Q729" s="70" t="s">
        <v>29</v>
      </c>
      <c r="R729" s="241">
        <v>2805094000008</v>
      </c>
      <c r="S729" s="241">
        <v>12805094000005</v>
      </c>
      <c r="T729" s="260">
        <v>398</v>
      </c>
      <c r="U729" s="69">
        <v>195</v>
      </c>
      <c r="V729" s="69">
        <v>85</v>
      </c>
      <c r="W729" s="66">
        <f>кратность!$F$315</f>
        <v>2.0750000000000002</v>
      </c>
      <c r="X729" s="273">
        <v>0.04</v>
      </c>
      <c r="Y729" s="67">
        <f>W729+X729</f>
        <v>2.1150000000000002</v>
      </c>
      <c r="Z729" s="60">
        <v>385</v>
      </c>
      <c r="AA729" s="61">
        <v>285</v>
      </c>
      <c r="AB729" s="61">
        <v>185</v>
      </c>
      <c r="AC729" s="193">
        <v>4</v>
      </c>
      <c r="AD729" s="118">
        <v>600000290</v>
      </c>
      <c r="AE729" s="105">
        <f>справочники!$C$59</f>
        <v>0.35199999999999998</v>
      </c>
      <c r="AF729" s="62">
        <f t="shared" si="694"/>
        <v>8.3000000000000007</v>
      </c>
      <c r="AG729" s="144">
        <f t="shared" si="695"/>
        <v>8.8120000000000012</v>
      </c>
      <c r="AH729" s="159">
        <v>8</v>
      </c>
      <c r="AI729" s="39">
        <v>8</v>
      </c>
      <c r="AJ729" s="41">
        <f>AH729*AI729</f>
        <v>64</v>
      </c>
      <c r="AK729" s="216">
        <f>IF(C729="ШТ",кол_во_инд.__упак_к*итого_г_у,ROUNDDOWN(номин.вес_нетто_г_у__кг*итого_г_у,1))</f>
        <v>531.20000000000005</v>
      </c>
      <c r="AL729" s="206">
        <f t="shared" si="682"/>
        <v>1625</v>
      </c>
      <c r="AM729" s="23"/>
    </row>
    <row r="730" spans="1:39" ht="67.5" x14ac:dyDescent="0.2">
      <c r="A730" s="81">
        <v>1003171735424</v>
      </c>
      <c r="B730" s="49" t="s">
        <v>165</v>
      </c>
      <c r="C730" s="88" t="s">
        <v>3</v>
      </c>
      <c r="D730" s="147" t="s">
        <v>1172</v>
      </c>
      <c r="E730" s="113" t="s">
        <v>1177</v>
      </c>
      <c r="F730" s="226" t="s">
        <v>2</v>
      </c>
      <c r="G730" s="88" t="s">
        <v>455</v>
      </c>
      <c r="H730" s="156" t="s">
        <v>343</v>
      </c>
      <c r="I730" s="151" t="s">
        <v>538</v>
      </c>
      <c r="J730" s="52" t="s">
        <v>158</v>
      </c>
      <c r="K730" s="53">
        <v>16</v>
      </c>
      <c r="L730" s="54">
        <v>18</v>
      </c>
      <c r="M730" s="54"/>
      <c r="N730" s="89" t="s">
        <v>657</v>
      </c>
      <c r="O730" s="88" t="s">
        <v>118</v>
      </c>
      <c r="P730" s="88">
        <v>21</v>
      </c>
      <c r="Q730" s="70" t="s">
        <v>29</v>
      </c>
      <c r="R730" s="241">
        <v>2898070000000</v>
      </c>
      <c r="S730" s="241">
        <v>12898070000007</v>
      </c>
      <c r="T730" s="260">
        <v>398</v>
      </c>
      <c r="U730" s="69">
        <v>195</v>
      </c>
      <c r="V730" s="69">
        <v>85</v>
      </c>
      <c r="W730" s="66">
        <f>кратность!$F$316</f>
        <v>2.25</v>
      </c>
      <c r="X730" s="273">
        <v>0.04</v>
      </c>
      <c r="Y730" s="67">
        <f t="shared" si="693"/>
        <v>2.29</v>
      </c>
      <c r="Z730" s="60">
        <v>385</v>
      </c>
      <c r="AA730" s="61">
        <v>285</v>
      </c>
      <c r="AB730" s="61">
        <v>185</v>
      </c>
      <c r="AC730" s="193">
        <v>4</v>
      </c>
      <c r="AD730" s="118">
        <v>600000290</v>
      </c>
      <c r="AE730" s="105">
        <f>справочники!$C$59</f>
        <v>0.35199999999999998</v>
      </c>
      <c r="AF730" s="62">
        <f t="shared" si="694"/>
        <v>9</v>
      </c>
      <c r="AG730" s="144">
        <f t="shared" si="695"/>
        <v>9.5120000000000005</v>
      </c>
      <c r="AH730" s="159">
        <v>8</v>
      </c>
      <c r="AI730" s="39">
        <v>8</v>
      </c>
      <c r="AJ730" s="41">
        <f t="shared" si="696"/>
        <v>64</v>
      </c>
      <c r="AK730" s="216">
        <f t="shared" si="697"/>
        <v>576</v>
      </c>
      <c r="AL730" s="206">
        <f t="shared" si="682"/>
        <v>1625</v>
      </c>
      <c r="AM730" s="23"/>
    </row>
    <row r="731" spans="1:39" ht="63.75" x14ac:dyDescent="0.2">
      <c r="A731" s="81">
        <v>1003162215418</v>
      </c>
      <c r="B731" s="139" t="s">
        <v>109</v>
      </c>
      <c r="C731" s="88" t="s">
        <v>3</v>
      </c>
      <c r="D731" s="147" t="s">
        <v>1172</v>
      </c>
      <c r="E731" s="113" t="s">
        <v>1174</v>
      </c>
      <c r="F731" s="226" t="s">
        <v>2</v>
      </c>
      <c r="G731" s="88" t="s">
        <v>457</v>
      </c>
      <c r="H731" s="156" t="s">
        <v>501</v>
      </c>
      <c r="I731" s="151" t="s">
        <v>567</v>
      </c>
      <c r="J731" s="84" t="s">
        <v>458</v>
      </c>
      <c r="K731" s="53">
        <v>12</v>
      </c>
      <c r="L731" s="54">
        <v>13</v>
      </c>
      <c r="M731" s="54"/>
      <c r="N731" s="89" t="s">
        <v>142</v>
      </c>
      <c r="O731" s="115" t="s">
        <v>116</v>
      </c>
      <c r="P731" s="88">
        <v>12</v>
      </c>
      <c r="Q731" s="70" t="s">
        <v>29</v>
      </c>
      <c r="R731" s="239">
        <v>2528744000004</v>
      </c>
      <c r="S731" s="239">
        <v>12528744000001</v>
      </c>
      <c r="T731" s="260">
        <v>185</v>
      </c>
      <c r="U731" s="69">
        <v>185</v>
      </c>
      <c r="V731" s="69">
        <v>120</v>
      </c>
      <c r="W731" s="66">
        <f>кратность!$F$317</f>
        <v>2</v>
      </c>
      <c r="X731" s="273">
        <v>9.8000000000000004E-2</v>
      </c>
      <c r="Y731" s="67">
        <f t="shared" si="693"/>
        <v>2.0979999999999999</v>
      </c>
      <c r="Z731" s="60">
        <v>383</v>
      </c>
      <c r="AA731" s="61">
        <v>193</v>
      </c>
      <c r="AB731" s="61">
        <v>133</v>
      </c>
      <c r="AC731" s="193">
        <v>2</v>
      </c>
      <c r="AD731" s="118">
        <v>600000230</v>
      </c>
      <c r="AE731" s="105">
        <f>справочники!$C$51</f>
        <v>0.152</v>
      </c>
      <c r="AF731" s="62">
        <f t="shared" si="694"/>
        <v>4</v>
      </c>
      <c r="AG731" s="143">
        <f t="shared" si="695"/>
        <v>4.3479999999999999</v>
      </c>
      <c r="AH731" s="159">
        <v>12</v>
      </c>
      <c r="AI731" s="39">
        <v>7</v>
      </c>
      <c r="AJ731" s="41">
        <f t="shared" si="696"/>
        <v>84</v>
      </c>
      <c r="AK731" s="216">
        <f t="shared" si="697"/>
        <v>336</v>
      </c>
      <c r="AL731" s="206">
        <f t="shared" si="682"/>
        <v>1076</v>
      </c>
      <c r="AM731" s="23"/>
    </row>
    <row r="732" spans="1:39" ht="63.75" x14ac:dyDescent="0.2">
      <c r="A732" s="327">
        <v>1003352217273</v>
      </c>
      <c r="B732" s="328" t="s">
        <v>1695</v>
      </c>
      <c r="C732" s="108" t="s">
        <v>3</v>
      </c>
      <c r="D732" s="147" t="s">
        <v>1172</v>
      </c>
      <c r="E732" s="133" t="s">
        <v>1174</v>
      </c>
      <c r="F732" s="147" t="s">
        <v>2</v>
      </c>
      <c r="G732" s="108" t="s">
        <v>457</v>
      </c>
      <c r="H732" s="161" t="s">
        <v>1679</v>
      </c>
      <c r="I732" s="150" t="s">
        <v>567</v>
      </c>
      <c r="J732" s="84" t="s">
        <v>1700</v>
      </c>
      <c r="K732" s="53">
        <v>12</v>
      </c>
      <c r="L732" s="54">
        <v>10</v>
      </c>
      <c r="M732" s="54">
        <v>1</v>
      </c>
      <c r="N732" s="89" t="s">
        <v>1701</v>
      </c>
      <c r="O732" s="329" t="s">
        <v>116</v>
      </c>
      <c r="P732" s="108">
        <v>12</v>
      </c>
      <c r="Q732" s="330" t="s">
        <v>29</v>
      </c>
      <c r="R732" s="248">
        <v>2528744000004</v>
      </c>
      <c r="S732" s="248">
        <v>12528744000001</v>
      </c>
      <c r="T732" s="263">
        <v>185</v>
      </c>
      <c r="U732" s="110">
        <v>185</v>
      </c>
      <c r="V732" s="110">
        <v>120</v>
      </c>
      <c r="W732" s="78">
        <f>кратность!$F$318</f>
        <v>2</v>
      </c>
      <c r="X732" s="273">
        <v>9.8000000000000004E-2</v>
      </c>
      <c r="Y732" s="79">
        <f t="shared" ref="Y732" si="698">W732+X732</f>
        <v>2.0979999999999999</v>
      </c>
      <c r="Z732" s="76">
        <v>383</v>
      </c>
      <c r="AA732" s="77">
        <v>193</v>
      </c>
      <c r="AB732" s="77">
        <v>133</v>
      </c>
      <c r="AC732" s="194">
        <v>2</v>
      </c>
      <c r="AD732" s="118">
        <v>600000230</v>
      </c>
      <c r="AE732" s="107">
        <f>справочники!$C$51</f>
        <v>0.152</v>
      </c>
      <c r="AF732" s="127">
        <f t="shared" si="694"/>
        <v>4</v>
      </c>
      <c r="AG732" s="144">
        <f t="shared" si="695"/>
        <v>4.3479999999999999</v>
      </c>
      <c r="AH732" s="159">
        <v>12</v>
      </c>
      <c r="AI732" s="39">
        <v>7</v>
      </c>
      <c r="AJ732" s="41">
        <f t="shared" ref="AJ732" si="699">AH732*AI732</f>
        <v>84</v>
      </c>
      <c r="AK732" s="216">
        <f t="shared" ref="AK732" si="700">IF(C732="ШТ",кол_во_инд.__упак_к*итого_г_у,ROUNDDOWN(номин.вес_нетто_г_у__кг*итого_г_у,1))</f>
        <v>336</v>
      </c>
      <c r="AL732" s="206">
        <f t="shared" si="682"/>
        <v>1076</v>
      </c>
      <c r="AM732" s="23"/>
    </row>
    <row r="733" spans="1:39" ht="63.75" x14ac:dyDescent="0.2">
      <c r="A733" s="81">
        <v>1003162216515</v>
      </c>
      <c r="B733" s="139" t="s">
        <v>715</v>
      </c>
      <c r="C733" s="88" t="s">
        <v>3</v>
      </c>
      <c r="D733" s="147" t="s">
        <v>1172</v>
      </c>
      <c r="E733" s="113" t="s">
        <v>1174</v>
      </c>
      <c r="F733" s="226" t="s">
        <v>2</v>
      </c>
      <c r="G733" s="88" t="s">
        <v>457</v>
      </c>
      <c r="H733" s="156" t="s">
        <v>501</v>
      </c>
      <c r="I733" s="151" t="s">
        <v>567</v>
      </c>
      <c r="J733" s="84" t="s">
        <v>1700</v>
      </c>
      <c r="K733" s="53">
        <v>12</v>
      </c>
      <c r="L733" s="54">
        <v>10</v>
      </c>
      <c r="M733" s="54">
        <v>1</v>
      </c>
      <c r="N733" s="89" t="s">
        <v>1701</v>
      </c>
      <c r="O733" s="115" t="s">
        <v>116</v>
      </c>
      <c r="P733" s="88">
        <v>12</v>
      </c>
      <c r="Q733" s="70" t="s">
        <v>29</v>
      </c>
      <c r="R733" s="239">
        <v>2355951000004</v>
      </c>
      <c r="S733" s="239">
        <v>12355951000001</v>
      </c>
      <c r="T733" s="260">
        <v>185</v>
      </c>
      <c r="U733" s="69">
        <v>185</v>
      </c>
      <c r="V733" s="69">
        <v>120</v>
      </c>
      <c r="W733" s="66">
        <f>кратность!$F$319</f>
        <v>2</v>
      </c>
      <c r="X733" s="273">
        <v>9.8000000000000004E-2</v>
      </c>
      <c r="Y733" s="67">
        <f>W733+X733</f>
        <v>2.0979999999999999</v>
      </c>
      <c r="Z733" s="60">
        <v>383</v>
      </c>
      <c r="AA733" s="61">
        <v>193</v>
      </c>
      <c r="AB733" s="61">
        <v>133</v>
      </c>
      <c r="AC733" s="193">
        <v>2</v>
      </c>
      <c r="AD733" s="118">
        <v>600000230</v>
      </c>
      <c r="AE733" s="105">
        <f>справочники!$C$51</f>
        <v>0.152</v>
      </c>
      <c r="AF733" s="62">
        <f t="shared" si="694"/>
        <v>4</v>
      </c>
      <c r="AG733" s="143">
        <f t="shared" si="695"/>
        <v>4.3479999999999999</v>
      </c>
      <c r="AH733" s="159">
        <v>12</v>
      </c>
      <c r="AI733" s="39">
        <v>7</v>
      </c>
      <c r="AJ733" s="41">
        <f>AH733*AI733</f>
        <v>84</v>
      </c>
      <c r="AK733" s="216">
        <f>IF(C733="ШТ",кол_во_инд.__упак_к*итого_г_у,ROUNDDOWN(номин.вес_нетто_г_у__кг*итого_г_у,1))</f>
        <v>336</v>
      </c>
      <c r="AL733" s="206">
        <f t="shared" si="682"/>
        <v>1076</v>
      </c>
      <c r="AM733" s="23"/>
    </row>
    <row r="734" spans="1:39" ht="63.75" x14ac:dyDescent="0.2">
      <c r="A734" s="81">
        <v>1003162215467</v>
      </c>
      <c r="B734" s="139" t="s">
        <v>110</v>
      </c>
      <c r="C734" s="88" t="s">
        <v>3</v>
      </c>
      <c r="D734" s="147" t="s">
        <v>1172</v>
      </c>
      <c r="E734" s="113" t="s">
        <v>1174</v>
      </c>
      <c r="F734" s="226" t="s">
        <v>2</v>
      </c>
      <c r="G734" s="88" t="s">
        <v>457</v>
      </c>
      <c r="H734" s="156" t="s">
        <v>501</v>
      </c>
      <c r="I734" s="151" t="s">
        <v>567</v>
      </c>
      <c r="J734" s="84" t="s">
        <v>1700</v>
      </c>
      <c r="K734" s="53">
        <v>12</v>
      </c>
      <c r="L734" s="54">
        <v>10</v>
      </c>
      <c r="M734" s="54">
        <v>1</v>
      </c>
      <c r="N734" s="89" t="s">
        <v>1701</v>
      </c>
      <c r="O734" s="115" t="s">
        <v>116</v>
      </c>
      <c r="P734" s="88">
        <v>12</v>
      </c>
      <c r="Q734" s="70" t="s">
        <v>29</v>
      </c>
      <c r="R734" s="239">
        <v>2962940000008</v>
      </c>
      <c r="S734" s="239">
        <v>12962940000005</v>
      </c>
      <c r="T734" s="260">
        <v>185</v>
      </c>
      <c r="U734" s="69">
        <v>185</v>
      </c>
      <c r="V734" s="69">
        <v>120</v>
      </c>
      <c r="W734" s="66">
        <f>кратность!$F$320</f>
        <v>2</v>
      </c>
      <c r="X734" s="273">
        <v>9.8000000000000004E-2</v>
      </c>
      <c r="Y734" s="67">
        <f t="shared" si="693"/>
        <v>2.0979999999999999</v>
      </c>
      <c r="Z734" s="60">
        <v>383</v>
      </c>
      <c r="AA734" s="61">
        <v>193</v>
      </c>
      <c r="AB734" s="61">
        <v>133</v>
      </c>
      <c r="AC734" s="193">
        <v>2</v>
      </c>
      <c r="AD734" s="118">
        <v>600000230</v>
      </c>
      <c r="AE734" s="105">
        <f>справочники!$C$51</f>
        <v>0.152</v>
      </c>
      <c r="AF734" s="62">
        <f t="shared" si="694"/>
        <v>4</v>
      </c>
      <c r="AG734" s="143">
        <f t="shared" si="695"/>
        <v>4.3479999999999999</v>
      </c>
      <c r="AH734" s="159">
        <v>12</v>
      </c>
      <c r="AI734" s="39">
        <v>7</v>
      </c>
      <c r="AJ734" s="41">
        <f t="shared" si="696"/>
        <v>84</v>
      </c>
      <c r="AK734" s="216">
        <f t="shared" si="697"/>
        <v>336</v>
      </c>
      <c r="AL734" s="206">
        <f t="shared" si="682"/>
        <v>1076</v>
      </c>
      <c r="AM734" s="23"/>
    </row>
    <row r="735" spans="1:39" ht="63.75" x14ac:dyDescent="0.2">
      <c r="A735" s="81">
        <v>1003162215468</v>
      </c>
      <c r="B735" s="138" t="s">
        <v>131</v>
      </c>
      <c r="C735" s="88" t="s">
        <v>3</v>
      </c>
      <c r="D735" s="147" t="s">
        <v>1172</v>
      </c>
      <c r="E735" s="113" t="s">
        <v>1174</v>
      </c>
      <c r="F735" s="226" t="s">
        <v>2</v>
      </c>
      <c r="G735" s="88" t="s">
        <v>457</v>
      </c>
      <c r="H735" s="156" t="s">
        <v>501</v>
      </c>
      <c r="I735" s="151" t="s">
        <v>567</v>
      </c>
      <c r="J735" s="84" t="s">
        <v>1700</v>
      </c>
      <c r="K735" s="53">
        <v>12</v>
      </c>
      <c r="L735" s="54">
        <v>10</v>
      </c>
      <c r="M735" s="54">
        <v>1</v>
      </c>
      <c r="N735" s="89" t="s">
        <v>1701</v>
      </c>
      <c r="O735" s="115" t="s">
        <v>116</v>
      </c>
      <c r="P735" s="88">
        <v>12</v>
      </c>
      <c r="Q735" s="70" t="s">
        <v>29</v>
      </c>
      <c r="R735" s="241">
        <v>2405424000007</v>
      </c>
      <c r="S735" s="241">
        <v>12405424000004</v>
      </c>
      <c r="T735" s="260">
        <v>185</v>
      </c>
      <c r="U735" s="69">
        <v>185</v>
      </c>
      <c r="V735" s="69">
        <v>120</v>
      </c>
      <c r="W735" s="93">
        <f>кратность!$F$321</f>
        <v>2</v>
      </c>
      <c r="X735" s="273">
        <v>9.8000000000000004E-2</v>
      </c>
      <c r="Y735" s="95">
        <f t="shared" si="693"/>
        <v>2.0979999999999999</v>
      </c>
      <c r="Z735" s="60">
        <v>383</v>
      </c>
      <c r="AA735" s="61">
        <v>193</v>
      </c>
      <c r="AB735" s="61">
        <v>133</v>
      </c>
      <c r="AC735" s="193">
        <v>2</v>
      </c>
      <c r="AD735" s="118">
        <v>600000230</v>
      </c>
      <c r="AE735" s="105">
        <f>справочники!$C$51</f>
        <v>0.152</v>
      </c>
      <c r="AF735" s="62">
        <f t="shared" si="694"/>
        <v>4</v>
      </c>
      <c r="AG735" s="143">
        <f t="shared" si="695"/>
        <v>4.3479999999999999</v>
      </c>
      <c r="AH735" s="159">
        <v>12</v>
      </c>
      <c r="AI735" s="39">
        <v>7</v>
      </c>
      <c r="AJ735" s="41">
        <f t="shared" si="696"/>
        <v>84</v>
      </c>
      <c r="AK735" s="216">
        <f t="shared" si="697"/>
        <v>336</v>
      </c>
      <c r="AL735" s="206">
        <f t="shared" si="682"/>
        <v>1076</v>
      </c>
      <c r="AM735" s="23"/>
    </row>
    <row r="736" spans="1:39" ht="63.75" x14ac:dyDescent="0.2">
      <c r="A736" s="81">
        <v>1003162215469</v>
      </c>
      <c r="B736" s="94" t="s">
        <v>216</v>
      </c>
      <c r="C736" s="88" t="s">
        <v>3</v>
      </c>
      <c r="D736" s="147" t="s">
        <v>1172</v>
      </c>
      <c r="E736" s="113" t="s">
        <v>1174</v>
      </c>
      <c r="F736" s="226" t="s">
        <v>2</v>
      </c>
      <c r="G736" s="88" t="s">
        <v>457</v>
      </c>
      <c r="H736" s="156" t="s">
        <v>501</v>
      </c>
      <c r="I736" s="151" t="s">
        <v>567</v>
      </c>
      <c r="J736" s="84" t="s">
        <v>1700</v>
      </c>
      <c r="K736" s="53">
        <v>12</v>
      </c>
      <c r="L736" s="54">
        <v>10</v>
      </c>
      <c r="M736" s="54">
        <v>1</v>
      </c>
      <c r="N736" s="89" t="s">
        <v>1701</v>
      </c>
      <c r="O736" s="115" t="s">
        <v>116</v>
      </c>
      <c r="P736" s="88">
        <v>12</v>
      </c>
      <c r="Q736" s="70" t="s">
        <v>29</v>
      </c>
      <c r="R736" s="239">
        <v>2718120000005</v>
      </c>
      <c r="S736" s="239">
        <v>12718120000002</v>
      </c>
      <c r="T736" s="260">
        <v>185</v>
      </c>
      <c r="U736" s="69">
        <v>185</v>
      </c>
      <c r="V736" s="69">
        <v>120</v>
      </c>
      <c r="W736" s="66">
        <f>кратность!$F$322</f>
        <v>2</v>
      </c>
      <c r="X736" s="273">
        <v>9.8000000000000004E-2</v>
      </c>
      <c r="Y736" s="67">
        <f t="shared" si="693"/>
        <v>2.0979999999999999</v>
      </c>
      <c r="Z736" s="60">
        <v>383</v>
      </c>
      <c r="AA736" s="61">
        <v>193</v>
      </c>
      <c r="AB736" s="61">
        <v>133</v>
      </c>
      <c r="AC736" s="193">
        <v>2</v>
      </c>
      <c r="AD736" s="118">
        <v>600000230</v>
      </c>
      <c r="AE736" s="105">
        <f>справочники!$C$51</f>
        <v>0.152</v>
      </c>
      <c r="AF736" s="62">
        <f t="shared" si="694"/>
        <v>4</v>
      </c>
      <c r="AG736" s="143">
        <f t="shared" si="695"/>
        <v>4.3479999999999999</v>
      </c>
      <c r="AH736" s="159">
        <v>12</v>
      </c>
      <c r="AI736" s="39">
        <v>7</v>
      </c>
      <c r="AJ736" s="41">
        <f t="shared" si="696"/>
        <v>84</v>
      </c>
      <c r="AK736" s="216">
        <f t="shared" si="697"/>
        <v>336</v>
      </c>
      <c r="AL736" s="206">
        <f t="shared" ref="AL736:AL789" si="701">(высота__мм*кол_во_слоев_г_у)+145</f>
        <v>1076</v>
      </c>
      <c r="AM736" s="23"/>
    </row>
    <row r="737" spans="1:39" ht="67.5" x14ac:dyDescent="0.2">
      <c r="A737" s="81">
        <v>1003171356409</v>
      </c>
      <c r="B737" s="94" t="s">
        <v>452</v>
      </c>
      <c r="C737" s="88" t="s">
        <v>3</v>
      </c>
      <c r="D737" s="147" t="s">
        <v>1172</v>
      </c>
      <c r="E737" s="113" t="s">
        <v>1177</v>
      </c>
      <c r="F737" s="226" t="s">
        <v>2</v>
      </c>
      <c r="G737" s="88" t="s">
        <v>455</v>
      </c>
      <c r="H737" s="156" t="s">
        <v>343</v>
      </c>
      <c r="I737" s="151" t="s">
        <v>538</v>
      </c>
      <c r="J737" s="52" t="s">
        <v>158</v>
      </c>
      <c r="K737" s="53">
        <v>21</v>
      </c>
      <c r="L737" s="54">
        <v>5</v>
      </c>
      <c r="M737" s="54"/>
      <c r="N737" s="89" t="s">
        <v>283</v>
      </c>
      <c r="O737" s="88" t="s">
        <v>118</v>
      </c>
      <c r="P737" s="88">
        <v>21</v>
      </c>
      <c r="Q737" s="70" t="s">
        <v>29</v>
      </c>
      <c r="R737" s="241">
        <v>2800060000006</v>
      </c>
      <c r="S737" s="241">
        <v>12800060000003</v>
      </c>
      <c r="T737" s="260">
        <v>395</v>
      </c>
      <c r="U737" s="69">
        <v>195</v>
      </c>
      <c r="V737" s="69">
        <v>45</v>
      </c>
      <c r="W737" s="66">
        <f>кратность!$F$323</f>
        <v>1.02</v>
      </c>
      <c r="X737" s="273">
        <v>0.04</v>
      </c>
      <c r="Y737" s="67">
        <f t="shared" si="693"/>
        <v>1.06</v>
      </c>
      <c r="Z737" s="60">
        <v>390</v>
      </c>
      <c r="AA737" s="61">
        <v>294</v>
      </c>
      <c r="AB737" s="61">
        <v>150</v>
      </c>
      <c r="AC737" s="193">
        <v>5</v>
      </c>
      <c r="AD737" s="118">
        <v>600000280</v>
      </c>
      <c r="AE737" s="105">
        <f>справочники!$C$57</f>
        <v>0.371</v>
      </c>
      <c r="AF737" s="62">
        <f t="shared" si="694"/>
        <v>5.0999999999999996</v>
      </c>
      <c r="AG737" s="143">
        <f t="shared" si="695"/>
        <v>5.6710000000000012</v>
      </c>
      <c r="AH737" s="159">
        <v>8</v>
      </c>
      <c r="AI737" s="39">
        <v>10</v>
      </c>
      <c r="AJ737" s="41">
        <f t="shared" si="696"/>
        <v>80</v>
      </c>
      <c r="AK737" s="216">
        <f t="shared" si="697"/>
        <v>408</v>
      </c>
      <c r="AL737" s="206">
        <f t="shared" si="701"/>
        <v>1645</v>
      </c>
      <c r="AM737" s="23"/>
    </row>
    <row r="738" spans="1:39" ht="56.25" x14ac:dyDescent="0.2">
      <c r="A738" s="81">
        <v>1003311356893</v>
      </c>
      <c r="B738" s="94" t="s">
        <v>1195</v>
      </c>
      <c r="C738" s="88" t="s">
        <v>3</v>
      </c>
      <c r="D738" s="147" t="s">
        <v>1172</v>
      </c>
      <c r="E738" s="113" t="s">
        <v>1177</v>
      </c>
      <c r="F738" s="226" t="s">
        <v>624</v>
      </c>
      <c r="G738" s="88" t="s">
        <v>455</v>
      </c>
      <c r="H738" s="156" t="s">
        <v>343</v>
      </c>
      <c r="I738" s="151" t="s">
        <v>540</v>
      </c>
      <c r="J738" s="52" t="s">
        <v>158</v>
      </c>
      <c r="K738" s="53">
        <v>21</v>
      </c>
      <c r="L738" s="54">
        <v>5</v>
      </c>
      <c r="M738" s="54"/>
      <c r="N738" s="89" t="s">
        <v>283</v>
      </c>
      <c r="O738" s="88" t="s">
        <v>118</v>
      </c>
      <c r="P738" s="88">
        <v>21</v>
      </c>
      <c r="Q738" s="70" t="s">
        <v>29</v>
      </c>
      <c r="R738" s="241">
        <v>2318491000002</v>
      </c>
      <c r="S738" s="241">
        <v>12318491000009</v>
      </c>
      <c r="T738" s="260">
        <v>395</v>
      </c>
      <c r="U738" s="69">
        <v>195</v>
      </c>
      <c r="V738" s="69">
        <v>45</v>
      </c>
      <c r="W738" s="66">
        <f>кратность!$F$324</f>
        <v>0.9</v>
      </c>
      <c r="X738" s="273">
        <v>4.4999999999999998E-2</v>
      </c>
      <c r="Y738" s="67">
        <f>W738+X738</f>
        <v>0.94500000000000006</v>
      </c>
      <c r="Z738" s="60">
        <v>383</v>
      </c>
      <c r="AA738" s="61">
        <v>156</v>
      </c>
      <c r="AB738" s="61">
        <v>168</v>
      </c>
      <c r="AC738" s="193">
        <v>4</v>
      </c>
      <c r="AD738" s="118">
        <v>600000030</v>
      </c>
      <c r="AE738" s="105">
        <f>справочники!$C$22</f>
        <v>0.127</v>
      </c>
      <c r="AF738" s="62">
        <f t="shared" si="694"/>
        <v>3.6</v>
      </c>
      <c r="AG738" s="143">
        <f t="shared" si="695"/>
        <v>3.907</v>
      </c>
      <c r="AH738" s="159">
        <v>15</v>
      </c>
      <c r="AI738" s="39">
        <v>9</v>
      </c>
      <c r="AJ738" s="41">
        <f>AH738*AI738</f>
        <v>135</v>
      </c>
      <c r="AK738" s="216">
        <f>IF(C738="ШТ",кол_во_инд.__упак_к*итого_г_у,ROUNDDOWN(номин.вес_нетто_г_у__кг*итого_г_у,1))</f>
        <v>486</v>
      </c>
      <c r="AL738" s="206">
        <f t="shared" si="701"/>
        <v>1657</v>
      </c>
      <c r="AM738" s="23"/>
    </row>
    <row r="739" spans="1:39" ht="56.25" customHeight="1" x14ac:dyDescent="0.2">
      <c r="A739" s="81">
        <v>1003311356894</v>
      </c>
      <c r="B739" s="49" t="s">
        <v>1354</v>
      </c>
      <c r="C739" s="88" t="s">
        <v>3</v>
      </c>
      <c r="D739" s="147" t="s">
        <v>1172</v>
      </c>
      <c r="E739" s="113" t="s">
        <v>1177</v>
      </c>
      <c r="F739" s="226" t="s">
        <v>2</v>
      </c>
      <c r="G739" s="88" t="s">
        <v>455</v>
      </c>
      <c r="H739" s="156" t="s">
        <v>343</v>
      </c>
      <c r="I739" s="151" t="s">
        <v>538</v>
      </c>
      <c r="J739" s="52" t="s">
        <v>158</v>
      </c>
      <c r="K739" s="53">
        <v>21</v>
      </c>
      <c r="L739" s="54">
        <v>5</v>
      </c>
      <c r="M739" s="54"/>
      <c r="N739" s="89" t="s">
        <v>283</v>
      </c>
      <c r="O739" s="88" t="s">
        <v>118</v>
      </c>
      <c r="P739" s="88">
        <v>21</v>
      </c>
      <c r="Q739" s="70" t="s">
        <v>29</v>
      </c>
      <c r="R739" s="241">
        <v>2440265000007</v>
      </c>
      <c r="S739" s="241">
        <v>12440265000004</v>
      </c>
      <c r="T739" s="260">
        <v>395</v>
      </c>
      <c r="U739" s="69">
        <v>195</v>
      </c>
      <c r="V739" s="69">
        <v>45</v>
      </c>
      <c r="W739" s="66">
        <f>кратность!$F$325</f>
        <v>1.0169999999999999</v>
      </c>
      <c r="X739" s="273">
        <v>0.02</v>
      </c>
      <c r="Y739" s="67">
        <f>W739+X739</f>
        <v>1.0369999999999999</v>
      </c>
      <c r="Z739" s="60">
        <v>390</v>
      </c>
      <c r="AA739" s="61">
        <v>294</v>
      </c>
      <c r="AB739" s="61">
        <v>150</v>
      </c>
      <c r="AC739" s="193">
        <v>6</v>
      </c>
      <c r="AD739" s="118">
        <v>600000280</v>
      </c>
      <c r="AE739" s="105">
        <f>справочники!$C$57</f>
        <v>0.371</v>
      </c>
      <c r="AF739" s="62">
        <f t="shared" si="694"/>
        <v>6.1</v>
      </c>
      <c r="AG739" s="143">
        <f t="shared" si="695"/>
        <v>6.593</v>
      </c>
      <c r="AH739" s="159">
        <v>8</v>
      </c>
      <c r="AI739" s="39">
        <v>10</v>
      </c>
      <c r="AJ739" s="41">
        <f>AH739*AI739</f>
        <v>80</v>
      </c>
      <c r="AK739" s="216">
        <f>IF(C739="ШТ",кол_во_инд.__упак_к*итого_г_у,ROUNDDOWN(номин.вес_нетто_г_у__кг*итого_г_у,1))</f>
        <v>488</v>
      </c>
      <c r="AL739" s="206">
        <f t="shared" si="701"/>
        <v>1645</v>
      </c>
      <c r="AM739" s="23"/>
    </row>
    <row r="740" spans="1:39" ht="102" x14ac:dyDescent="0.2">
      <c r="A740" s="81">
        <v>1002131144744</v>
      </c>
      <c r="B740" s="94" t="s">
        <v>156</v>
      </c>
      <c r="C740" s="88" t="s">
        <v>4</v>
      </c>
      <c r="D740" s="147" t="s">
        <v>1171</v>
      </c>
      <c r="E740" s="113" t="s">
        <v>112</v>
      </c>
      <c r="F740" s="226" t="s">
        <v>2</v>
      </c>
      <c r="G740" s="88" t="s">
        <v>457</v>
      </c>
      <c r="H740" s="156" t="s">
        <v>756</v>
      </c>
      <c r="I740" s="151" t="s">
        <v>757</v>
      </c>
      <c r="J740" s="52" t="s">
        <v>828</v>
      </c>
      <c r="K740" s="53">
        <v>9</v>
      </c>
      <c r="L740" s="54">
        <v>5</v>
      </c>
      <c r="M740" s="54">
        <v>30</v>
      </c>
      <c r="N740" s="89" t="s">
        <v>1440</v>
      </c>
      <c r="O740" s="115" t="s">
        <v>119</v>
      </c>
      <c r="P740" s="88">
        <v>120</v>
      </c>
      <c r="Q740" s="140" t="s">
        <v>459</v>
      </c>
      <c r="R740" s="191">
        <v>4607958070534</v>
      </c>
      <c r="S740" s="191">
        <v>24607958070538</v>
      </c>
      <c r="T740" s="260">
        <v>230</v>
      </c>
      <c r="U740" s="69">
        <v>130</v>
      </c>
      <c r="V740" s="69">
        <v>40</v>
      </c>
      <c r="W740" s="66">
        <v>0.42</v>
      </c>
      <c r="X740" s="273">
        <v>1.4999999999999999E-2</v>
      </c>
      <c r="Y740" s="67">
        <f t="shared" si="693"/>
        <v>0.435</v>
      </c>
      <c r="Z740" s="60">
        <v>390</v>
      </c>
      <c r="AA740" s="61">
        <v>260</v>
      </c>
      <c r="AB740" s="61">
        <v>190</v>
      </c>
      <c r="AC740" s="193">
        <v>12</v>
      </c>
      <c r="AD740" s="118">
        <v>600000010</v>
      </c>
      <c r="AE740" s="54">
        <f>справочники!$C$2</f>
        <v>0.33900000000000002</v>
      </c>
      <c r="AF740" s="62">
        <f t="shared" si="694"/>
        <v>5.04</v>
      </c>
      <c r="AG740" s="143">
        <f t="shared" si="695"/>
        <v>5.5590000000000002</v>
      </c>
      <c r="AH740" s="159">
        <v>9</v>
      </c>
      <c r="AI740" s="39">
        <v>8</v>
      </c>
      <c r="AJ740" s="41">
        <f t="shared" si="696"/>
        <v>72</v>
      </c>
      <c r="AK740" s="208">
        <f t="shared" si="697"/>
        <v>864</v>
      </c>
      <c r="AL740" s="206">
        <f t="shared" si="701"/>
        <v>1665</v>
      </c>
      <c r="AM740" s="23"/>
    </row>
    <row r="741" spans="1:39" ht="102" x14ac:dyDescent="0.2">
      <c r="A741" s="81">
        <v>1002131146209</v>
      </c>
      <c r="B741" s="94" t="s">
        <v>1439</v>
      </c>
      <c r="C741" s="88" t="s">
        <v>4</v>
      </c>
      <c r="D741" s="147" t="s">
        <v>1171</v>
      </c>
      <c r="E741" s="113" t="s">
        <v>112</v>
      </c>
      <c r="F741" s="226" t="s">
        <v>2</v>
      </c>
      <c r="G741" s="88" t="s">
        <v>457</v>
      </c>
      <c r="H741" s="156" t="s">
        <v>756</v>
      </c>
      <c r="I741" s="151" t="s">
        <v>757</v>
      </c>
      <c r="J741" s="52" t="s">
        <v>828</v>
      </c>
      <c r="K741" s="53">
        <v>9</v>
      </c>
      <c r="L741" s="54">
        <v>5</v>
      </c>
      <c r="M741" s="54">
        <v>30</v>
      </c>
      <c r="N741" s="89" t="s">
        <v>1440</v>
      </c>
      <c r="O741" s="115" t="s">
        <v>119</v>
      </c>
      <c r="P741" s="88">
        <v>120</v>
      </c>
      <c r="Q741" s="140" t="s">
        <v>459</v>
      </c>
      <c r="R741" s="191">
        <v>4607958079032</v>
      </c>
      <c r="S741" s="191">
        <v>14607958079039</v>
      </c>
      <c r="T741" s="260">
        <v>230</v>
      </c>
      <c r="U741" s="69">
        <v>130</v>
      </c>
      <c r="V741" s="69">
        <v>40</v>
      </c>
      <c r="W741" s="66">
        <v>0.35</v>
      </c>
      <c r="X741" s="273">
        <v>1.4999999999999999E-2</v>
      </c>
      <c r="Y741" s="67">
        <f t="shared" ref="Y741" si="702">W741+X741</f>
        <v>0.36499999999999999</v>
      </c>
      <c r="Z741" s="60">
        <v>390</v>
      </c>
      <c r="AA741" s="61">
        <v>260</v>
      </c>
      <c r="AB741" s="61">
        <v>190</v>
      </c>
      <c r="AC741" s="193">
        <v>12</v>
      </c>
      <c r="AD741" s="118">
        <v>600000010</v>
      </c>
      <c r="AE741" s="54">
        <f>справочники!$C$2</f>
        <v>0.33900000000000002</v>
      </c>
      <c r="AF741" s="62">
        <f t="shared" si="694"/>
        <v>4.2</v>
      </c>
      <c r="AG741" s="143">
        <f t="shared" si="695"/>
        <v>4.7190000000000003</v>
      </c>
      <c r="AH741" s="159">
        <v>9</v>
      </c>
      <c r="AI741" s="39">
        <v>8</v>
      </c>
      <c r="AJ741" s="41">
        <f>AH741*AI741</f>
        <v>72</v>
      </c>
      <c r="AK741" s="208">
        <f>IF(C741="ШТ",кол_во_инд.__упак_к*итого_г_у,ROUNDDOWN(номин.вес_нетто_г_у__кг*итого_г_у,1))</f>
        <v>864</v>
      </c>
      <c r="AL741" s="206">
        <f t="shared" si="701"/>
        <v>1665</v>
      </c>
      <c r="AM741" s="23"/>
    </row>
    <row r="742" spans="1:39" ht="89.25" x14ac:dyDescent="0.2">
      <c r="A742" s="81">
        <v>1002131154741</v>
      </c>
      <c r="B742" s="94" t="s">
        <v>157</v>
      </c>
      <c r="C742" s="88" t="s">
        <v>4</v>
      </c>
      <c r="D742" s="147" t="s">
        <v>1171</v>
      </c>
      <c r="E742" s="113" t="s">
        <v>112</v>
      </c>
      <c r="F742" s="226" t="s">
        <v>2</v>
      </c>
      <c r="G742" s="88" t="s">
        <v>457</v>
      </c>
      <c r="H742" s="156" t="s">
        <v>756</v>
      </c>
      <c r="I742" s="151" t="s">
        <v>757</v>
      </c>
      <c r="J742" s="52" t="s">
        <v>827</v>
      </c>
      <c r="K742" s="53">
        <v>8</v>
      </c>
      <c r="L742" s="54">
        <v>11</v>
      </c>
      <c r="M742" s="54">
        <v>33</v>
      </c>
      <c r="N742" s="89" t="s">
        <v>1441</v>
      </c>
      <c r="O742" s="115" t="s">
        <v>119</v>
      </c>
      <c r="P742" s="88">
        <v>120</v>
      </c>
      <c r="Q742" s="140" t="s">
        <v>459</v>
      </c>
      <c r="R742" s="191">
        <v>4607958070497</v>
      </c>
      <c r="S742" s="191">
        <v>24607958070491</v>
      </c>
      <c r="T742" s="260">
        <v>230</v>
      </c>
      <c r="U742" s="69">
        <v>130</v>
      </c>
      <c r="V742" s="69">
        <v>40</v>
      </c>
      <c r="W742" s="66">
        <v>0.42</v>
      </c>
      <c r="X742" s="273">
        <v>1.4999999999999999E-2</v>
      </c>
      <c r="Y742" s="67">
        <f t="shared" si="693"/>
        <v>0.435</v>
      </c>
      <c r="Z742" s="60">
        <v>390</v>
      </c>
      <c r="AA742" s="61">
        <v>260</v>
      </c>
      <c r="AB742" s="61">
        <v>190</v>
      </c>
      <c r="AC742" s="193">
        <v>12</v>
      </c>
      <c r="AD742" s="118">
        <v>600000010</v>
      </c>
      <c r="AE742" s="54">
        <f>справочники!$C$2</f>
        <v>0.33900000000000002</v>
      </c>
      <c r="AF742" s="62">
        <f t="shared" si="694"/>
        <v>5.04</v>
      </c>
      <c r="AG742" s="143">
        <f t="shared" si="695"/>
        <v>5.5590000000000002</v>
      </c>
      <c r="AH742" s="159">
        <v>9</v>
      </c>
      <c r="AI742" s="39">
        <v>8</v>
      </c>
      <c r="AJ742" s="41">
        <f t="shared" si="696"/>
        <v>72</v>
      </c>
      <c r="AK742" s="208">
        <f t="shared" si="697"/>
        <v>864</v>
      </c>
      <c r="AL742" s="206">
        <f t="shared" si="701"/>
        <v>1665</v>
      </c>
      <c r="AM742" s="23"/>
    </row>
    <row r="743" spans="1:39" ht="89.25" x14ac:dyDescent="0.2">
      <c r="A743" s="81">
        <v>1002131156168</v>
      </c>
      <c r="B743" s="94" t="s">
        <v>682</v>
      </c>
      <c r="C743" s="88" t="s">
        <v>4</v>
      </c>
      <c r="D743" s="147" t="s">
        <v>1171</v>
      </c>
      <c r="E743" s="113" t="s">
        <v>112</v>
      </c>
      <c r="F743" s="226" t="s">
        <v>2</v>
      </c>
      <c r="G743" s="88" t="s">
        <v>457</v>
      </c>
      <c r="H743" s="156" t="s">
        <v>756</v>
      </c>
      <c r="I743" s="151" t="s">
        <v>757</v>
      </c>
      <c r="J743" s="52" t="s">
        <v>758</v>
      </c>
      <c r="K743" s="53">
        <v>8</v>
      </c>
      <c r="L743" s="54">
        <v>11</v>
      </c>
      <c r="M743" s="54">
        <v>33</v>
      </c>
      <c r="N743" s="89" t="s">
        <v>1441</v>
      </c>
      <c r="O743" s="115" t="s">
        <v>119</v>
      </c>
      <c r="P743" s="88">
        <v>120</v>
      </c>
      <c r="Q743" s="140" t="s">
        <v>459</v>
      </c>
      <c r="R743" s="191">
        <v>4607958073375</v>
      </c>
      <c r="S743" s="191">
        <v>14607958073372</v>
      </c>
      <c r="T743" s="260">
        <v>230</v>
      </c>
      <c r="U743" s="69">
        <v>130</v>
      </c>
      <c r="V743" s="69">
        <v>40</v>
      </c>
      <c r="W743" s="66">
        <v>0.35</v>
      </c>
      <c r="X743" s="273">
        <v>1.4999999999999999E-2</v>
      </c>
      <c r="Y743" s="67">
        <f t="shared" si="693"/>
        <v>0.36499999999999999</v>
      </c>
      <c r="Z743" s="60">
        <v>390</v>
      </c>
      <c r="AA743" s="61">
        <v>260</v>
      </c>
      <c r="AB743" s="61">
        <v>190</v>
      </c>
      <c r="AC743" s="193">
        <v>12</v>
      </c>
      <c r="AD743" s="118">
        <v>600000010</v>
      </c>
      <c r="AE743" s="54">
        <f>справочники!$C$2</f>
        <v>0.33900000000000002</v>
      </c>
      <c r="AF743" s="62">
        <f t="shared" si="694"/>
        <v>4.2</v>
      </c>
      <c r="AG743" s="143">
        <f t="shared" si="695"/>
        <v>4.7190000000000003</v>
      </c>
      <c r="AH743" s="159">
        <v>9</v>
      </c>
      <c r="AI743" s="39">
        <v>8</v>
      </c>
      <c r="AJ743" s="41">
        <f>AH743*AI743</f>
        <v>72</v>
      </c>
      <c r="AK743" s="208">
        <f>IF(C743="ШТ",кол_во_инд.__упак_к*итого_г_у,ROUNDDOWN(номин.вес_нетто_г_у__кг*итого_г_у,1))</f>
        <v>864</v>
      </c>
      <c r="AL743" s="206">
        <f t="shared" si="701"/>
        <v>1665</v>
      </c>
      <c r="AM743" s="23"/>
    </row>
    <row r="744" spans="1:39" ht="90.75" customHeight="1" x14ac:dyDescent="0.2">
      <c r="A744" s="81">
        <v>1002131156799</v>
      </c>
      <c r="B744" s="94" t="s">
        <v>1308</v>
      </c>
      <c r="C744" s="88" t="s">
        <v>4</v>
      </c>
      <c r="D744" s="147" t="s">
        <v>1171</v>
      </c>
      <c r="E744" s="113" t="s">
        <v>112</v>
      </c>
      <c r="F744" s="226" t="s">
        <v>6</v>
      </c>
      <c r="G744" s="88" t="s">
        <v>457</v>
      </c>
      <c r="H744" s="156" t="s">
        <v>756</v>
      </c>
      <c r="I744" s="151" t="s">
        <v>797</v>
      </c>
      <c r="J744" s="52" t="s">
        <v>1309</v>
      </c>
      <c r="K744" s="53">
        <v>8</v>
      </c>
      <c r="L744" s="54">
        <v>9</v>
      </c>
      <c r="M744" s="54">
        <v>33</v>
      </c>
      <c r="N744" s="89" t="s">
        <v>1443</v>
      </c>
      <c r="O744" s="115" t="s">
        <v>119</v>
      </c>
      <c r="P744" s="88">
        <v>120</v>
      </c>
      <c r="Q744" s="140" t="s">
        <v>459</v>
      </c>
      <c r="R744" s="191">
        <v>4607958078691</v>
      </c>
      <c r="S744" s="191">
        <v>14607958078698</v>
      </c>
      <c r="T744" s="260">
        <v>290</v>
      </c>
      <c r="U744" s="69">
        <v>190</v>
      </c>
      <c r="V744" s="69">
        <v>25</v>
      </c>
      <c r="W744" s="66">
        <v>0.42</v>
      </c>
      <c r="X744" s="273">
        <v>0.02</v>
      </c>
      <c r="Y744" s="67">
        <f>W744+X744</f>
        <v>0.44</v>
      </c>
      <c r="Z744" s="60">
        <v>390</v>
      </c>
      <c r="AA744" s="61">
        <v>260</v>
      </c>
      <c r="AB744" s="61">
        <v>190</v>
      </c>
      <c r="AC744" s="193">
        <v>10</v>
      </c>
      <c r="AD744" s="118">
        <v>600000010</v>
      </c>
      <c r="AE744" s="54">
        <f>справочники!$C$2</f>
        <v>0.33900000000000002</v>
      </c>
      <c r="AF744" s="62">
        <f t="shared" si="694"/>
        <v>4.2</v>
      </c>
      <c r="AG744" s="143">
        <f t="shared" si="695"/>
        <v>4.7390000000000008</v>
      </c>
      <c r="AH744" s="159">
        <v>9</v>
      </c>
      <c r="AI744" s="39">
        <v>8</v>
      </c>
      <c r="AJ744" s="41">
        <f>AH744*AI744</f>
        <v>72</v>
      </c>
      <c r="AK744" s="208">
        <f>IF(C744="ШТ",кол_во_инд.__упак_к*итого_г_у,ROUNDDOWN(номин.вес_нетто_г_у__кг*итого_г_у,1))</f>
        <v>720</v>
      </c>
      <c r="AL744" s="206">
        <f t="shared" si="701"/>
        <v>1665</v>
      </c>
      <c r="AM744" s="23"/>
    </row>
    <row r="745" spans="1:39" ht="102" x14ac:dyDescent="0.2">
      <c r="A745" s="81">
        <v>1002131166149</v>
      </c>
      <c r="B745" s="94" t="s">
        <v>1454</v>
      </c>
      <c r="C745" s="88" t="s">
        <v>4</v>
      </c>
      <c r="D745" s="147" t="s">
        <v>1171</v>
      </c>
      <c r="E745" s="113" t="s">
        <v>112</v>
      </c>
      <c r="F745" s="226" t="s">
        <v>6</v>
      </c>
      <c r="G745" s="88" t="s">
        <v>457</v>
      </c>
      <c r="H745" s="156" t="s">
        <v>756</v>
      </c>
      <c r="I745" s="151" t="s">
        <v>797</v>
      </c>
      <c r="J745" s="52" t="s">
        <v>1456</v>
      </c>
      <c r="K745" s="53">
        <v>12</v>
      </c>
      <c r="L745" s="54">
        <v>9</v>
      </c>
      <c r="M745" s="54">
        <v>33</v>
      </c>
      <c r="N745" s="89" t="s">
        <v>1455</v>
      </c>
      <c r="O745" s="115" t="s">
        <v>119</v>
      </c>
      <c r="P745" s="88">
        <v>120</v>
      </c>
      <c r="Q745" s="140" t="s">
        <v>459</v>
      </c>
      <c r="R745" s="191">
        <v>4607958078660</v>
      </c>
      <c r="S745" s="191">
        <v>14607958078667</v>
      </c>
      <c r="T745" s="260">
        <v>225</v>
      </c>
      <c r="U745" s="69">
        <v>145</v>
      </c>
      <c r="V745" s="69">
        <v>40</v>
      </c>
      <c r="W745" s="66">
        <v>0.3</v>
      </c>
      <c r="X745" s="273">
        <v>1.4E-2</v>
      </c>
      <c r="Y745" s="67">
        <f t="shared" ref="Y745" si="703">W745+X745</f>
        <v>0.314</v>
      </c>
      <c r="Z745" s="60">
        <v>390</v>
      </c>
      <c r="AA745" s="61">
        <v>260</v>
      </c>
      <c r="AB745" s="61">
        <v>190</v>
      </c>
      <c r="AC745" s="193">
        <v>12</v>
      </c>
      <c r="AD745" s="118">
        <v>600000010</v>
      </c>
      <c r="AE745" s="54">
        <f>справочники!$C$2</f>
        <v>0.33900000000000002</v>
      </c>
      <c r="AF745" s="62">
        <f t="shared" si="694"/>
        <v>3.6</v>
      </c>
      <c r="AG745" s="143">
        <f t="shared" si="695"/>
        <v>4.1070000000000002</v>
      </c>
      <c r="AH745" s="159">
        <v>9</v>
      </c>
      <c r="AI745" s="39">
        <v>8</v>
      </c>
      <c r="AJ745" s="41">
        <f t="shared" ref="AJ745" si="704">AH745*AI745</f>
        <v>72</v>
      </c>
      <c r="AK745" s="208">
        <f t="shared" ref="AK745" si="705">IF(C745="ШТ",кол_во_инд.__упак_к*итого_г_у,ROUNDDOWN(номин.вес_нетто_г_у__кг*итого_г_у,1))</f>
        <v>864</v>
      </c>
      <c r="AL745" s="206">
        <f t="shared" si="701"/>
        <v>1665</v>
      </c>
      <c r="AM745" s="23"/>
    </row>
    <row r="746" spans="1:39" ht="114.75" x14ac:dyDescent="0.2">
      <c r="A746" s="81">
        <v>1002131181764</v>
      </c>
      <c r="B746" s="49" t="s">
        <v>240</v>
      </c>
      <c r="C746" s="88" t="s">
        <v>4</v>
      </c>
      <c r="D746" s="147" t="s">
        <v>1171</v>
      </c>
      <c r="E746" s="113" t="s">
        <v>112</v>
      </c>
      <c r="F746" s="226" t="s">
        <v>2</v>
      </c>
      <c r="G746" s="88" t="s">
        <v>457</v>
      </c>
      <c r="H746" s="156" t="s">
        <v>756</v>
      </c>
      <c r="I746" s="151" t="s">
        <v>797</v>
      </c>
      <c r="J746" s="84" t="s">
        <v>1449</v>
      </c>
      <c r="K746" s="53">
        <v>10</v>
      </c>
      <c r="L746" s="54">
        <v>6</v>
      </c>
      <c r="M746" s="54">
        <v>35</v>
      </c>
      <c r="N746" s="87" t="s">
        <v>1444</v>
      </c>
      <c r="O746" s="115" t="s">
        <v>119</v>
      </c>
      <c r="P746" s="88">
        <v>120</v>
      </c>
      <c r="Q746" s="140" t="s">
        <v>459</v>
      </c>
      <c r="R746" s="191">
        <v>4607958070503</v>
      </c>
      <c r="S746" s="191">
        <v>34607958070504</v>
      </c>
      <c r="T746" s="260">
        <v>290</v>
      </c>
      <c r="U746" s="69">
        <v>190</v>
      </c>
      <c r="V746" s="69">
        <v>25</v>
      </c>
      <c r="W746" s="66">
        <v>0.42</v>
      </c>
      <c r="X746" s="273">
        <v>1.7000000000000001E-2</v>
      </c>
      <c r="Y746" s="67">
        <f t="shared" si="693"/>
        <v>0.437</v>
      </c>
      <c r="Z746" s="60">
        <v>390</v>
      </c>
      <c r="AA746" s="61">
        <v>260</v>
      </c>
      <c r="AB746" s="61">
        <v>190</v>
      </c>
      <c r="AC746" s="196">
        <v>10</v>
      </c>
      <c r="AD746" s="118">
        <v>600000010</v>
      </c>
      <c r="AE746" s="54">
        <f>справочники!$C$2</f>
        <v>0.33900000000000002</v>
      </c>
      <c r="AF746" s="62">
        <f t="shared" si="694"/>
        <v>4.2</v>
      </c>
      <c r="AG746" s="143">
        <f t="shared" si="695"/>
        <v>4.7090000000000005</v>
      </c>
      <c r="AH746" s="159">
        <v>9</v>
      </c>
      <c r="AI746" s="39">
        <v>8</v>
      </c>
      <c r="AJ746" s="41">
        <f t="shared" si="696"/>
        <v>72</v>
      </c>
      <c r="AK746" s="208">
        <f t="shared" si="697"/>
        <v>720</v>
      </c>
      <c r="AL746" s="206">
        <f t="shared" si="701"/>
        <v>1665</v>
      </c>
      <c r="AM746" s="23"/>
    </row>
    <row r="747" spans="1:39" ht="106.15" customHeight="1" x14ac:dyDescent="0.2">
      <c r="A747" s="81">
        <v>1002131186202</v>
      </c>
      <c r="B747" s="49" t="s">
        <v>1452</v>
      </c>
      <c r="C747" s="88" t="s">
        <v>4</v>
      </c>
      <c r="D747" s="147" t="s">
        <v>1171</v>
      </c>
      <c r="E747" s="113" t="s">
        <v>112</v>
      </c>
      <c r="F747" s="226" t="s">
        <v>6</v>
      </c>
      <c r="G747" s="88" t="s">
        <v>457</v>
      </c>
      <c r="H747" s="156" t="s">
        <v>756</v>
      </c>
      <c r="I747" s="151" t="s">
        <v>797</v>
      </c>
      <c r="J747" s="84" t="s">
        <v>1453</v>
      </c>
      <c r="K747" s="53">
        <v>10</v>
      </c>
      <c r="L747" s="54">
        <v>6</v>
      </c>
      <c r="M747" s="54">
        <v>35</v>
      </c>
      <c r="N747" s="87" t="s">
        <v>1444</v>
      </c>
      <c r="O747" s="115" t="s">
        <v>119</v>
      </c>
      <c r="P747" s="88">
        <v>120</v>
      </c>
      <c r="Q747" s="140" t="s">
        <v>459</v>
      </c>
      <c r="R747" s="191">
        <v>4607958078684</v>
      </c>
      <c r="S747" s="191">
        <v>14607958078681</v>
      </c>
      <c r="T747" s="260">
        <v>225</v>
      </c>
      <c r="U747" s="69">
        <v>145</v>
      </c>
      <c r="V747" s="69">
        <v>40</v>
      </c>
      <c r="W747" s="66">
        <v>0.3</v>
      </c>
      <c r="X747" s="273">
        <v>1.4E-2</v>
      </c>
      <c r="Y747" s="67">
        <f>W747+X747</f>
        <v>0.314</v>
      </c>
      <c r="Z747" s="60">
        <v>390</v>
      </c>
      <c r="AA747" s="61">
        <v>260</v>
      </c>
      <c r="AB747" s="61">
        <v>190</v>
      </c>
      <c r="AC747" s="196">
        <v>12</v>
      </c>
      <c r="AD747" s="118">
        <v>600000010</v>
      </c>
      <c r="AE747" s="54">
        <f>справочники!$C$2</f>
        <v>0.33900000000000002</v>
      </c>
      <c r="AF747" s="62">
        <f t="shared" si="694"/>
        <v>3.6</v>
      </c>
      <c r="AG747" s="143">
        <f t="shared" si="695"/>
        <v>4.1070000000000002</v>
      </c>
      <c r="AH747" s="159">
        <v>9</v>
      </c>
      <c r="AI747" s="39">
        <v>8</v>
      </c>
      <c r="AJ747" s="41">
        <f>AH747*AI747</f>
        <v>72</v>
      </c>
      <c r="AK747" s="208">
        <f>IF(C747="ШТ",кол_во_инд.__упак_к*итого_г_у,ROUNDDOWN(номин.вес_нетто_г_у__кг*итого_г_у,1))</f>
        <v>864</v>
      </c>
      <c r="AL747" s="206">
        <f t="shared" si="701"/>
        <v>1665</v>
      </c>
      <c r="AM747" s="23"/>
    </row>
    <row r="748" spans="1:39" ht="119.45" customHeight="1" x14ac:dyDescent="0.2">
      <c r="A748" s="81">
        <v>1002131187042</v>
      </c>
      <c r="B748" s="49" t="s">
        <v>1310</v>
      </c>
      <c r="C748" s="88" t="s">
        <v>4</v>
      </c>
      <c r="D748" s="147" t="s">
        <v>1171</v>
      </c>
      <c r="E748" s="113" t="s">
        <v>112</v>
      </c>
      <c r="F748" s="226" t="s">
        <v>6</v>
      </c>
      <c r="G748" s="88" t="s">
        <v>457</v>
      </c>
      <c r="H748" s="156" t="s">
        <v>756</v>
      </c>
      <c r="I748" s="151" t="s">
        <v>797</v>
      </c>
      <c r="J748" s="84" t="s">
        <v>1449</v>
      </c>
      <c r="K748" s="53">
        <v>10</v>
      </c>
      <c r="L748" s="54">
        <v>6</v>
      </c>
      <c r="M748" s="54">
        <v>35</v>
      </c>
      <c r="N748" s="87" t="s">
        <v>1444</v>
      </c>
      <c r="O748" s="115" t="s">
        <v>119</v>
      </c>
      <c r="P748" s="88">
        <v>120</v>
      </c>
      <c r="Q748" s="140" t="s">
        <v>459</v>
      </c>
      <c r="R748" s="191">
        <v>4607958078677</v>
      </c>
      <c r="S748" s="191">
        <v>14607958078674</v>
      </c>
      <c r="T748" s="260">
        <v>290</v>
      </c>
      <c r="U748" s="69">
        <v>190</v>
      </c>
      <c r="V748" s="69">
        <v>25</v>
      </c>
      <c r="W748" s="66">
        <v>0.42</v>
      </c>
      <c r="X748" s="273">
        <v>0.02</v>
      </c>
      <c r="Y748" s="67">
        <f>W748+X748</f>
        <v>0.44</v>
      </c>
      <c r="Z748" s="60">
        <v>390</v>
      </c>
      <c r="AA748" s="61">
        <v>260</v>
      </c>
      <c r="AB748" s="61">
        <v>190</v>
      </c>
      <c r="AC748" s="196">
        <v>10</v>
      </c>
      <c r="AD748" s="118">
        <v>600000010</v>
      </c>
      <c r="AE748" s="54">
        <f>справочники!$C$2</f>
        <v>0.33900000000000002</v>
      </c>
      <c r="AF748" s="62">
        <f t="shared" si="694"/>
        <v>4.2</v>
      </c>
      <c r="AG748" s="143">
        <f t="shared" si="695"/>
        <v>4.7390000000000008</v>
      </c>
      <c r="AH748" s="159">
        <v>9</v>
      </c>
      <c r="AI748" s="39">
        <v>8</v>
      </c>
      <c r="AJ748" s="41">
        <f>AH748*AI748</f>
        <v>72</v>
      </c>
      <c r="AK748" s="208">
        <f>IF(C748="ШТ",кол_во_инд.__упак_к*итого_г_у,ROUNDDOWN(номин.вес_нетто_г_у__кг*итого_г_у,1))</f>
        <v>720</v>
      </c>
      <c r="AL748" s="206">
        <f t="shared" si="701"/>
        <v>1665</v>
      </c>
      <c r="AM748" s="23"/>
    </row>
    <row r="749" spans="1:39" ht="243" customHeight="1" x14ac:dyDescent="0.2">
      <c r="A749" s="81">
        <v>1002133376148</v>
      </c>
      <c r="B749" s="49" t="s">
        <v>1451</v>
      </c>
      <c r="C749" s="88" t="s">
        <v>4</v>
      </c>
      <c r="D749" s="147" t="s">
        <v>1171</v>
      </c>
      <c r="E749" s="113" t="s">
        <v>112</v>
      </c>
      <c r="F749" s="226" t="s">
        <v>6</v>
      </c>
      <c r="G749" s="88" t="s">
        <v>457</v>
      </c>
      <c r="H749" s="156" t="s">
        <v>756</v>
      </c>
      <c r="I749" s="151" t="s">
        <v>797</v>
      </c>
      <c r="J749" s="84" t="s">
        <v>1318</v>
      </c>
      <c r="K749" s="53">
        <v>8</v>
      </c>
      <c r="L749" s="54">
        <v>6</v>
      </c>
      <c r="M749" s="54">
        <v>31</v>
      </c>
      <c r="N749" s="89" t="s">
        <v>1445</v>
      </c>
      <c r="O749" s="115" t="s">
        <v>119</v>
      </c>
      <c r="P749" s="88">
        <v>120</v>
      </c>
      <c r="Q749" s="140" t="s">
        <v>459</v>
      </c>
      <c r="R749" s="191">
        <v>4607958078776</v>
      </c>
      <c r="S749" s="191">
        <v>14607958078773</v>
      </c>
      <c r="T749" s="260">
        <v>225</v>
      </c>
      <c r="U749" s="69">
        <v>145</v>
      </c>
      <c r="V749" s="69">
        <v>40</v>
      </c>
      <c r="W749" s="66">
        <v>0.3</v>
      </c>
      <c r="X749" s="273">
        <v>1.4E-2</v>
      </c>
      <c r="Y749" s="67">
        <f>W749+X749</f>
        <v>0.314</v>
      </c>
      <c r="Z749" s="60">
        <v>390</v>
      </c>
      <c r="AA749" s="61">
        <v>260</v>
      </c>
      <c r="AB749" s="61">
        <v>190</v>
      </c>
      <c r="AC749" s="196">
        <v>12</v>
      </c>
      <c r="AD749" s="118">
        <v>600000010</v>
      </c>
      <c r="AE749" s="54">
        <f>справочники!$C$2</f>
        <v>0.33900000000000002</v>
      </c>
      <c r="AF749" s="62">
        <f t="shared" si="694"/>
        <v>3.6</v>
      </c>
      <c r="AG749" s="143">
        <f t="shared" si="695"/>
        <v>4.1070000000000002</v>
      </c>
      <c r="AH749" s="159">
        <v>9</v>
      </c>
      <c r="AI749" s="39">
        <v>8</v>
      </c>
      <c r="AJ749" s="41">
        <f>AH749*AI749</f>
        <v>72</v>
      </c>
      <c r="AK749" s="208">
        <f>IF(C749="ШТ",кол_во_инд.__упак_к*итого_г_у,ROUNDDOWN(номин.вес_нетто_г_у__кг*итого_г_у,1))</f>
        <v>864</v>
      </c>
      <c r="AL749" s="206">
        <f t="shared" si="701"/>
        <v>1665</v>
      </c>
      <c r="AM749" s="23"/>
    </row>
    <row r="750" spans="1:39" ht="267.75" x14ac:dyDescent="0.2">
      <c r="A750" s="81">
        <v>1002133376800</v>
      </c>
      <c r="B750" s="94" t="s">
        <v>1317</v>
      </c>
      <c r="C750" s="88" t="s">
        <v>4</v>
      </c>
      <c r="D750" s="147" t="s">
        <v>1171</v>
      </c>
      <c r="E750" s="113" t="s">
        <v>112</v>
      </c>
      <c r="F750" s="226" t="s">
        <v>6</v>
      </c>
      <c r="G750" s="88" t="s">
        <v>457</v>
      </c>
      <c r="H750" s="156" t="s">
        <v>756</v>
      </c>
      <c r="I750" s="151" t="s">
        <v>797</v>
      </c>
      <c r="J750" s="52" t="s">
        <v>1568</v>
      </c>
      <c r="K750" s="53">
        <v>8</v>
      </c>
      <c r="L750" s="54">
        <v>6</v>
      </c>
      <c r="M750" s="54">
        <v>31</v>
      </c>
      <c r="N750" s="89" t="s">
        <v>1445</v>
      </c>
      <c r="O750" s="115" t="s">
        <v>119</v>
      </c>
      <c r="P750" s="88">
        <v>120</v>
      </c>
      <c r="Q750" s="140" t="s">
        <v>459</v>
      </c>
      <c r="R750" s="191">
        <v>4607958078707</v>
      </c>
      <c r="S750" s="191">
        <v>14607958078704</v>
      </c>
      <c r="T750" s="260">
        <v>290</v>
      </c>
      <c r="U750" s="69">
        <v>190</v>
      </c>
      <c r="V750" s="69">
        <v>25</v>
      </c>
      <c r="W750" s="66">
        <v>0.42</v>
      </c>
      <c r="X750" s="273">
        <v>0.02</v>
      </c>
      <c r="Y750" s="67">
        <f>W750+X750</f>
        <v>0.44</v>
      </c>
      <c r="Z750" s="60">
        <v>390</v>
      </c>
      <c r="AA750" s="61">
        <v>260</v>
      </c>
      <c r="AB750" s="61">
        <v>190</v>
      </c>
      <c r="AC750" s="193">
        <v>10</v>
      </c>
      <c r="AD750" s="118">
        <v>600000010</v>
      </c>
      <c r="AE750" s="54">
        <f>справочники!$C$2</f>
        <v>0.33900000000000002</v>
      </c>
      <c r="AF750" s="62">
        <f t="shared" si="694"/>
        <v>4.2</v>
      </c>
      <c r="AG750" s="143">
        <f t="shared" si="695"/>
        <v>4.7390000000000008</v>
      </c>
      <c r="AH750" s="159">
        <v>9</v>
      </c>
      <c r="AI750" s="39">
        <v>8</v>
      </c>
      <c r="AJ750" s="41">
        <f>AH750*AI750</f>
        <v>72</v>
      </c>
      <c r="AK750" s="208">
        <f>IF(C750="ШТ",кол_во_инд.__упак_к*итого_г_у,ROUNDDOWN(номин.вес_нетто_г_у__кг*итого_г_у,1))</f>
        <v>720</v>
      </c>
      <c r="AL750" s="206">
        <f t="shared" si="701"/>
        <v>1665</v>
      </c>
      <c r="AM750" s="23"/>
    </row>
    <row r="751" spans="1:39" ht="64.5" customHeight="1" x14ac:dyDescent="0.2">
      <c r="A751" s="81">
        <v>1002134275579</v>
      </c>
      <c r="B751" s="71" t="s">
        <v>271</v>
      </c>
      <c r="C751" s="88" t="s">
        <v>4</v>
      </c>
      <c r="D751" s="147" t="s">
        <v>1171</v>
      </c>
      <c r="E751" s="113" t="s">
        <v>112</v>
      </c>
      <c r="F751" s="226" t="s">
        <v>2</v>
      </c>
      <c r="G751" s="88" t="s">
        <v>457</v>
      </c>
      <c r="H751" s="156" t="s">
        <v>756</v>
      </c>
      <c r="I751" s="151" t="s">
        <v>873</v>
      </c>
      <c r="J751" s="84" t="s">
        <v>985</v>
      </c>
      <c r="K751" s="53">
        <v>3</v>
      </c>
      <c r="L751" s="54">
        <v>8</v>
      </c>
      <c r="M751" s="54">
        <v>33</v>
      </c>
      <c r="N751" s="87" t="s">
        <v>1446</v>
      </c>
      <c r="O751" s="115" t="s">
        <v>119</v>
      </c>
      <c r="P751" s="88">
        <v>120</v>
      </c>
      <c r="Q751" s="140" t="s">
        <v>459</v>
      </c>
      <c r="R751" s="191">
        <v>4607958072651</v>
      </c>
      <c r="S751" s="191">
        <v>14607958072658</v>
      </c>
      <c r="T751" s="260">
        <v>290</v>
      </c>
      <c r="U751" s="69">
        <v>190</v>
      </c>
      <c r="V751" s="69">
        <v>25</v>
      </c>
      <c r="W751" s="66">
        <v>0.42</v>
      </c>
      <c r="X751" s="273">
        <v>1.4999999999999999E-2</v>
      </c>
      <c r="Y751" s="67">
        <f t="shared" si="693"/>
        <v>0.435</v>
      </c>
      <c r="Z751" s="68">
        <v>390</v>
      </c>
      <c r="AA751" s="69">
        <v>260</v>
      </c>
      <c r="AB751" s="69">
        <v>190</v>
      </c>
      <c r="AC751" s="168">
        <v>10</v>
      </c>
      <c r="AD751" s="118">
        <v>600000010</v>
      </c>
      <c r="AE751" s="54">
        <f>справочники!$C$2</f>
        <v>0.33900000000000002</v>
      </c>
      <c r="AF751" s="62">
        <f t="shared" si="694"/>
        <v>4.2</v>
      </c>
      <c r="AG751" s="143">
        <f t="shared" si="695"/>
        <v>4.6890000000000001</v>
      </c>
      <c r="AH751" s="159">
        <v>9</v>
      </c>
      <c r="AI751" s="39">
        <v>8</v>
      </c>
      <c r="AJ751" s="41">
        <f t="shared" si="696"/>
        <v>72</v>
      </c>
      <c r="AK751" s="208">
        <f t="shared" si="697"/>
        <v>720</v>
      </c>
      <c r="AL751" s="206">
        <f t="shared" si="701"/>
        <v>1665</v>
      </c>
      <c r="AM751" s="23"/>
    </row>
    <row r="752" spans="1:39" ht="89.25" x14ac:dyDescent="0.2">
      <c r="A752" s="81">
        <v>1002134617109</v>
      </c>
      <c r="B752" s="71" t="s">
        <v>1457</v>
      </c>
      <c r="C752" s="88" t="s">
        <v>4</v>
      </c>
      <c r="D752" s="147" t="s">
        <v>1171</v>
      </c>
      <c r="E752" s="113" t="s">
        <v>112</v>
      </c>
      <c r="F752" s="226" t="s">
        <v>2</v>
      </c>
      <c r="G752" s="88" t="s">
        <v>457</v>
      </c>
      <c r="H752" s="156" t="s">
        <v>756</v>
      </c>
      <c r="I752" s="151" t="s">
        <v>873</v>
      </c>
      <c r="J752" s="84" t="s">
        <v>1458</v>
      </c>
      <c r="K752" s="53">
        <v>3</v>
      </c>
      <c r="L752" s="54">
        <v>8</v>
      </c>
      <c r="M752" s="54">
        <v>34</v>
      </c>
      <c r="N752" s="89" t="s">
        <v>1447</v>
      </c>
      <c r="O752" s="115" t="s">
        <v>119</v>
      </c>
      <c r="P752" s="88">
        <v>120</v>
      </c>
      <c r="Q752" s="140" t="s">
        <v>459</v>
      </c>
      <c r="R752" s="191">
        <v>4607958079087</v>
      </c>
      <c r="S752" s="191">
        <v>14607958079084</v>
      </c>
      <c r="T752" s="260">
        <v>225</v>
      </c>
      <c r="U752" s="69">
        <v>145</v>
      </c>
      <c r="V752" s="69">
        <v>40</v>
      </c>
      <c r="W752" s="66">
        <v>0.3</v>
      </c>
      <c r="X752" s="273">
        <v>1.4E-2</v>
      </c>
      <c r="Y752" s="67">
        <f t="shared" ref="Y752" si="706">W752+X752</f>
        <v>0.314</v>
      </c>
      <c r="Z752" s="68">
        <v>390</v>
      </c>
      <c r="AA752" s="69">
        <v>260</v>
      </c>
      <c r="AB752" s="69">
        <v>190</v>
      </c>
      <c r="AC752" s="168">
        <v>12</v>
      </c>
      <c r="AD752" s="118">
        <v>600000010</v>
      </c>
      <c r="AE752" s="54">
        <f>справочники!$C$2</f>
        <v>0.33900000000000002</v>
      </c>
      <c r="AF752" s="62">
        <f t="shared" si="694"/>
        <v>3.6</v>
      </c>
      <c r="AG752" s="143">
        <f t="shared" si="695"/>
        <v>4.1070000000000002</v>
      </c>
      <c r="AH752" s="159">
        <v>9</v>
      </c>
      <c r="AI752" s="39">
        <v>8</v>
      </c>
      <c r="AJ752" s="41">
        <f t="shared" ref="AJ752" si="707">AH752*AI752</f>
        <v>72</v>
      </c>
      <c r="AK752" s="208">
        <f t="shared" ref="AK752" si="708">IF(C752="ШТ",кол_во_инд.__упак_к*итого_г_у,ROUNDDOWN(номин.вес_нетто_г_у__кг*итого_г_у,1))</f>
        <v>864</v>
      </c>
      <c r="AL752" s="206">
        <f t="shared" si="701"/>
        <v>1665</v>
      </c>
      <c r="AM752" s="23"/>
    </row>
    <row r="753" spans="1:39" ht="89.25" x14ac:dyDescent="0.2">
      <c r="A753" s="81">
        <v>1002134615897</v>
      </c>
      <c r="B753" s="71" t="s">
        <v>328</v>
      </c>
      <c r="C753" s="88" t="s">
        <v>4</v>
      </c>
      <c r="D753" s="147" t="s">
        <v>1171</v>
      </c>
      <c r="E753" s="113" t="s">
        <v>112</v>
      </c>
      <c r="F753" s="226" t="s">
        <v>2</v>
      </c>
      <c r="G753" s="88" t="s">
        <v>457</v>
      </c>
      <c r="H753" s="156" t="s">
        <v>756</v>
      </c>
      <c r="I753" s="151" t="s">
        <v>873</v>
      </c>
      <c r="J753" s="84" t="s">
        <v>883</v>
      </c>
      <c r="K753" s="53">
        <v>3</v>
      </c>
      <c r="L753" s="54">
        <v>8</v>
      </c>
      <c r="M753" s="54">
        <v>34</v>
      </c>
      <c r="N753" s="89" t="s">
        <v>1447</v>
      </c>
      <c r="O753" s="115" t="s">
        <v>119</v>
      </c>
      <c r="P753" s="88">
        <v>120</v>
      </c>
      <c r="Q753" s="140" t="s">
        <v>459</v>
      </c>
      <c r="R753" s="191">
        <v>4607958073481</v>
      </c>
      <c r="S753" s="191">
        <v>14607958073488</v>
      </c>
      <c r="T753" s="260">
        <v>290</v>
      </c>
      <c r="U753" s="69">
        <v>190</v>
      </c>
      <c r="V753" s="69">
        <v>25</v>
      </c>
      <c r="W753" s="66">
        <v>0.42</v>
      </c>
      <c r="X753" s="273">
        <v>1.4999999999999999E-2</v>
      </c>
      <c r="Y753" s="67">
        <f t="shared" si="693"/>
        <v>0.435</v>
      </c>
      <c r="Z753" s="68">
        <v>390</v>
      </c>
      <c r="AA753" s="69">
        <v>260</v>
      </c>
      <c r="AB753" s="69">
        <v>190</v>
      </c>
      <c r="AC753" s="168">
        <v>10</v>
      </c>
      <c r="AD753" s="118">
        <v>600000010</v>
      </c>
      <c r="AE753" s="54">
        <f>справочники!$C$2</f>
        <v>0.33900000000000002</v>
      </c>
      <c r="AF753" s="62">
        <f t="shared" si="694"/>
        <v>4.2</v>
      </c>
      <c r="AG753" s="143">
        <f t="shared" si="695"/>
        <v>4.6890000000000001</v>
      </c>
      <c r="AH753" s="159">
        <v>9</v>
      </c>
      <c r="AI753" s="39">
        <v>8</v>
      </c>
      <c r="AJ753" s="41">
        <f t="shared" si="696"/>
        <v>72</v>
      </c>
      <c r="AK753" s="208">
        <f t="shared" si="697"/>
        <v>720</v>
      </c>
      <c r="AL753" s="206">
        <f t="shared" si="701"/>
        <v>1665</v>
      </c>
      <c r="AM753" s="23"/>
    </row>
    <row r="754" spans="1:39" ht="64.5" customHeight="1" x14ac:dyDescent="0.2">
      <c r="A754" s="81">
        <v>1002134276819</v>
      </c>
      <c r="B754" s="71" t="s">
        <v>984</v>
      </c>
      <c r="C754" s="88" t="s">
        <v>4</v>
      </c>
      <c r="D754" s="147" t="s">
        <v>1171</v>
      </c>
      <c r="E754" s="113" t="s">
        <v>112</v>
      </c>
      <c r="F754" s="226" t="s">
        <v>2</v>
      </c>
      <c r="G754" s="88" t="s">
        <v>457</v>
      </c>
      <c r="H754" s="156" t="s">
        <v>756</v>
      </c>
      <c r="I754" s="151" t="s">
        <v>797</v>
      </c>
      <c r="J754" s="84" t="s">
        <v>985</v>
      </c>
      <c r="K754" s="53">
        <v>3</v>
      </c>
      <c r="L754" s="54">
        <v>8</v>
      </c>
      <c r="M754" s="54">
        <v>33</v>
      </c>
      <c r="N754" s="87" t="s">
        <v>1446</v>
      </c>
      <c r="O754" s="115" t="s">
        <v>119</v>
      </c>
      <c r="P754" s="88">
        <v>120</v>
      </c>
      <c r="Q754" s="140" t="s">
        <v>459</v>
      </c>
      <c r="R754" s="191">
        <v>4607958077397</v>
      </c>
      <c r="S754" s="191">
        <v>14607958077394</v>
      </c>
      <c r="T754" s="260">
        <v>225</v>
      </c>
      <c r="U754" s="69">
        <v>145</v>
      </c>
      <c r="V754" s="69">
        <v>40</v>
      </c>
      <c r="W754" s="66">
        <v>0.3</v>
      </c>
      <c r="X754" s="273">
        <v>1.9E-2</v>
      </c>
      <c r="Y754" s="67">
        <f>W754+X754</f>
        <v>0.31900000000000001</v>
      </c>
      <c r="Z754" s="68">
        <v>390</v>
      </c>
      <c r="AA754" s="69">
        <v>260</v>
      </c>
      <c r="AB754" s="69">
        <v>190</v>
      </c>
      <c r="AC754" s="168">
        <v>12</v>
      </c>
      <c r="AD754" s="118">
        <v>600000010</v>
      </c>
      <c r="AE754" s="54">
        <f>справочники!$C$2</f>
        <v>0.33900000000000002</v>
      </c>
      <c r="AF754" s="62">
        <f t="shared" si="694"/>
        <v>3.6</v>
      </c>
      <c r="AG754" s="143">
        <f t="shared" si="695"/>
        <v>4.1670000000000007</v>
      </c>
      <c r="AH754" s="159">
        <v>9</v>
      </c>
      <c r="AI754" s="39">
        <v>8</v>
      </c>
      <c r="AJ754" s="41">
        <f>AH754*AI754</f>
        <v>72</v>
      </c>
      <c r="AK754" s="208">
        <f>IF(C754="ШТ",кол_во_инд.__упак_к*итого_г_у,ROUNDDOWN(номин.вес_нетто_г_у__кг*итого_г_у,1))</f>
        <v>864</v>
      </c>
      <c r="AL754" s="206">
        <f t="shared" si="701"/>
        <v>1665</v>
      </c>
      <c r="AM754" s="23"/>
    </row>
    <row r="755" spans="1:39" ht="89.25" x14ac:dyDescent="0.2">
      <c r="A755" s="81">
        <v>1002131154731</v>
      </c>
      <c r="B755" s="49" t="s">
        <v>155</v>
      </c>
      <c r="C755" s="88" t="s">
        <v>4</v>
      </c>
      <c r="D755" s="147" t="s">
        <v>1171</v>
      </c>
      <c r="E755" s="113" t="s">
        <v>112</v>
      </c>
      <c r="F755" s="226" t="s">
        <v>2</v>
      </c>
      <c r="G755" s="88" t="s">
        <v>457</v>
      </c>
      <c r="H755" s="156" t="s">
        <v>756</v>
      </c>
      <c r="I755" s="151" t="s">
        <v>871</v>
      </c>
      <c r="J755" s="84" t="s">
        <v>872</v>
      </c>
      <c r="K755" s="53">
        <v>8</v>
      </c>
      <c r="L755" s="54">
        <v>11</v>
      </c>
      <c r="M755" s="54">
        <v>33</v>
      </c>
      <c r="N755" s="89" t="s">
        <v>1441</v>
      </c>
      <c r="O755" s="115" t="s">
        <v>119</v>
      </c>
      <c r="P755" s="88">
        <v>120</v>
      </c>
      <c r="Q755" s="140" t="s">
        <v>459</v>
      </c>
      <c r="R755" s="242">
        <v>4607958070565</v>
      </c>
      <c r="S755" s="242">
        <v>14607958070562</v>
      </c>
      <c r="T755" s="260"/>
      <c r="U755" s="69"/>
      <c r="V755" s="69"/>
      <c r="W755" s="66">
        <v>5</v>
      </c>
      <c r="X755" s="273">
        <v>0.01</v>
      </c>
      <c r="Y755" s="67">
        <f t="shared" si="693"/>
        <v>5.01</v>
      </c>
      <c r="Z755" s="68">
        <v>388</v>
      </c>
      <c r="AA755" s="69">
        <v>193</v>
      </c>
      <c r="AB755" s="69">
        <v>158</v>
      </c>
      <c r="AC755" s="168">
        <v>1</v>
      </c>
      <c r="AD755" s="118">
        <v>600000018</v>
      </c>
      <c r="AE755" s="105">
        <f>справочники!$C$10</f>
        <v>0.161</v>
      </c>
      <c r="AF755" s="62">
        <f t="shared" si="694"/>
        <v>5</v>
      </c>
      <c r="AG755" s="143">
        <f t="shared" si="695"/>
        <v>5.1709999999999994</v>
      </c>
      <c r="AH755" s="159">
        <v>12</v>
      </c>
      <c r="AI755" s="39">
        <v>9</v>
      </c>
      <c r="AJ755" s="41">
        <f t="shared" si="696"/>
        <v>108</v>
      </c>
      <c r="AK755" s="208">
        <f t="shared" si="697"/>
        <v>108</v>
      </c>
      <c r="AL755" s="206">
        <f t="shared" si="701"/>
        <v>1567</v>
      </c>
      <c r="AM755" s="23"/>
    </row>
    <row r="756" spans="1:39" ht="89.25" x14ac:dyDescent="0.2">
      <c r="A756" s="81">
        <v>1002131155754</v>
      </c>
      <c r="B756" s="71" t="s">
        <v>469</v>
      </c>
      <c r="C756" s="88" t="s">
        <v>3</v>
      </c>
      <c r="D756" s="147" t="s">
        <v>1171</v>
      </c>
      <c r="E756" s="113" t="s">
        <v>112</v>
      </c>
      <c r="F756" s="226" t="s">
        <v>2</v>
      </c>
      <c r="G756" s="88" t="s">
        <v>457</v>
      </c>
      <c r="H756" s="156" t="s">
        <v>756</v>
      </c>
      <c r="I756" s="151" t="s">
        <v>873</v>
      </c>
      <c r="J756" s="84" t="s">
        <v>874</v>
      </c>
      <c r="K756" s="53">
        <v>8</v>
      </c>
      <c r="L756" s="54">
        <v>11</v>
      </c>
      <c r="M756" s="54">
        <v>33</v>
      </c>
      <c r="N756" s="89" t="s">
        <v>1442</v>
      </c>
      <c r="O756" s="115" t="s">
        <v>119</v>
      </c>
      <c r="P756" s="88">
        <v>120</v>
      </c>
      <c r="Q756" s="140" t="s">
        <v>459</v>
      </c>
      <c r="R756" s="242">
        <v>2800367000006</v>
      </c>
      <c r="S756" s="242">
        <v>12800367000003</v>
      </c>
      <c r="T756" s="260"/>
      <c r="U756" s="69"/>
      <c r="V756" s="69"/>
      <c r="W756" s="66">
        <f>кратность!$F$326</f>
        <v>4.5</v>
      </c>
      <c r="X756" s="273">
        <v>0.01</v>
      </c>
      <c r="Y756" s="67">
        <f t="shared" si="693"/>
        <v>4.51</v>
      </c>
      <c r="Z756" s="68">
        <v>388</v>
      </c>
      <c r="AA756" s="69">
        <v>193</v>
      </c>
      <c r="AB756" s="69">
        <v>158</v>
      </c>
      <c r="AC756" s="168">
        <v>1</v>
      </c>
      <c r="AD756" s="118">
        <v>600000018</v>
      </c>
      <c r="AE756" s="105">
        <f>справочники!$C$10</f>
        <v>0.161</v>
      </c>
      <c r="AF756" s="62">
        <f t="shared" si="694"/>
        <v>4.5</v>
      </c>
      <c r="AG756" s="143">
        <f t="shared" si="695"/>
        <v>4.6709999999999994</v>
      </c>
      <c r="AH756" s="159">
        <v>12</v>
      </c>
      <c r="AI756" s="39">
        <v>9</v>
      </c>
      <c r="AJ756" s="41">
        <f t="shared" si="696"/>
        <v>108</v>
      </c>
      <c r="AK756" s="216">
        <f t="shared" si="697"/>
        <v>486</v>
      </c>
      <c r="AL756" s="206">
        <f t="shared" si="701"/>
        <v>1567</v>
      </c>
      <c r="AM756" s="23"/>
    </row>
    <row r="757" spans="1:39" ht="90" customHeight="1" x14ac:dyDescent="0.2">
      <c r="A757" s="81">
        <v>1002131185755</v>
      </c>
      <c r="B757" s="71" t="s">
        <v>470</v>
      </c>
      <c r="C757" s="88" t="s">
        <v>3</v>
      </c>
      <c r="D757" s="147" t="s">
        <v>1171</v>
      </c>
      <c r="E757" s="113" t="s">
        <v>112</v>
      </c>
      <c r="F757" s="226" t="s">
        <v>2</v>
      </c>
      <c r="G757" s="88" t="s">
        <v>457</v>
      </c>
      <c r="H757" s="156" t="s">
        <v>756</v>
      </c>
      <c r="I757" s="151" t="s">
        <v>797</v>
      </c>
      <c r="J757" s="84" t="s">
        <v>882</v>
      </c>
      <c r="K757" s="53">
        <v>6</v>
      </c>
      <c r="L757" s="54">
        <v>10</v>
      </c>
      <c r="M757" s="54">
        <v>30</v>
      </c>
      <c r="N757" s="87" t="s">
        <v>1448</v>
      </c>
      <c r="O757" s="115" t="s">
        <v>119</v>
      </c>
      <c r="P757" s="88">
        <v>120</v>
      </c>
      <c r="Q757" s="145" t="s">
        <v>459</v>
      </c>
      <c r="R757" s="236">
        <v>2800376000004</v>
      </c>
      <c r="S757" s="236">
        <v>12800376000001</v>
      </c>
      <c r="T757" s="260"/>
      <c r="U757" s="69"/>
      <c r="V757" s="69"/>
      <c r="W757" s="66">
        <f>кратность!$F$327</f>
        <v>4.5</v>
      </c>
      <c r="X757" s="273">
        <v>0.01</v>
      </c>
      <c r="Y757" s="67">
        <f t="shared" si="693"/>
        <v>4.51</v>
      </c>
      <c r="Z757" s="60">
        <v>388</v>
      </c>
      <c r="AA757" s="61">
        <v>193</v>
      </c>
      <c r="AB757" s="61">
        <v>158</v>
      </c>
      <c r="AC757" s="193">
        <v>1</v>
      </c>
      <c r="AD757" s="118">
        <v>600000018</v>
      </c>
      <c r="AE757" s="105">
        <f>справочники!$C$10</f>
        <v>0.161</v>
      </c>
      <c r="AF757" s="62">
        <f t="shared" si="694"/>
        <v>4.5</v>
      </c>
      <c r="AG757" s="143">
        <f t="shared" si="695"/>
        <v>4.6709999999999994</v>
      </c>
      <c r="AH757" s="159">
        <v>12</v>
      </c>
      <c r="AI757" s="39">
        <v>9</v>
      </c>
      <c r="AJ757" s="41">
        <f t="shared" si="696"/>
        <v>108</v>
      </c>
      <c r="AK757" s="216">
        <f t="shared" si="697"/>
        <v>486</v>
      </c>
      <c r="AL757" s="206">
        <f t="shared" si="701"/>
        <v>1567</v>
      </c>
      <c r="AM757" s="23"/>
    </row>
    <row r="758" spans="1:39" ht="45" x14ac:dyDescent="0.2">
      <c r="A758" s="81">
        <v>1002171554809</v>
      </c>
      <c r="B758" s="49" t="s">
        <v>876</v>
      </c>
      <c r="C758" s="88" t="s">
        <v>3</v>
      </c>
      <c r="D758" s="147" t="s">
        <v>1171</v>
      </c>
      <c r="E758" s="113" t="s">
        <v>1173</v>
      </c>
      <c r="F758" s="226" t="s">
        <v>2</v>
      </c>
      <c r="G758" s="88" t="s">
        <v>455</v>
      </c>
      <c r="H758" s="156" t="s">
        <v>174</v>
      </c>
      <c r="I758" s="151" t="s">
        <v>508</v>
      </c>
      <c r="J758" s="52" t="s">
        <v>468</v>
      </c>
      <c r="K758" s="85">
        <v>25</v>
      </c>
      <c r="L758" s="86">
        <v>7</v>
      </c>
      <c r="M758" s="92"/>
      <c r="N758" s="87" t="s">
        <v>228</v>
      </c>
      <c r="O758" s="115" t="s">
        <v>119</v>
      </c>
      <c r="P758" s="88">
        <v>365</v>
      </c>
      <c r="Q758" s="145" t="s">
        <v>459</v>
      </c>
      <c r="R758" s="239">
        <v>2524286000007</v>
      </c>
      <c r="S758" s="239">
        <v>12524286000004</v>
      </c>
      <c r="T758" s="260">
        <v>190</v>
      </c>
      <c r="U758" s="69">
        <v>150</v>
      </c>
      <c r="V758" s="69">
        <v>50</v>
      </c>
      <c r="W758" s="66">
        <f>кратность!$F$328</f>
        <v>0.4</v>
      </c>
      <c r="X758" s="273">
        <v>7.0000000000000001E-3</v>
      </c>
      <c r="Y758" s="67">
        <f t="shared" si="693"/>
        <v>0.40700000000000003</v>
      </c>
      <c r="Z758" s="60">
        <v>383</v>
      </c>
      <c r="AA758" s="61">
        <v>156</v>
      </c>
      <c r="AB758" s="61">
        <v>168</v>
      </c>
      <c r="AC758" s="198">
        <v>8</v>
      </c>
      <c r="AD758" s="118">
        <v>600000030</v>
      </c>
      <c r="AE758" s="105">
        <f>справочники!$C$22</f>
        <v>0.127</v>
      </c>
      <c r="AF758" s="62">
        <f t="shared" si="694"/>
        <v>3.2</v>
      </c>
      <c r="AG758" s="143">
        <f t="shared" si="695"/>
        <v>3.383</v>
      </c>
      <c r="AH758" s="159">
        <v>15</v>
      </c>
      <c r="AI758" s="39">
        <v>6</v>
      </c>
      <c r="AJ758" s="41">
        <f t="shared" si="696"/>
        <v>90</v>
      </c>
      <c r="AK758" s="216">
        <f t="shared" si="697"/>
        <v>288</v>
      </c>
      <c r="AL758" s="206">
        <f t="shared" si="701"/>
        <v>1153</v>
      </c>
      <c r="AM758" s="23"/>
    </row>
    <row r="759" spans="1:39" ht="45" x14ac:dyDescent="0.2">
      <c r="A759" s="81">
        <v>1002172146099</v>
      </c>
      <c r="B759" s="49" t="s">
        <v>368</v>
      </c>
      <c r="C759" s="88" t="s">
        <v>3</v>
      </c>
      <c r="D759" s="147" t="s">
        <v>1171</v>
      </c>
      <c r="E759" s="113" t="s">
        <v>1173</v>
      </c>
      <c r="F759" s="226" t="s">
        <v>2</v>
      </c>
      <c r="G759" s="88" t="s">
        <v>455</v>
      </c>
      <c r="H759" s="156" t="s">
        <v>174</v>
      </c>
      <c r="I759" s="151" t="s">
        <v>507</v>
      </c>
      <c r="J759" s="52" t="s">
        <v>464</v>
      </c>
      <c r="K759" s="85">
        <v>18</v>
      </c>
      <c r="L759" s="86">
        <v>4</v>
      </c>
      <c r="M759" s="92"/>
      <c r="N759" s="87" t="s">
        <v>179</v>
      </c>
      <c r="O759" s="115" t="s">
        <v>119</v>
      </c>
      <c r="P759" s="88">
        <v>365</v>
      </c>
      <c r="Q759" s="145" t="s">
        <v>459</v>
      </c>
      <c r="R759" s="239">
        <v>2800122000005</v>
      </c>
      <c r="S759" s="239">
        <v>12800122000002</v>
      </c>
      <c r="T759" s="260">
        <v>200</v>
      </c>
      <c r="U759" s="69">
        <v>150</v>
      </c>
      <c r="V759" s="97" t="s">
        <v>375</v>
      </c>
      <c r="W759" s="66">
        <f>кратность!$F$329</f>
        <v>0.73399999999999999</v>
      </c>
      <c r="X759" s="273">
        <v>0.02</v>
      </c>
      <c r="Y759" s="67">
        <f t="shared" si="693"/>
        <v>0.754</v>
      </c>
      <c r="Z759" s="60">
        <v>383</v>
      </c>
      <c r="AA759" s="61">
        <v>156</v>
      </c>
      <c r="AB759" s="61">
        <v>168</v>
      </c>
      <c r="AC759" s="198">
        <v>6</v>
      </c>
      <c r="AD759" s="118">
        <v>600000030</v>
      </c>
      <c r="AE759" s="105">
        <f>справочники!$C$22</f>
        <v>0.127</v>
      </c>
      <c r="AF759" s="62">
        <f t="shared" si="694"/>
        <v>4.4000000000000004</v>
      </c>
      <c r="AG759" s="143">
        <f t="shared" si="695"/>
        <v>4.6509999999999998</v>
      </c>
      <c r="AH759" s="159">
        <v>15</v>
      </c>
      <c r="AI759" s="39">
        <v>6</v>
      </c>
      <c r="AJ759" s="41">
        <f t="shared" si="696"/>
        <v>90</v>
      </c>
      <c r="AK759" s="216">
        <f t="shared" si="697"/>
        <v>396</v>
      </c>
      <c r="AL759" s="206">
        <f t="shared" si="701"/>
        <v>1153</v>
      </c>
      <c r="AM759" s="23"/>
    </row>
    <row r="760" spans="1:39" ht="45" x14ac:dyDescent="0.2">
      <c r="A760" s="81">
        <v>1002172146162</v>
      </c>
      <c r="B760" s="49" t="s">
        <v>382</v>
      </c>
      <c r="C760" s="88" t="s">
        <v>3</v>
      </c>
      <c r="D760" s="147" t="s">
        <v>1171</v>
      </c>
      <c r="E760" s="113" t="s">
        <v>1173</v>
      </c>
      <c r="F760" s="226" t="s">
        <v>2</v>
      </c>
      <c r="G760" s="88" t="s">
        <v>455</v>
      </c>
      <c r="H760" s="156" t="s">
        <v>174</v>
      </c>
      <c r="I760" s="151" t="s">
        <v>507</v>
      </c>
      <c r="J760" s="52" t="s">
        <v>464</v>
      </c>
      <c r="K760" s="85">
        <v>18</v>
      </c>
      <c r="L760" s="86">
        <v>4</v>
      </c>
      <c r="M760" s="92"/>
      <c r="N760" s="87" t="s">
        <v>179</v>
      </c>
      <c r="O760" s="115" t="s">
        <v>119</v>
      </c>
      <c r="P760" s="88">
        <v>365</v>
      </c>
      <c r="Q760" s="145" t="s">
        <v>459</v>
      </c>
      <c r="R760" s="239">
        <v>2538945000000</v>
      </c>
      <c r="S760" s="239">
        <v>12538945000007</v>
      </c>
      <c r="T760" s="260">
        <v>200</v>
      </c>
      <c r="U760" s="69">
        <v>150</v>
      </c>
      <c r="V760" s="97" t="s">
        <v>375</v>
      </c>
      <c r="W760" s="66">
        <f>кратность!$F$330</f>
        <v>0.7</v>
      </c>
      <c r="X760" s="273">
        <v>0.02</v>
      </c>
      <c r="Y760" s="67">
        <f t="shared" si="693"/>
        <v>0.72</v>
      </c>
      <c r="Z760" s="60">
        <v>383</v>
      </c>
      <c r="AA760" s="61">
        <v>156</v>
      </c>
      <c r="AB760" s="61">
        <v>168</v>
      </c>
      <c r="AC760" s="198">
        <v>6</v>
      </c>
      <c r="AD760" s="118">
        <v>600000030</v>
      </c>
      <c r="AE760" s="105">
        <f>справочники!$C$22</f>
        <v>0.127</v>
      </c>
      <c r="AF760" s="62">
        <f t="shared" si="694"/>
        <v>4.2</v>
      </c>
      <c r="AG760" s="143">
        <f t="shared" si="695"/>
        <v>4.4470000000000001</v>
      </c>
      <c r="AH760" s="159">
        <v>15</v>
      </c>
      <c r="AI760" s="39">
        <v>6</v>
      </c>
      <c r="AJ760" s="41">
        <f t="shared" si="696"/>
        <v>90</v>
      </c>
      <c r="AK760" s="216">
        <f t="shared" si="697"/>
        <v>378</v>
      </c>
      <c r="AL760" s="206">
        <f t="shared" si="701"/>
        <v>1153</v>
      </c>
      <c r="AM760" s="23"/>
    </row>
    <row r="761" spans="1:39" ht="45" x14ac:dyDescent="0.2">
      <c r="A761" s="81">
        <v>1002174986100</v>
      </c>
      <c r="B761" s="49" t="s">
        <v>369</v>
      </c>
      <c r="C761" s="88" t="s">
        <v>3</v>
      </c>
      <c r="D761" s="147" t="s">
        <v>1171</v>
      </c>
      <c r="E761" s="113" t="s">
        <v>1173</v>
      </c>
      <c r="F761" s="226" t="s">
        <v>2</v>
      </c>
      <c r="G761" s="88" t="s">
        <v>455</v>
      </c>
      <c r="H761" s="156" t="s">
        <v>174</v>
      </c>
      <c r="I761" s="151" t="s">
        <v>507</v>
      </c>
      <c r="J761" s="52" t="s">
        <v>463</v>
      </c>
      <c r="K761" s="85">
        <v>16</v>
      </c>
      <c r="L761" s="86">
        <v>4</v>
      </c>
      <c r="M761" s="92"/>
      <c r="N761" s="87" t="s">
        <v>370</v>
      </c>
      <c r="O761" s="115" t="s">
        <v>119</v>
      </c>
      <c r="P761" s="88">
        <v>365</v>
      </c>
      <c r="Q761" s="145" t="s">
        <v>459</v>
      </c>
      <c r="R761" s="239">
        <v>2538943000002</v>
      </c>
      <c r="S761" s="239">
        <v>12538943000009</v>
      </c>
      <c r="T761" s="260">
        <v>200</v>
      </c>
      <c r="U761" s="69">
        <v>150</v>
      </c>
      <c r="V761" s="97" t="s">
        <v>375</v>
      </c>
      <c r="W761" s="66">
        <f>кратность!$F$331</f>
        <v>0.66</v>
      </c>
      <c r="X761" s="273">
        <v>0.02</v>
      </c>
      <c r="Y761" s="67">
        <f t="shared" si="693"/>
        <v>0.68</v>
      </c>
      <c r="Z761" s="60">
        <v>383</v>
      </c>
      <c r="AA761" s="61">
        <v>156</v>
      </c>
      <c r="AB761" s="61">
        <v>168</v>
      </c>
      <c r="AC761" s="198">
        <v>5</v>
      </c>
      <c r="AD761" s="118">
        <v>600000030</v>
      </c>
      <c r="AE761" s="105">
        <f>справочники!$C$22</f>
        <v>0.127</v>
      </c>
      <c r="AF761" s="62">
        <f t="shared" si="694"/>
        <v>3.3</v>
      </c>
      <c r="AG761" s="143">
        <f t="shared" si="695"/>
        <v>3.5270000000000001</v>
      </c>
      <c r="AH761" s="159">
        <v>15</v>
      </c>
      <c r="AI761" s="39">
        <v>6</v>
      </c>
      <c r="AJ761" s="41">
        <f t="shared" si="696"/>
        <v>90</v>
      </c>
      <c r="AK761" s="216">
        <f t="shared" si="697"/>
        <v>297</v>
      </c>
      <c r="AL761" s="206">
        <f t="shared" si="701"/>
        <v>1153</v>
      </c>
      <c r="AM761" s="23"/>
    </row>
    <row r="762" spans="1:39" ht="45" x14ac:dyDescent="0.2">
      <c r="A762" s="81">
        <v>1002174996101</v>
      </c>
      <c r="B762" s="49" t="s">
        <v>371</v>
      </c>
      <c r="C762" s="88" t="s">
        <v>3</v>
      </c>
      <c r="D762" s="147" t="s">
        <v>1171</v>
      </c>
      <c r="E762" s="113" t="s">
        <v>1173</v>
      </c>
      <c r="F762" s="226" t="s">
        <v>2</v>
      </c>
      <c r="G762" s="88" t="s">
        <v>455</v>
      </c>
      <c r="H762" s="156" t="s">
        <v>174</v>
      </c>
      <c r="I762" s="151" t="s">
        <v>508</v>
      </c>
      <c r="J762" s="52" t="s">
        <v>462</v>
      </c>
      <c r="K762" s="85">
        <v>16</v>
      </c>
      <c r="L762" s="86">
        <v>40</v>
      </c>
      <c r="M762" s="92"/>
      <c r="N762" s="87" t="s">
        <v>374</v>
      </c>
      <c r="O762" s="115" t="s">
        <v>119</v>
      </c>
      <c r="P762" s="88">
        <v>365</v>
      </c>
      <c r="Q762" s="145" t="s">
        <v>459</v>
      </c>
      <c r="R762" s="239">
        <v>2354349000008</v>
      </c>
      <c r="S762" s="239">
        <v>12354349000005</v>
      </c>
      <c r="T762" s="260">
        <v>200</v>
      </c>
      <c r="U762" s="69">
        <v>150</v>
      </c>
      <c r="V762" s="97" t="s">
        <v>376</v>
      </c>
      <c r="W762" s="66">
        <f>кратность!$F$332</f>
        <v>0.76</v>
      </c>
      <c r="X762" s="273">
        <v>0.02</v>
      </c>
      <c r="Y762" s="67">
        <f t="shared" si="693"/>
        <v>0.78</v>
      </c>
      <c r="Z762" s="60">
        <v>383</v>
      </c>
      <c r="AA762" s="61">
        <v>156</v>
      </c>
      <c r="AB762" s="61">
        <v>168</v>
      </c>
      <c r="AC762" s="198">
        <v>5</v>
      </c>
      <c r="AD762" s="118">
        <v>600000030</v>
      </c>
      <c r="AE762" s="105">
        <f>справочники!$C$22</f>
        <v>0.127</v>
      </c>
      <c r="AF762" s="62">
        <f t="shared" si="694"/>
        <v>3.8</v>
      </c>
      <c r="AG762" s="143">
        <f t="shared" si="695"/>
        <v>4.0270000000000001</v>
      </c>
      <c r="AH762" s="159">
        <v>15</v>
      </c>
      <c r="AI762" s="39">
        <v>6</v>
      </c>
      <c r="AJ762" s="41">
        <f t="shared" si="696"/>
        <v>90</v>
      </c>
      <c r="AK762" s="216">
        <f t="shared" si="697"/>
        <v>342</v>
      </c>
      <c r="AL762" s="206">
        <f t="shared" si="701"/>
        <v>1153</v>
      </c>
      <c r="AM762" s="23"/>
    </row>
    <row r="763" spans="1:39" ht="45" x14ac:dyDescent="0.2">
      <c r="A763" s="81">
        <v>1002365006581</v>
      </c>
      <c r="B763" s="49" t="s">
        <v>372</v>
      </c>
      <c r="C763" s="88" t="s">
        <v>3</v>
      </c>
      <c r="D763" s="147" t="s">
        <v>1171</v>
      </c>
      <c r="E763" s="113" t="s">
        <v>1173</v>
      </c>
      <c r="F763" s="226" t="s">
        <v>2</v>
      </c>
      <c r="G763" s="88" t="s">
        <v>455</v>
      </c>
      <c r="H763" s="156" t="s">
        <v>174</v>
      </c>
      <c r="I763" s="151" t="s">
        <v>507</v>
      </c>
      <c r="J763" s="52" t="s">
        <v>461</v>
      </c>
      <c r="K763" s="85">
        <v>16</v>
      </c>
      <c r="L763" s="86">
        <v>16</v>
      </c>
      <c r="M763" s="92"/>
      <c r="N763" s="87" t="s">
        <v>373</v>
      </c>
      <c r="O763" s="115" t="s">
        <v>119</v>
      </c>
      <c r="P763" s="88">
        <v>365</v>
      </c>
      <c r="Q763" s="145" t="s">
        <v>459</v>
      </c>
      <c r="R763" s="239">
        <v>2306035000007</v>
      </c>
      <c r="S763" s="239">
        <v>12306035000004</v>
      </c>
      <c r="T763" s="260">
        <v>200</v>
      </c>
      <c r="U763" s="69">
        <v>150</v>
      </c>
      <c r="V763" s="97" t="s">
        <v>377</v>
      </c>
      <c r="W763" s="66">
        <f>кратность!$F$333</f>
        <v>0.47199999999999998</v>
      </c>
      <c r="X763" s="273">
        <v>0.02</v>
      </c>
      <c r="Y763" s="67">
        <f>W763+X763</f>
        <v>0.49199999999999999</v>
      </c>
      <c r="Z763" s="60">
        <v>383</v>
      </c>
      <c r="AA763" s="61">
        <v>156</v>
      </c>
      <c r="AB763" s="61">
        <v>168</v>
      </c>
      <c r="AC763" s="198">
        <v>7</v>
      </c>
      <c r="AD763" s="118">
        <v>600000030</v>
      </c>
      <c r="AE763" s="105">
        <f>справочники!$C$22</f>
        <v>0.127</v>
      </c>
      <c r="AF763" s="62">
        <f t="shared" si="694"/>
        <v>3.3</v>
      </c>
      <c r="AG763" s="143">
        <f t="shared" si="695"/>
        <v>3.5709999999999997</v>
      </c>
      <c r="AH763" s="159">
        <v>15</v>
      </c>
      <c r="AI763" s="39">
        <v>6</v>
      </c>
      <c r="AJ763" s="41">
        <f>AH763*AI763</f>
        <v>90</v>
      </c>
      <c r="AK763" s="216">
        <f>IF(C763="ШТ",кол_во_инд.__упак_к*итого_г_у,ROUNDDOWN(номин.вес_нетто_г_у__кг*итого_г_у,1))</f>
        <v>297</v>
      </c>
      <c r="AL763" s="206">
        <f t="shared" si="701"/>
        <v>1153</v>
      </c>
      <c r="AM763" s="23"/>
    </row>
    <row r="764" spans="1:39" ht="45" x14ac:dyDescent="0.2">
      <c r="A764" s="81">
        <v>1002365006598</v>
      </c>
      <c r="B764" s="49" t="s">
        <v>383</v>
      </c>
      <c r="C764" s="88" t="s">
        <v>3</v>
      </c>
      <c r="D764" s="147" t="s">
        <v>1171</v>
      </c>
      <c r="E764" s="113" t="s">
        <v>1173</v>
      </c>
      <c r="F764" s="226" t="s">
        <v>2</v>
      </c>
      <c r="G764" s="88" t="s">
        <v>455</v>
      </c>
      <c r="H764" s="156" t="s">
        <v>174</v>
      </c>
      <c r="I764" s="151" t="s">
        <v>507</v>
      </c>
      <c r="J764" s="52" t="s">
        <v>461</v>
      </c>
      <c r="K764" s="85">
        <v>16</v>
      </c>
      <c r="L764" s="86">
        <v>16</v>
      </c>
      <c r="M764" s="92"/>
      <c r="N764" s="87" t="s">
        <v>373</v>
      </c>
      <c r="O764" s="115" t="s">
        <v>119</v>
      </c>
      <c r="P764" s="88">
        <v>365</v>
      </c>
      <c r="Q764" s="145" t="s">
        <v>459</v>
      </c>
      <c r="R764" s="239">
        <v>2538944000001</v>
      </c>
      <c r="S764" s="239">
        <v>12538944000008</v>
      </c>
      <c r="T764" s="260">
        <v>200</v>
      </c>
      <c r="U764" s="69">
        <v>150</v>
      </c>
      <c r="V764" s="97" t="s">
        <v>377</v>
      </c>
      <c r="W764" s="66">
        <f>кратность!$F$334</f>
        <v>0.45800000000000002</v>
      </c>
      <c r="X764" s="273">
        <v>0.02</v>
      </c>
      <c r="Y764" s="67">
        <f>W764+X764</f>
        <v>0.47800000000000004</v>
      </c>
      <c r="Z764" s="60">
        <v>383</v>
      </c>
      <c r="AA764" s="61">
        <v>156</v>
      </c>
      <c r="AB764" s="61">
        <v>168</v>
      </c>
      <c r="AC764" s="198">
        <v>7</v>
      </c>
      <c r="AD764" s="118">
        <v>600000030</v>
      </c>
      <c r="AE764" s="105">
        <f>справочники!$C$22</f>
        <v>0.127</v>
      </c>
      <c r="AF764" s="62">
        <f t="shared" si="694"/>
        <v>3.2</v>
      </c>
      <c r="AG764" s="143">
        <f t="shared" si="695"/>
        <v>3.4729999999999999</v>
      </c>
      <c r="AH764" s="159">
        <v>15</v>
      </c>
      <c r="AI764" s="39">
        <v>6</v>
      </c>
      <c r="AJ764" s="41">
        <f>AH764*AI764</f>
        <v>90</v>
      </c>
      <c r="AK764" s="216">
        <f>IF(C764="ШТ",кол_во_инд.__упак_к*итого_г_у,ROUNDDOWN(номин.вес_нетто_г_у__кг*итого_г_у,1))</f>
        <v>288</v>
      </c>
      <c r="AL764" s="206">
        <f t="shared" si="701"/>
        <v>1153</v>
      </c>
      <c r="AM764" s="23"/>
    </row>
    <row r="765" spans="1:39" ht="45" x14ac:dyDescent="0.2">
      <c r="A765" s="81">
        <v>1002365007043</v>
      </c>
      <c r="B765" s="49" t="s">
        <v>1316</v>
      </c>
      <c r="C765" s="88" t="s">
        <v>3</v>
      </c>
      <c r="D765" s="147" t="s">
        <v>1171</v>
      </c>
      <c r="E765" s="113" t="s">
        <v>1173</v>
      </c>
      <c r="F765" s="226" t="s">
        <v>2</v>
      </c>
      <c r="G765" s="88" t="s">
        <v>455</v>
      </c>
      <c r="H765" s="156" t="s">
        <v>174</v>
      </c>
      <c r="I765" s="151" t="s">
        <v>507</v>
      </c>
      <c r="J765" s="52" t="s">
        <v>461</v>
      </c>
      <c r="K765" s="85">
        <v>16</v>
      </c>
      <c r="L765" s="86">
        <v>16</v>
      </c>
      <c r="M765" s="92"/>
      <c r="N765" s="87" t="s">
        <v>373</v>
      </c>
      <c r="O765" s="115" t="s">
        <v>119</v>
      </c>
      <c r="P765" s="88">
        <v>365</v>
      </c>
      <c r="Q765" s="145" t="s">
        <v>459</v>
      </c>
      <c r="R765" s="239">
        <v>2800416000001</v>
      </c>
      <c r="S765" s="239">
        <v>12800416000008</v>
      </c>
      <c r="T765" s="260">
        <v>540</v>
      </c>
      <c r="U765" s="69">
        <v>360</v>
      </c>
      <c r="V765" s="97">
        <v>120</v>
      </c>
      <c r="W765" s="66">
        <f>кратность!$F$335</f>
        <v>16</v>
      </c>
      <c r="X765" s="273">
        <v>2.4E-2</v>
      </c>
      <c r="Y765" s="67">
        <f>W765+X765</f>
        <v>16.024000000000001</v>
      </c>
      <c r="Z765" s="60">
        <v>600</v>
      </c>
      <c r="AA765" s="61">
        <v>380</v>
      </c>
      <c r="AB765" s="61">
        <v>155</v>
      </c>
      <c r="AC765" s="193">
        <v>1</v>
      </c>
      <c r="AD765" s="118">
        <v>600000300</v>
      </c>
      <c r="AE765" s="105">
        <f>справочники!$C$60</f>
        <v>0.61499999999999999</v>
      </c>
      <c r="AF765" s="62">
        <f t="shared" si="694"/>
        <v>16</v>
      </c>
      <c r="AG765" s="143">
        <f t="shared" si="695"/>
        <v>16.638999999999999</v>
      </c>
      <c r="AH765" s="159">
        <v>4</v>
      </c>
      <c r="AI765" s="39">
        <v>6</v>
      </c>
      <c r="AJ765" s="41">
        <f>AH765*AI765</f>
        <v>24</v>
      </c>
      <c r="AK765" s="216">
        <f>IF(C765="ШТ",кол_во_инд.__упак_к*итого_г_у,ROUNDDOWN(номин.вес_нетто_г_у__кг*итого_г_у,1))</f>
        <v>384</v>
      </c>
      <c r="AL765" s="206">
        <f t="shared" si="701"/>
        <v>1075</v>
      </c>
      <c r="AM765" s="23"/>
    </row>
    <row r="766" spans="1:39" ht="56.25" x14ac:dyDescent="0.2">
      <c r="A766" s="81">
        <v>1002162166019</v>
      </c>
      <c r="B766" s="49" t="s">
        <v>347</v>
      </c>
      <c r="C766" s="88" t="s">
        <v>4</v>
      </c>
      <c r="D766" s="147" t="s">
        <v>1171</v>
      </c>
      <c r="E766" s="113" t="s">
        <v>1173</v>
      </c>
      <c r="F766" s="226" t="s">
        <v>2</v>
      </c>
      <c r="G766" s="88" t="s">
        <v>457</v>
      </c>
      <c r="H766" s="156" t="s">
        <v>343</v>
      </c>
      <c r="I766" s="151" t="s">
        <v>533</v>
      </c>
      <c r="J766" s="52" t="s">
        <v>159</v>
      </c>
      <c r="K766" s="85">
        <v>16</v>
      </c>
      <c r="L766" s="86">
        <v>21</v>
      </c>
      <c r="M766" s="92"/>
      <c r="N766" s="87" t="s">
        <v>348</v>
      </c>
      <c r="O766" s="115" t="s">
        <v>119</v>
      </c>
      <c r="P766" s="88">
        <v>120</v>
      </c>
      <c r="Q766" s="145" t="s">
        <v>459</v>
      </c>
      <c r="R766" s="239">
        <v>4601296001656</v>
      </c>
      <c r="S766" s="239">
        <v>14601296001653</v>
      </c>
      <c r="T766" s="260">
        <v>194</v>
      </c>
      <c r="U766" s="69">
        <v>144</v>
      </c>
      <c r="V766" s="69">
        <v>50</v>
      </c>
      <c r="W766" s="66">
        <v>1</v>
      </c>
      <c r="X766" s="273">
        <v>1.4999999999999999E-2</v>
      </c>
      <c r="Y766" s="67">
        <f t="shared" si="693"/>
        <v>1.0149999999999999</v>
      </c>
      <c r="Z766" s="60">
        <v>388</v>
      </c>
      <c r="AA766" s="61">
        <v>292</v>
      </c>
      <c r="AB766" s="61">
        <v>240</v>
      </c>
      <c r="AC766" s="193">
        <v>12</v>
      </c>
      <c r="AD766" s="118">
        <v>600000017</v>
      </c>
      <c r="AE766" s="105">
        <f>справочники!$C$9</f>
        <v>0.34899999999999998</v>
      </c>
      <c r="AF766" s="62">
        <f t="shared" si="694"/>
        <v>12</v>
      </c>
      <c r="AG766" s="143">
        <f t="shared" si="695"/>
        <v>12.529</v>
      </c>
      <c r="AH766" s="159">
        <v>8</v>
      </c>
      <c r="AI766" s="39">
        <v>4</v>
      </c>
      <c r="AJ766" s="41">
        <f t="shared" si="696"/>
        <v>32</v>
      </c>
      <c r="AK766" s="208">
        <f t="shared" si="697"/>
        <v>384</v>
      </c>
      <c r="AL766" s="206">
        <f t="shared" si="701"/>
        <v>1105</v>
      </c>
      <c r="AM766" s="23"/>
    </row>
    <row r="767" spans="1:39" ht="56.25" x14ac:dyDescent="0.2">
      <c r="A767" s="81">
        <v>1002162156004</v>
      </c>
      <c r="B767" s="49" t="s">
        <v>342</v>
      </c>
      <c r="C767" s="88" t="s">
        <v>4</v>
      </c>
      <c r="D767" s="147" t="s">
        <v>1171</v>
      </c>
      <c r="E767" s="113" t="s">
        <v>1173</v>
      </c>
      <c r="F767" s="226" t="s">
        <v>2</v>
      </c>
      <c r="G767" s="88" t="s">
        <v>457</v>
      </c>
      <c r="H767" s="156" t="s">
        <v>343</v>
      </c>
      <c r="I767" s="151" t="s">
        <v>534</v>
      </c>
      <c r="J767" s="52" t="s">
        <v>159</v>
      </c>
      <c r="K767" s="85">
        <v>15</v>
      </c>
      <c r="L767" s="86">
        <v>21</v>
      </c>
      <c r="M767" s="92"/>
      <c r="N767" s="87" t="s">
        <v>51</v>
      </c>
      <c r="O767" s="115" t="s">
        <v>119</v>
      </c>
      <c r="P767" s="88">
        <v>120</v>
      </c>
      <c r="Q767" s="145" t="s">
        <v>459</v>
      </c>
      <c r="R767" s="239">
        <v>4601296001533</v>
      </c>
      <c r="S767" s="239">
        <v>14601296001530</v>
      </c>
      <c r="T767" s="260">
        <v>194</v>
      </c>
      <c r="U767" s="69">
        <v>144</v>
      </c>
      <c r="V767" s="69">
        <v>50</v>
      </c>
      <c r="W767" s="66">
        <v>1</v>
      </c>
      <c r="X767" s="273">
        <v>1.4999999999999999E-2</v>
      </c>
      <c r="Y767" s="67">
        <f t="shared" si="693"/>
        <v>1.0149999999999999</v>
      </c>
      <c r="Z767" s="60">
        <v>388</v>
      </c>
      <c r="AA767" s="61">
        <v>292</v>
      </c>
      <c r="AB767" s="61">
        <v>148</v>
      </c>
      <c r="AC767" s="193">
        <v>8</v>
      </c>
      <c r="AD767" s="118">
        <v>600000021</v>
      </c>
      <c r="AE767" s="105">
        <f>справочники!$C$13</f>
        <v>0.26800000000000002</v>
      </c>
      <c r="AF767" s="62">
        <f t="shared" si="694"/>
        <v>8</v>
      </c>
      <c r="AG767" s="143">
        <f t="shared" si="695"/>
        <v>8.3879999999999999</v>
      </c>
      <c r="AH767" s="159">
        <v>8</v>
      </c>
      <c r="AI767" s="39">
        <v>6</v>
      </c>
      <c r="AJ767" s="41">
        <f t="shared" si="696"/>
        <v>48</v>
      </c>
      <c r="AK767" s="208">
        <f t="shared" si="697"/>
        <v>384</v>
      </c>
      <c r="AL767" s="206">
        <f t="shared" si="701"/>
        <v>1033</v>
      </c>
      <c r="AM767" s="23"/>
    </row>
    <row r="768" spans="1:39" ht="56.25" x14ac:dyDescent="0.2">
      <c r="A768" s="81">
        <v>1002171586745</v>
      </c>
      <c r="B768" s="49" t="s">
        <v>884</v>
      </c>
      <c r="C768" s="88" t="s">
        <v>3</v>
      </c>
      <c r="D768" s="147" t="s">
        <v>1171</v>
      </c>
      <c r="E768" s="113" t="s">
        <v>1173</v>
      </c>
      <c r="F768" s="226" t="s">
        <v>2</v>
      </c>
      <c r="G768" s="88" t="s">
        <v>457</v>
      </c>
      <c r="H768" s="156" t="s">
        <v>343</v>
      </c>
      <c r="I768" s="151" t="s">
        <v>534</v>
      </c>
      <c r="J768" s="52" t="s">
        <v>159</v>
      </c>
      <c r="K768" s="85">
        <v>15</v>
      </c>
      <c r="L768" s="86">
        <v>21</v>
      </c>
      <c r="M768" s="92"/>
      <c r="N768" s="87" t="s">
        <v>51</v>
      </c>
      <c r="O768" s="115" t="s">
        <v>119</v>
      </c>
      <c r="P768" s="88">
        <v>90</v>
      </c>
      <c r="Q768" s="145" t="s">
        <v>459</v>
      </c>
      <c r="R768" s="239">
        <v>2800153000005</v>
      </c>
      <c r="S768" s="239">
        <v>12800153000002</v>
      </c>
      <c r="T768" s="260">
        <v>540</v>
      </c>
      <c r="U768" s="69">
        <v>360</v>
      </c>
      <c r="V768" s="69">
        <v>120</v>
      </c>
      <c r="W768" s="66">
        <f>кратность!$F$336</f>
        <v>11.8</v>
      </c>
      <c r="X768" s="273">
        <v>0.04</v>
      </c>
      <c r="Y768" s="67">
        <f>W768+X768</f>
        <v>11.84</v>
      </c>
      <c r="Z768" s="60">
        <v>600</v>
      </c>
      <c r="AA768" s="61">
        <v>380</v>
      </c>
      <c r="AB768" s="61">
        <v>155</v>
      </c>
      <c r="AC768" s="193">
        <v>1</v>
      </c>
      <c r="AD768" s="118">
        <v>600000300</v>
      </c>
      <c r="AE768" s="105">
        <f>справочники!$C$60</f>
        <v>0.61499999999999999</v>
      </c>
      <c r="AF768" s="62">
        <f t="shared" si="694"/>
        <v>11.8</v>
      </c>
      <c r="AG768" s="143">
        <f t="shared" si="695"/>
        <v>12.455</v>
      </c>
      <c r="AH768" s="159">
        <v>4</v>
      </c>
      <c r="AI768" s="39">
        <v>6</v>
      </c>
      <c r="AJ768" s="41">
        <f>AH768*AI768</f>
        <v>24</v>
      </c>
      <c r="AK768" s="274">
        <f>IF(C768="ШТ",кол_во_инд.__упак_к*итого_г_у,ROUNDDOWN(номин.вес_нетто_г_у__кг*итого_г_у,1))</f>
        <v>283.2</v>
      </c>
      <c r="AL768" s="206">
        <f t="shared" si="701"/>
        <v>1075</v>
      </c>
      <c r="AM768" s="23"/>
    </row>
    <row r="769" spans="1:39" ht="63.75" x14ac:dyDescent="0.2">
      <c r="A769" s="81">
        <v>1002162216872</v>
      </c>
      <c r="B769" s="49" t="s">
        <v>108</v>
      </c>
      <c r="C769" s="88" t="s">
        <v>3</v>
      </c>
      <c r="D769" s="147" t="s">
        <v>1171</v>
      </c>
      <c r="E769" s="113" t="s">
        <v>1174</v>
      </c>
      <c r="F769" s="226" t="s">
        <v>2</v>
      </c>
      <c r="G769" s="88" t="s">
        <v>457</v>
      </c>
      <c r="H769" s="156" t="s">
        <v>501</v>
      </c>
      <c r="I769" s="151" t="s">
        <v>537</v>
      </c>
      <c r="J769" s="84" t="s">
        <v>1700</v>
      </c>
      <c r="K769" s="53">
        <v>12</v>
      </c>
      <c r="L769" s="54">
        <v>10</v>
      </c>
      <c r="M769" s="54">
        <v>1</v>
      </c>
      <c r="N769" s="89" t="s">
        <v>1701</v>
      </c>
      <c r="O769" s="115" t="s">
        <v>119</v>
      </c>
      <c r="P769" s="88">
        <v>90</v>
      </c>
      <c r="Q769" s="145" t="s">
        <v>459</v>
      </c>
      <c r="R769" s="241">
        <v>2865990000007</v>
      </c>
      <c r="S769" s="241">
        <v>12865990000004</v>
      </c>
      <c r="T769" s="260">
        <v>185</v>
      </c>
      <c r="U769" s="69">
        <v>185</v>
      </c>
      <c r="V769" s="69">
        <v>120</v>
      </c>
      <c r="W769" s="66">
        <f>кратность!$F$337</f>
        <v>2</v>
      </c>
      <c r="X769" s="273">
        <v>9.8000000000000004E-2</v>
      </c>
      <c r="Y769" s="67">
        <f>W769+X769</f>
        <v>2.0979999999999999</v>
      </c>
      <c r="Z769" s="60">
        <v>383</v>
      </c>
      <c r="AA769" s="61">
        <v>193</v>
      </c>
      <c r="AB769" s="61">
        <v>133</v>
      </c>
      <c r="AC769" s="193">
        <v>2</v>
      </c>
      <c r="AD769" s="118">
        <v>600000230</v>
      </c>
      <c r="AE769" s="105">
        <f>справочники!$C$51</f>
        <v>0.152</v>
      </c>
      <c r="AF769" s="62">
        <f t="shared" si="694"/>
        <v>4</v>
      </c>
      <c r="AG769" s="143">
        <f t="shared" si="695"/>
        <v>4.3479999999999999</v>
      </c>
      <c r="AH769" s="159">
        <v>12</v>
      </c>
      <c r="AI769" s="39">
        <v>7</v>
      </c>
      <c r="AJ769" s="41">
        <f>AH769*AI769</f>
        <v>84</v>
      </c>
      <c r="AK769" s="216">
        <f>IF(C769="ШТ",кол_во_инд.__упак_к*итого_г_у,ROUNDDOWN(номин.вес_нетто_г_у__кг*итого_г_у,1))</f>
        <v>336</v>
      </c>
      <c r="AL769" s="206">
        <f t="shared" si="701"/>
        <v>1076</v>
      </c>
      <c r="AM769" s="23"/>
    </row>
    <row r="770" spans="1:39" ht="45" x14ac:dyDescent="0.2">
      <c r="A770" s="81">
        <v>1002162094933</v>
      </c>
      <c r="B770" s="49" t="s">
        <v>173</v>
      </c>
      <c r="C770" s="88" t="s">
        <v>4</v>
      </c>
      <c r="D770" s="147" t="s">
        <v>1171</v>
      </c>
      <c r="E770" s="113" t="s">
        <v>1173</v>
      </c>
      <c r="F770" s="226" t="s">
        <v>2</v>
      </c>
      <c r="G770" s="141" t="s">
        <v>460</v>
      </c>
      <c r="H770" s="156" t="s">
        <v>174</v>
      </c>
      <c r="I770" s="151" t="s">
        <v>508</v>
      </c>
      <c r="J770" s="52" t="s">
        <v>465</v>
      </c>
      <c r="K770" s="85">
        <v>25</v>
      </c>
      <c r="L770" s="86">
        <v>7</v>
      </c>
      <c r="M770" s="92"/>
      <c r="N770" s="87" t="s">
        <v>175</v>
      </c>
      <c r="O770" s="115" t="s">
        <v>119</v>
      </c>
      <c r="P770" s="88">
        <v>365</v>
      </c>
      <c r="Q770" s="145" t="s">
        <v>459</v>
      </c>
      <c r="R770" s="239">
        <v>2800118000002</v>
      </c>
      <c r="S770" s="239">
        <v>12800118000009</v>
      </c>
      <c r="T770" s="260"/>
      <c r="U770" s="69"/>
      <c r="V770" s="69"/>
      <c r="W770" s="66">
        <v>10</v>
      </c>
      <c r="X770" s="273">
        <v>1.9E-2</v>
      </c>
      <c r="Y770" s="67">
        <f t="shared" si="693"/>
        <v>10.019</v>
      </c>
      <c r="Z770" s="60">
        <v>459</v>
      </c>
      <c r="AA770" s="61">
        <v>298</v>
      </c>
      <c r="AB770" s="61">
        <v>115</v>
      </c>
      <c r="AC770" s="198">
        <v>1</v>
      </c>
      <c r="AD770" s="118">
        <v>600000332</v>
      </c>
      <c r="AE770" s="105">
        <f>справочники!$C$68</f>
        <v>0.318</v>
      </c>
      <c r="AF770" s="62">
        <f t="shared" si="694"/>
        <v>10</v>
      </c>
      <c r="AG770" s="143">
        <f t="shared" si="695"/>
        <v>10.337</v>
      </c>
      <c r="AH770" s="159">
        <v>6</v>
      </c>
      <c r="AI770" s="39">
        <v>12</v>
      </c>
      <c r="AJ770" s="41">
        <f t="shared" si="696"/>
        <v>72</v>
      </c>
      <c r="AK770" s="208">
        <f t="shared" si="697"/>
        <v>72</v>
      </c>
      <c r="AL770" s="206">
        <f t="shared" si="701"/>
        <v>1525</v>
      </c>
      <c r="AM770" s="23"/>
    </row>
    <row r="771" spans="1:39" ht="45" x14ac:dyDescent="0.2">
      <c r="A771" s="81">
        <v>1002162094934</v>
      </c>
      <c r="B771" s="49" t="s">
        <v>176</v>
      </c>
      <c r="C771" s="88" t="s">
        <v>4</v>
      </c>
      <c r="D771" s="147" t="s">
        <v>1171</v>
      </c>
      <c r="E771" s="113" t="s">
        <v>1173</v>
      </c>
      <c r="F771" s="226" t="s">
        <v>2</v>
      </c>
      <c r="G771" s="141" t="s">
        <v>460</v>
      </c>
      <c r="H771" s="156" t="s">
        <v>174</v>
      </c>
      <c r="I771" s="151" t="s">
        <v>508</v>
      </c>
      <c r="J771" s="52" t="s">
        <v>466</v>
      </c>
      <c r="K771" s="85">
        <v>25</v>
      </c>
      <c r="L771" s="86">
        <v>7</v>
      </c>
      <c r="M771" s="92"/>
      <c r="N771" s="87" t="s">
        <v>175</v>
      </c>
      <c r="O771" s="115" t="s">
        <v>119</v>
      </c>
      <c r="P771" s="88">
        <v>365</v>
      </c>
      <c r="Q771" s="145" t="s">
        <v>459</v>
      </c>
      <c r="R771" s="239">
        <v>2800119000001</v>
      </c>
      <c r="S771" s="239">
        <v>12800119000008</v>
      </c>
      <c r="T771" s="260"/>
      <c r="U771" s="69"/>
      <c r="V771" s="69"/>
      <c r="W771" s="66">
        <v>10</v>
      </c>
      <c r="X771" s="273">
        <v>1.9E-2</v>
      </c>
      <c r="Y771" s="67">
        <f t="shared" si="693"/>
        <v>10.019</v>
      </c>
      <c r="Z771" s="60">
        <v>459</v>
      </c>
      <c r="AA771" s="61">
        <v>298</v>
      </c>
      <c r="AB771" s="61">
        <v>115</v>
      </c>
      <c r="AC771" s="198">
        <v>1</v>
      </c>
      <c r="AD771" s="118">
        <v>600000332</v>
      </c>
      <c r="AE771" s="105">
        <f>справочники!$C$68</f>
        <v>0.318</v>
      </c>
      <c r="AF771" s="62">
        <f t="shared" si="694"/>
        <v>10</v>
      </c>
      <c r="AG771" s="144">
        <f t="shared" si="695"/>
        <v>10.337</v>
      </c>
      <c r="AH771" s="159">
        <v>6</v>
      </c>
      <c r="AI771" s="39">
        <v>12</v>
      </c>
      <c r="AJ771" s="41">
        <f t="shared" si="696"/>
        <v>72</v>
      </c>
      <c r="AK771" s="208">
        <f t="shared" si="697"/>
        <v>72</v>
      </c>
      <c r="AL771" s="206">
        <f t="shared" si="701"/>
        <v>1525</v>
      </c>
      <c r="AM771" s="23"/>
    </row>
    <row r="772" spans="1:39" ht="45" x14ac:dyDescent="0.2">
      <c r="A772" s="81">
        <v>1002163474935</v>
      </c>
      <c r="B772" s="49" t="s">
        <v>177</v>
      </c>
      <c r="C772" s="88" t="s">
        <v>4</v>
      </c>
      <c r="D772" s="147" t="s">
        <v>1171</v>
      </c>
      <c r="E772" s="113" t="s">
        <v>1173</v>
      </c>
      <c r="F772" s="226" t="s">
        <v>2</v>
      </c>
      <c r="G772" s="141" t="s">
        <v>460</v>
      </c>
      <c r="H772" s="156" t="s">
        <v>174</v>
      </c>
      <c r="I772" s="151" t="s">
        <v>508</v>
      </c>
      <c r="J772" s="52" t="s">
        <v>467</v>
      </c>
      <c r="K772" s="85">
        <v>20</v>
      </c>
      <c r="L772" s="86">
        <v>23</v>
      </c>
      <c r="M772" s="92"/>
      <c r="N772" s="87" t="s">
        <v>178</v>
      </c>
      <c r="O772" s="115" t="s">
        <v>119</v>
      </c>
      <c r="P772" s="88">
        <v>365</v>
      </c>
      <c r="Q772" s="145" t="s">
        <v>459</v>
      </c>
      <c r="R772" s="239">
        <v>2800121000006</v>
      </c>
      <c r="S772" s="239">
        <v>12800121000003</v>
      </c>
      <c r="T772" s="260"/>
      <c r="U772" s="69"/>
      <c r="V772" s="69"/>
      <c r="W772" s="66">
        <v>10</v>
      </c>
      <c r="X772" s="273">
        <v>1.9E-2</v>
      </c>
      <c r="Y772" s="67">
        <f t="shared" si="693"/>
        <v>10.019</v>
      </c>
      <c r="Z772" s="60">
        <v>500</v>
      </c>
      <c r="AA772" s="61">
        <v>302</v>
      </c>
      <c r="AB772" s="61">
        <v>135</v>
      </c>
      <c r="AC772" s="198">
        <v>1</v>
      </c>
      <c r="AD772" s="118">
        <v>600000334</v>
      </c>
      <c r="AE772" s="105">
        <f>справочники!$C$69</f>
        <v>0.37</v>
      </c>
      <c r="AF772" s="62">
        <f t="shared" si="694"/>
        <v>10</v>
      </c>
      <c r="AG772" s="144">
        <f t="shared" si="695"/>
        <v>10.388999999999999</v>
      </c>
      <c r="AH772" s="159">
        <v>6</v>
      </c>
      <c r="AI772" s="39">
        <v>10</v>
      </c>
      <c r="AJ772" s="41">
        <f t="shared" si="696"/>
        <v>60</v>
      </c>
      <c r="AK772" s="208">
        <f t="shared" si="697"/>
        <v>60</v>
      </c>
      <c r="AL772" s="206">
        <f t="shared" si="701"/>
        <v>1495</v>
      </c>
      <c r="AM772" s="23"/>
    </row>
    <row r="773" spans="1:39" ht="114.75" x14ac:dyDescent="0.2">
      <c r="A773" s="81">
        <v>1002116517224</v>
      </c>
      <c r="B773" s="49" t="s">
        <v>1584</v>
      </c>
      <c r="C773" s="88" t="s">
        <v>4</v>
      </c>
      <c r="D773" s="147" t="s">
        <v>1171</v>
      </c>
      <c r="E773" s="113" t="s">
        <v>113</v>
      </c>
      <c r="F773" s="226" t="s">
        <v>2</v>
      </c>
      <c r="G773" s="88" t="s">
        <v>457</v>
      </c>
      <c r="H773" s="156" t="s">
        <v>485</v>
      </c>
      <c r="I773" s="151" t="s">
        <v>1106</v>
      </c>
      <c r="J773" s="52" t="s">
        <v>1585</v>
      </c>
      <c r="K773" s="85">
        <v>9</v>
      </c>
      <c r="L773" s="86">
        <v>9</v>
      </c>
      <c r="M773" s="92">
        <v>28</v>
      </c>
      <c r="N773" s="87" t="s">
        <v>1586</v>
      </c>
      <c r="O773" s="115" t="s">
        <v>119</v>
      </c>
      <c r="P773" s="88">
        <v>180</v>
      </c>
      <c r="Q773" s="145" t="s">
        <v>459</v>
      </c>
      <c r="R773" s="191">
        <v>4607958079261</v>
      </c>
      <c r="S773" s="191">
        <v>14607958079268</v>
      </c>
      <c r="T773" s="260">
        <v>140</v>
      </c>
      <c r="U773" s="69">
        <v>82</v>
      </c>
      <c r="V773" s="69">
        <v>82</v>
      </c>
      <c r="W773" s="66">
        <v>0.4</v>
      </c>
      <c r="X773" s="273">
        <v>2.8000000000000001E-2</v>
      </c>
      <c r="Y773" s="67">
        <f>W773+X773</f>
        <v>0.42800000000000005</v>
      </c>
      <c r="Z773" s="60">
        <v>346</v>
      </c>
      <c r="AA773" s="61">
        <v>154</v>
      </c>
      <c r="AB773" s="61">
        <v>346</v>
      </c>
      <c r="AC773" s="193">
        <v>16</v>
      </c>
      <c r="AD773" s="118">
        <v>600000122</v>
      </c>
      <c r="AE773" s="54">
        <f>справочники!$C$41</f>
        <v>0.21199999999999999</v>
      </c>
      <c r="AF773" s="62">
        <f t="shared" si="694"/>
        <v>6.4</v>
      </c>
      <c r="AG773" s="143">
        <f t="shared" si="695"/>
        <v>7.0600000000000005</v>
      </c>
      <c r="AH773" s="159">
        <v>16</v>
      </c>
      <c r="AI773" s="39">
        <v>4</v>
      </c>
      <c r="AJ773" s="41">
        <f>AH773*AI773</f>
        <v>64</v>
      </c>
      <c r="AK773" s="208">
        <f>IF(C773="ШТ",кол_во_инд.__упак_к*итого_г_у,ROUNDDOWN(номин.вес_нетто_г_у__кг*итого_г_у,1))</f>
        <v>1024</v>
      </c>
      <c r="AL773" s="206">
        <f t="shared" si="701"/>
        <v>1529</v>
      </c>
      <c r="AM773" s="23"/>
    </row>
    <row r="774" spans="1:39" ht="103.5" customHeight="1" x14ac:dyDescent="0.2">
      <c r="A774" s="81">
        <v>1002112606580</v>
      </c>
      <c r="B774" s="49" t="s">
        <v>1056</v>
      </c>
      <c r="C774" s="88" t="s">
        <v>4</v>
      </c>
      <c r="D774" s="147" t="s">
        <v>1171</v>
      </c>
      <c r="E774" s="113" t="s">
        <v>113</v>
      </c>
      <c r="F774" s="226" t="s">
        <v>2</v>
      </c>
      <c r="G774" s="88" t="s">
        <v>457</v>
      </c>
      <c r="H774" s="156" t="s">
        <v>485</v>
      </c>
      <c r="I774" s="151" t="s">
        <v>523</v>
      </c>
      <c r="J774" s="52" t="s">
        <v>754</v>
      </c>
      <c r="K774" s="85">
        <v>10</v>
      </c>
      <c r="L774" s="86">
        <v>8</v>
      </c>
      <c r="M774" s="92">
        <v>31</v>
      </c>
      <c r="N774" s="87" t="s">
        <v>361</v>
      </c>
      <c r="O774" s="115" t="s">
        <v>119</v>
      </c>
      <c r="P774" s="88">
        <v>180</v>
      </c>
      <c r="Q774" s="145" t="s">
        <v>459</v>
      </c>
      <c r="R774" s="191">
        <v>4607958077564</v>
      </c>
      <c r="S774" s="191">
        <v>14607958077561</v>
      </c>
      <c r="T774" s="260">
        <v>220</v>
      </c>
      <c r="U774" s="69">
        <v>180</v>
      </c>
      <c r="V774" s="69">
        <v>60</v>
      </c>
      <c r="W774" s="66">
        <v>0.9</v>
      </c>
      <c r="X774" s="273">
        <v>8.9999999999999993E-3</v>
      </c>
      <c r="Y774" s="67">
        <f>W774+X774</f>
        <v>0.90900000000000003</v>
      </c>
      <c r="Z774" s="60">
        <v>383</v>
      </c>
      <c r="AA774" s="61">
        <v>283</v>
      </c>
      <c r="AB774" s="61">
        <v>183</v>
      </c>
      <c r="AC774" s="193">
        <v>10</v>
      </c>
      <c r="AD774" s="118">
        <v>600000023</v>
      </c>
      <c r="AE774" s="54">
        <f>справочники!$C$15</f>
        <v>0.26700000000000002</v>
      </c>
      <c r="AF774" s="62">
        <f t="shared" si="694"/>
        <v>9</v>
      </c>
      <c r="AG774" s="143">
        <f t="shared" si="695"/>
        <v>9.3569999999999993</v>
      </c>
      <c r="AH774" s="159">
        <v>8</v>
      </c>
      <c r="AI774" s="39">
        <v>8</v>
      </c>
      <c r="AJ774" s="41">
        <f>AH774*AI774</f>
        <v>64</v>
      </c>
      <c r="AK774" s="208">
        <f>IF(C774="ШТ",кол_во_инд.__упак_к*итого_г_у,ROUNDDOWN(номин.вес_нетто_г_у__кг*итого_г_у,1))</f>
        <v>640</v>
      </c>
      <c r="AL774" s="206">
        <f t="shared" si="701"/>
        <v>1609</v>
      </c>
      <c r="AM774" s="23"/>
    </row>
    <row r="775" spans="1:39" ht="103.5" customHeight="1" x14ac:dyDescent="0.2">
      <c r="A775" s="81">
        <v>1002112607085</v>
      </c>
      <c r="B775" s="49" t="s">
        <v>1380</v>
      </c>
      <c r="C775" s="88" t="s">
        <v>4</v>
      </c>
      <c r="D775" s="147" t="s">
        <v>1171</v>
      </c>
      <c r="E775" s="113" t="s">
        <v>113</v>
      </c>
      <c r="F775" s="226" t="s">
        <v>2</v>
      </c>
      <c r="G775" s="88" t="s">
        <v>457</v>
      </c>
      <c r="H775" s="156" t="s">
        <v>485</v>
      </c>
      <c r="I775" s="151" t="s">
        <v>523</v>
      </c>
      <c r="J775" s="52" t="s">
        <v>754</v>
      </c>
      <c r="K775" s="85">
        <v>10</v>
      </c>
      <c r="L775" s="86">
        <v>8</v>
      </c>
      <c r="M775" s="92">
        <v>31</v>
      </c>
      <c r="N775" s="87" t="s">
        <v>361</v>
      </c>
      <c r="O775" s="115" t="s">
        <v>119</v>
      </c>
      <c r="P775" s="88">
        <v>180</v>
      </c>
      <c r="Q775" s="145" t="s">
        <v>459</v>
      </c>
      <c r="R775" s="191">
        <v>4607958078622</v>
      </c>
      <c r="S775" s="191">
        <v>14607958078629</v>
      </c>
      <c r="T775" s="260">
        <v>220</v>
      </c>
      <c r="U775" s="69">
        <v>180</v>
      </c>
      <c r="V775" s="69">
        <v>35</v>
      </c>
      <c r="W775" s="66">
        <v>0.7</v>
      </c>
      <c r="X775" s="273">
        <v>8.9999999999999993E-3</v>
      </c>
      <c r="Y775" s="67">
        <f>W775+X775</f>
        <v>0.70899999999999996</v>
      </c>
      <c r="Z775" s="60">
        <v>383</v>
      </c>
      <c r="AA775" s="61">
        <v>283</v>
      </c>
      <c r="AB775" s="61">
        <v>183</v>
      </c>
      <c r="AC775" s="193">
        <v>10</v>
      </c>
      <c r="AD775" s="118">
        <v>600000023</v>
      </c>
      <c r="AE775" s="54">
        <f>справочники!$C$15</f>
        <v>0.26700000000000002</v>
      </c>
      <c r="AF775" s="62">
        <f t="shared" si="694"/>
        <v>7</v>
      </c>
      <c r="AG775" s="143">
        <f t="shared" si="695"/>
        <v>7.3570000000000002</v>
      </c>
      <c r="AH775" s="159">
        <v>8</v>
      </c>
      <c r="AI775" s="39">
        <v>8</v>
      </c>
      <c r="AJ775" s="41">
        <f>AH775*AI775</f>
        <v>64</v>
      </c>
      <c r="AK775" s="208">
        <f>IF(C775="ШТ",кол_во_инд.__упак_к*итого_г_у,ROUNDDOWN(номин.вес_нетто_г_у__кг*итого_г_у,1))</f>
        <v>640</v>
      </c>
      <c r="AL775" s="206">
        <f t="shared" si="701"/>
        <v>1609</v>
      </c>
      <c r="AM775" s="23"/>
    </row>
    <row r="776" spans="1:39" ht="90" customHeight="1" x14ac:dyDescent="0.2">
      <c r="A776" s="81">
        <v>1002112696312</v>
      </c>
      <c r="B776" s="56" t="s">
        <v>403</v>
      </c>
      <c r="C776" s="88" t="s">
        <v>4</v>
      </c>
      <c r="D776" s="147" t="s">
        <v>1171</v>
      </c>
      <c r="E776" s="113" t="s">
        <v>113</v>
      </c>
      <c r="F776" s="226" t="s">
        <v>2</v>
      </c>
      <c r="G776" s="88" t="s">
        <v>457</v>
      </c>
      <c r="H776" s="156" t="s">
        <v>485</v>
      </c>
      <c r="I776" s="151" t="s">
        <v>523</v>
      </c>
      <c r="J776" s="84" t="s">
        <v>471</v>
      </c>
      <c r="K776" s="85">
        <v>10</v>
      </c>
      <c r="L776" s="86">
        <v>14</v>
      </c>
      <c r="M776" s="92">
        <v>31</v>
      </c>
      <c r="N776" s="87" t="s">
        <v>154</v>
      </c>
      <c r="O776" s="115" t="s">
        <v>119</v>
      </c>
      <c r="P776" s="88">
        <v>180</v>
      </c>
      <c r="Q776" s="145" t="s">
        <v>459</v>
      </c>
      <c r="R776" s="191">
        <v>4601296001014</v>
      </c>
      <c r="S776" s="191">
        <v>14601296001011</v>
      </c>
      <c r="T776" s="260">
        <v>140</v>
      </c>
      <c r="U776" s="69">
        <v>82</v>
      </c>
      <c r="V776" s="69">
        <v>82</v>
      </c>
      <c r="W776" s="66">
        <v>0.5</v>
      </c>
      <c r="X776" s="273">
        <v>2.8000000000000001E-2</v>
      </c>
      <c r="Y776" s="67">
        <f t="shared" si="693"/>
        <v>0.52800000000000002</v>
      </c>
      <c r="Z776" s="60">
        <v>346</v>
      </c>
      <c r="AA776" s="61">
        <v>154</v>
      </c>
      <c r="AB776" s="61">
        <v>346</v>
      </c>
      <c r="AC776" s="193">
        <v>16</v>
      </c>
      <c r="AD776" s="118">
        <v>600000122</v>
      </c>
      <c r="AE776" s="54">
        <f>справочники!$C$41</f>
        <v>0.21199999999999999</v>
      </c>
      <c r="AF776" s="62">
        <f t="shared" si="694"/>
        <v>8</v>
      </c>
      <c r="AG776" s="143">
        <f t="shared" si="695"/>
        <v>8.66</v>
      </c>
      <c r="AH776" s="159">
        <v>16</v>
      </c>
      <c r="AI776" s="39">
        <v>4</v>
      </c>
      <c r="AJ776" s="41">
        <f t="shared" si="696"/>
        <v>64</v>
      </c>
      <c r="AK776" s="208">
        <f t="shared" si="697"/>
        <v>1024</v>
      </c>
      <c r="AL776" s="206">
        <f t="shared" si="701"/>
        <v>1529</v>
      </c>
      <c r="AM776" s="23"/>
    </row>
    <row r="777" spans="1:39" ht="102" customHeight="1" x14ac:dyDescent="0.2">
      <c r="A777" s="81">
        <v>1002112606824</v>
      </c>
      <c r="B777" s="49" t="s">
        <v>1057</v>
      </c>
      <c r="C777" s="88" t="s">
        <v>4</v>
      </c>
      <c r="D777" s="147" t="s">
        <v>1171</v>
      </c>
      <c r="E777" s="113" t="s">
        <v>113</v>
      </c>
      <c r="F777" s="226" t="s">
        <v>2</v>
      </c>
      <c r="G777" s="88" t="s">
        <v>457</v>
      </c>
      <c r="H777" s="156" t="s">
        <v>485</v>
      </c>
      <c r="I777" s="151" t="s">
        <v>523</v>
      </c>
      <c r="J777" s="52" t="s">
        <v>754</v>
      </c>
      <c r="K777" s="85">
        <v>10</v>
      </c>
      <c r="L777" s="86">
        <v>8</v>
      </c>
      <c r="M777" s="92">
        <v>31</v>
      </c>
      <c r="N777" s="87" t="s">
        <v>361</v>
      </c>
      <c r="O777" s="115" t="s">
        <v>119</v>
      </c>
      <c r="P777" s="88">
        <v>180</v>
      </c>
      <c r="Q777" s="145" t="s">
        <v>459</v>
      </c>
      <c r="R777" s="191">
        <v>4607958077571</v>
      </c>
      <c r="S777" s="191">
        <v>14607958077578</v>
      </c>
      <c r="T777" s="260">
        <v>140</v>
      </c>
      <c r="U777" s="69">
        <v>82</v>
      </c>
      <c r="V777" s="69">
        <v>82</v>
      </c>
      <c r="W777" s="66">
        <v>0.5</v>
      </c>
      <c r="X777" s="273">
        <v>2.1999999999999999E-2</v>
      </c>
      <c r="Y777" s="67">
        <f>W777+X777</f>
        <v>0.52200000000000002</v>
      </c>
      <c r="Z777" s="60">
        <v>346</v>
      </c>
      <c r="AA777" s="61">
        <v>154</v>
      </c>
      <c r="AB777" s="61">
        <v>346</v>
      </c>
      <c r="AC777" s="193">
        <v>16</v>
      </c>
      <c r="AD777" s="118">
        <v>600000122</v>
      </c>
      <c r="AE777" s="54">
        <f>справочники!$C$41</f>
        <v>0.21199999999999999</v>
      </c>
      <c r="AF777" s="62">
        <f t="shared" si="694"/>
        <v>8</v>
      </c>
      <c r="AG777" s="143">
        <f t="shared" si="695"/>
        <v>8.5640000000000001</v>
      </c>
      <c r="AH777" s="159">
        <v>16</v>
      </c>
      <c r="AI777" s="39">
        <v>4</v>
      </c>
      <c r="AJ777" s="41">
        <f>AH777*AI777</f>
        <v>64</v>
      </c>
      <c r="AK777" s="208">
        <f>IF(C777="ШТ",кол_во_инд.__упак_к*итого_г_у,ROUNDDOWN(номин.вес_нетто_г_у__кг*итого_г_у,1))</f>
        <v>1024</v>
      </c>
      <c r="AL777" s="206">
        <f t="shared" si="701"/>
        <v>1529</v>
      </c>
      <c r="AM777" s="23"/>
    </row>
    <row r="778" spans="1:39" ht="102.75" customHeight="1" x14ac:dyDescent="0.2">
      <c r="A778" s="81">
        <v>1002112606613</v>
      </c>
      <c r="B778" s="49" t="s">
        <v>753</v>
      </c>
      <c r="C778" s="88" t="s">
        <v>4</v>
      </c>
      <c r="D778" s="147" t="s">
        <v>1171</v>
      </c>
      <c r="E778" s="113" t="s">
        <v>113</v>
      </c>
      <c r="F778" s="226" t="s">
        <v>2</v>
      </c>
      <c r="G778" s="88" t="s">
        <v>457</v>
      </c>
      <c r="H778" s="156" t="s">
        <v>485</v>
      </c>
      <c r="I778" s="151" t="s">
        <v>523</v>
      </c>
      <c r="J778" s="52" t="s">
        <v>754</v>
      </c>
      <c r="K778" s="85">
        <v>10</v>
      </c>
      <c r="L778" s="86">
        <v>8</v>
      </c>
      <c r="M778" s="92">
        <v>31</v>
      </c>
      <c r="N778" s="87" t="s">
        <v>361</v>
      </c>
      <c r="O778" s="115" t="s">
        <v>119</v>
      </c>
      <c r="P778" s="88">
        <v>180</v>
      </c>
      <c r="Q778" s="145" t="s">
        <v>459</v>
      </c>
      <c r="R778" s="191">
        <v>4607958075614</v>
      </c>
      <c r="S778" s="191">
        <v>14607958075611</v>
      </c>
      <c r="T778" s="260">
        <v>140</v>
      </c>
      <c r="U778" s="69">
        <v>82</v>
      </c>
      <c r="V778" s="69">
        <v>82</v>
      </c>
      <c r="W778" s="66">
        <v>0.4</v>
      </c>
      <c r="X778" s="273">
        <v>2.8000000000000001E-2</v>
      </c>
      <c r="Y778" s="67">
        <f>W778+X778</f>
        <v>0.42800000000000005</v>
      </c>
      <c r="Z778" s="60">
        <v>346</v>
      </c>
      <c r="AA778" s="61">
        <v>154</v>
      </c>
      <c r="AB778" s="61">
        <v>346</v>
      </c>
      <c r="AC778" s="193">
        <v>16</v>
      </c>
      <c r="AD778" s="118">
        <v>600000122</v>
      </c>
      <c r="AE778" s="54">
        <f>справочники!$C$41</f>
        <v>0.21199999999999999</v>
      </c>
      <c r="AF778" s="62">
        <f t="shared" si="694"/>
        <v>6.4</v>
      </c>
      <c r="AG778" s="143">
        <f t="shared" si="695"/>
        <v>7.0600000000000005</v>
      </c>
      <c r="AH778" s="159">
        <v>16</v>
      </c>
      <c r="AI778" s="39">
        <v>4</v>
      </c>
      <c r="AJ778" s="41">
        <f>AH778*AI778</f>
        <v>64</v>
      </c>
      <c r="AK778" s="208">
        <f>IF(C778="ШТ",кол_во_инд.__упак_к*итого_г_у,ROUNDDOWN(номин.вес_нетто_г_у__кг*итого_г_у,1))</f>
        <v>1024</v>
      </c>
      <c r="AL778" s="206">
        <f t="shared" si="701"/>
        <v>1529</v>
      </c>
      <c r="AM778" s="23"/>
    </row>
    <row r="779" spans="1:39" ht="89.25" x14ac:dyDescent="0.2">
      <c r="A779" s="81">
        <v>1002112416311</v>
      </c>
      <c r="B779" s="49" t="s">
        <v>404</v>
      </c>
      <c r="C779" s="88" t="s">
        <v>4</v>
      </c>
      <c r="D779" s="147" t="s">
        <v>1171</v>
      </c>
      <c r="E779" s="113" t="s">
        <v>113</v>
      </c>
      <c r="F779" s="226" t="s">
        <v>2</v>
      </c>
      <c r="G779" s="88" t="s">
        <v>457</v>
      </c>
      <c r="H779" s="155" t="s">
        <v>485</v>
      </c>
      <c r="I779" s="151" t="s">
        <v>523</v>
      </c>
      <c r="J779" s="52" t="s">
        <v>472</v>
      </c>
      <c r="K779" s="85">
        <v>8</v>
      </c>
      <c r="L779" s="86">
        <v>10</v>
      </c>
      <c r="M779" s="92">
        <v>31</v>
      </c>
      <c r="N779" s="87" t="s">
        <v>153</v>
      </c>
      <c r="O779" s="115" t="s">
        <v>119</v>
      </c>
      <c r="P779" s="88">
        <v>180</v>
      </c>
      <c r="Q779" s="145" t="s">
        <v>459</v>
      </c>
      <c r="R779" s="191">
        <v>4601296003292</v>
      </c>
      <c r="S779" s="191">
        <v>14601296003299</v>
      </c>
      <c r="T779" s="260">
        <v>140</v>
      </c>
      <c r="U779" s="69">
        <v>82</v>
      </c>
      <c r="V779" s="69">
        <v>82</v>
      </c>
      <c r="W779" s="66">
        <v>0.5</v>
      </c>
      <c r="X779" s="273">
        <v>2.8000000000000001E-2</v>
      </c>
      <c r="Y779" s="67">
        <f t="shared" si="693"/>
        <v>0.52800000000000002</v>
      </c>
      <c r="Z779" s="60">
        <v>346</v>
      </c>
      <c r="AA779" s="61">
        <v>154</v>
      </c>
      <c r="AB779" s="61">
        <v>346</v>
      </c>
      <c r="AC779" s="193">
        <v>16</v>
      </c>
      <c r="AD779" s="118">
        <v>600000122</v>
      </c>
      <c r="AE779" s="54">
        <f>справочники!$C$41</f>
        <v>0.21199999999999999</v>
      </c>
      <c r="AF779" s="63">
        <f t="shared" si="694"/>
        <v>8</v>
      </c>
      <c r="AG779" s="143">
        <f t="shared" si="695"/>
        <v>8.66</v>
      </c>
      <c r="AH779" s="159">
        <v>16</v>
      </c>
      <c r="AI779" s="39">
        <v>4</v>
      </c>
      <c r="AJ779" s="41">
        <f t="shared" si="696"/>
        <v>64</v>
      </c>
      <c r="AK779" s="208">
        <f t="shared" si="697"/>
        <v>1024</v>
      </c>
      <c r="AL779" s="206">
        <f t="shared" si="701"/>
        <v>1529</v>
      </c>
      <c r="AM779" s="23"/>
    </row>
    <row r="780" spans="1:39" ht="91.5" customHeight="1" x14ac:dyDescent="0.2">
      <c r="A780" s="81">
        <v>1002115746882</v>
      </c>
      <c r="B780" s="49" t="s">
        <v>1104</v>
      </c>
      <c r="C780" s="88" t="s">
        <v>4</v>
      </c>
      <c r="D780" s="147" t="s">
        <v>1171</v>
      </c>
      <c r="E780" s="113" t="s">
        <v>113</v>
      </c>
      <c r="F780" s="226" t="s">
        <v>6</v>
      </c>
      <c r="G780" s="88" t="s">
        <v>457</v>
      </c>
      <c r="H780" s="156" t="s">
        <v>485</v>
      </c>
      <c r="I780" s="151" t="s">
        <v>1106</v>
      </c>
      <c r="J780" s="52" t="s">
        <v>1159</v>
      </c>
      <c r="K780" s="85">
        <v>11</v>
      </c>
      <c r="L780" s="86">
        <v>10</v>
      </c>
      <c r="M780" s="92">
        <v>31</v>
      </c>
      <c r="N780" s="87" t="s">
        <v>1105</v>
      </c>
      <c r="O780" s="115" t="s">
        <v>119</v>
      </c>
      <c r="P780" s="88">
        <v>180</v>
      </c>
      <c r="Q780" s="145" t="s">
        <v>459</v>
      </c>
      <c r="R780" s="191">
        <v>4607958077892</v>
      </c>
      <c r="S780" s="191">
        <v>14607958077899</v>
      </c>
      <c r="T780" s="260">
        <v>220</v>
      </c>
      <c r="U780" s="69">
        <v>180</v>
      </c>
      <c r="V780" s="69">
        <v>35</v>
      </c>
      <c r="W780" s="66">
        <v>0.7</v>
      </c>
      <c r="X780" s="273">
        <v>8.9999999999999993E-3</v>
      </c>
      <c r="Y780" s="67">
        <f t="shared" ref="Y780:Y787" si="709">W780+X780</f>
        <v>0.70899999999999996</v>
      </c>
      <c r="Z780" s="60">
        <v>383</v>
      </c>
      <c r="AA780" s="61">
        <v>283</v>
      </c>
      <c r="AB780" s="61">
        <v>183</v>
      </c>
      <c r="AC780" s="193">
        <v>10</v>
      </c>
      <c r="AD780" s="118">
        <v>600000023</v>
      </c>
      <c r="AE780" s="54">
        <f>справочники!$C$15</f>
        <v>0.26700000000000002</v>
      </c>
      <c r="AF780" s="62">
        <f t="shared" si="694"/>
        <v>7</v>
      </c>
      <c r="AG780" s="143">
        <f t="shared" si="695"/>
        <v>7.3570000000000002</v>
      </c>
      <c r="AH780" s="159">
        <v>8</v>
      </c>
      <c r="AI780" s="39">
        <v>8</v>
      </c>
      <c r="AJ780" s="41">
        <f t="shared" ref="AJ780:AJ789" si="710">AH780*AI780</f>
        <v>64</v>
      </c>
      <c r="AK780" s="208">
        <f t="shared" ref="AK780:AK787" si="711">IF(C780="ШТ",кол_во_инд.__упак_к*итого_г_у,ROUNDDOWN(номин.вес_нетто_г_у__кг*итого_г_у,1))</f>
        <v>640</v>
      </c>
      <c r="AL780" s="206">
        <f t="shared" si="701"/>
        <v>1609</v>
      </c>
      <c r="AM780" s="23"/>
    </row>
    <row r="781" spans="1:39" ht="140.25" x14ac:dyDescent="0.2">
      <c r="A781" s="81">
        <v>1002112857212</v>
      </c>
      <c r="B781" s="49" t="s">
        <v>1574</v>
      </c>
      <c r="C781" s="88" t="s">
        <v>4</v>
      </c>
      <c r="D781" s="147" t="s">
        <v>1171</v>
      </c>
      <c r="E781" s="113" t="s">
        <v>113</v>
      </c>
      <c r="F781" s="226" t="s">
        <v>6</v>
      </c>
      <c r="G781" s="88" t="s">
        <v>457</v>
      </c>
      <c r="H781" s="156" t="s">
        <v>1210</v>
      </c>
      <c r="I781" s="151" t="s">
        <v>1212</v>
      </c>
      <c r="J781" s="52" t="s">
        <v>1759</v>
      </c>
      <c r="K781" s="85">
        <v>16</v>
      </c>
      <c r="L781" s="86">
        <v>7</v>
      </c>
      <c r="M781" s="92">
        <v>32</v>
      </c>
      <c r="N781" s="87" t="s">
        <v>1214</v>
      </c>
      <c r="O781" s="115" t="s">
        <v>119</v>
      </c>
      <c r="P781" s="88">
        <v>180</v>
      </c>
      <c r="Q781" s="145" t="s">
        <v>459</v>
      </c>
      <c r="R781" s="191">
        <v>4607958078868</v>
      </c>
      <c r="S781" s="191">
        <v>14607958078865</v>
      </c>
      <c r="T781" s="260">
        <v>210</v>
      </c>
      <c r="U781" s="69">
        <v>200</v>
      </c>
      <c r="V781" s="69">
        <v>30</v>
      </c>
      <c r="W781" s="66">
        <v>0.42</v>
      </c>
      <c r="X781" s="273">
        <v>7.0000000000000001E-3</v>
      </c>
      <c r="Y781" s="67">
        <f t="shared" si="709"/>
        <v>0.42699999999999999</v>
      </c>
      <c r="Z781" s="60">
        <v>388</v>
      </c>
      <c r="AA781" s="61">
        <v>193</v>
      </c>
      <c r="AB781" s="61">
        <v>158</v>
      </c>
      <c r="AC781" s="193">
        <v>10</v>
      </c>
      <c r="AD781" s="118">
        <v>600000023</v>
      </c>
      <c r="AE781" s="54">
        <f>справочники!$C$15</f>
        <v>0.26700000000000002</v>
      </c>
      <c r="AF781" s="62">
        <f t="shared" si="694"/>
        <v>4.2</v>
      </c>
      <c r="AG781" s="143">
        <f t="shared" si="695"/>
        <v>4.5369999999999999</v>
      </c>
      <c r="AH781" s="159">
        <v>12</v>
      </c>
      <c r="AI781" s="39">
        <v>9</v>
      </c>
      <c r="AJ781" s="41">
        <f t="shared" ref="AJ781:AJ782" si="712">AH781*AI781</f>
        <v>108</v>
      </c>
      <c r="AK781" s="208">
        <f t="shared" si="711"/>
        <v>1080</v>
      </c>
      <c r="AL781" s="206">
        <f t="shared" si="701"/>
        <v>1567</v>
      </c>
      <c r="AM781" s="23"/>
    </row>
    <row r="782" spans="1:39" ht="140.25" x14ac:dyDescent="0.2">
      <c r="A782" s="81">
        <v>1002112857214</v>
      </c>
      <c r="B782" s="49" t="s">
        <v>1577</v>
      </c>
      <c r="C782" s="88" t="s">
        <v>4</v>
      </c>
      <c r="D782" s="147" t="s">
        <v>1171</v>
      </c>
      <c r="E782" s="113" t="s">
        <v>113</v>
      </c>
      <c r="F782" s="226" t="s">
        <v>6</v>
      </c>
      <c r="G782" s="88" t="s">
        <v>457</v>
      </c>
      <c r="H782" s="156" t="s">
        <v>1210</v>
      </c>
      <c r="I782" s="151" t="s">
        <v>1212</v>
      </c>
      <c r="J782" s="52" t="s">
        <v>1757</v>
      </c>
      <c r="K782" s="85">
        <v>9</v>
      </c>
      <c r="L782" s="86">
        <v>7</v>
      </c>
      <c r="M782" s="92">
        <v>29</v>
      </c>
      <c r="N782" s="87" t="s">
        <v>1758</v>
      </c>
      <c r="O782" s="115" t="s">
        <v>119</v>
      </c>
      <c r="P782" s="88">
        <v>180</v>
      </c>
      <c r="Q782" s="145" t="s">
        <v>459</v>
      </c>
      <c r="R782" s="191">
        <v>4607958078851</v>
      </c>
      <c r="S782" s="191">
        <v>14607958078858</v>
      </c>
      <c r="T782" s="260">
        <v>220</v>
      </c>
      <c r="U782" s="69">
        <v>180</v>
      </c>
      <c r="V782" s="69">
        <v>35</v>
      </c>
      <c r="W782" s="66">
        <v>0.7</v>
      </c>
      <c r="X782" s="273">
        <v>8.9999999999999993E-3</v>
      </c>
      <c r="Y782" s="67">
        <f t="shared" ref="Y782:Y783" si="713">W782+X782</f>
        <v>0.70899999999999996</v>
      </c>
      <c r="Z782" s="60">
        <v>383</v>
      </c>
      <c r="AA782" s="61">
        <v>283</v>
      </c>
      <c r="AB782" s="61">
        <v>183</v>
      </c>
      <c r="AC782" s="193">
        <v>10</v>
      </c>
      <c r="AD782" s="118">
        <v>600000023</v>
      </c>
      <c r="AE782" s="54">
        <f>справочники!$C$15</f>
        <v>0.26700000000000002</v>
      </c>
      <c r="AF782" s="62">
        <f t="shared" si="694"/>
        <v>7</v>
      </c>
      <c r="AG782" s="143">
        <f t="shared" si="695"/>
        <v>7.3570000000000002</v>
      </c>
      <c r="AH782" s="159">
        <v>8</v>
      </c>
      <c r="AI782" s="39">
        <v>8</v>
      </c>
      <c r="AJ782" s="41">
        <f t="shared" si="712"/>
        <v>64</v>
      </c>
      <c r="AK782" s="208">
        <f t="shared" ref="AK782:AK783" si="714">IF(C782="ШТ",кол_во_инд.__упак_к*итого_г_у,ROUNDDOWN(номин.вес_нетто_г_у__кг*итого_г_у,1))</f>
        <v>640</v>
      </c>
      <c r="AL782" s="206">
        <f t="shared" si="701"/>
        <v>1609</v>
      </c>
      <c r="AM782" s="23"/>
    </row>
    <row r="783" spans="1:39" ht="178.5" x14ac:dyDescent="0.2">
      <c r="A783" s="81">
        <v>1002116437217</v>
      </c>
      <c r="B783" s="49" t="s">
        <v>1579</v>
      </c>
      <c r="C783" s="88" t="s">
        <v>4</v>
      </c>
      <c r="D783" s="147" t="s">
        <v>1171</v>
      </c>
      <c r="E783" s="113" t="s">
        <v>113</v>
      </c>
      <c r="F783" s="226" t="s">
        <v>6</v>
      </c>
      <c r="G783" s="88" t="s">
        <v>457</v>
      </c>
      <c r="H783" s="156" t="s">
        <v>1210</v>
      </c>
      <c r="I783" s="151" t="s">
        <v>1212</v>
      </c>
      <c r="J783" s="52" t="s">
        <v>1581</v>
      </c>
      <c r="K783" s="85">
        <v>10</v>
      </c>
      <c r="L783" s="86">
        <v>5</v>
      </c>
      <c r="M783" s="92">
        <v>30</v>
      </c>
      <c r="N783" s="87" t="s">
        <v>1582</v>
      </c>
      <c r="O783" s="115" t="s">
        <v>119</v>
      </c>
      <c r="P783" s="88">
        <v>180</v>
      </c>
      <c r="Q783" s="145" t="s">
        <v>459</v>
      </c>
      <c r="R783" s="191">
        <v>4607958078875</v>
      </c>
      <c r="S783" s="191">
        <v>14607958078872</v>
      </c>
      <c r="T783" s="260">
        <v>210</v>
      </c>
      <c r="U783" s="69">
        <v>200</v>
      </c>
      <c r="V783" s="69">
        <v>30</v>
      </c>
      <c r="W783" s="66">
        <v>0.42</v>
      </c>
      <c r="X783" s="273">
        <v>7.0000000000000001E-3</v>
      </c>
      <c r="Y783" s="67">
        <f t="shared" si="713"/>
        <v>0.42699999999999999</v>
      </c>
      <c r="Z783" s="60">
        <v>388</v>
      </c>
      <c r="AA783" s="61">
        <v>193</v>
      </c>
      <c r="AB783" s="61">
        <v>158</v>
      </c>
      <c r="AC783" s="193">
        <v>10</v>
      </c>
      <c r="AD783" s="118">
        <v>600000023</v>
      </c>
      <c r="AE783" s="54">
        <f>справочники!$C$15</f>
        <v>0.26700000000000002</v>
      </c>
      <c r="AF783" s="62">
        <f t="shared" si="694"/>
        <v>4.2</v>
      </c>
      <c r="AG783" s="143">
        <f t="shared" si="695"/>
        <v>4.5369999999999999</v>
      </c>
      <c r="AH783" s="159">
        <v>12</v>
      </c>
      <c r="AI783" s="39">
        <v>9</v>
      </c>
      <c r="AJ783" s="41">
        <f t="shared" ref="AJ783:AJ784" si="715">AH783*AI783</f>
        <v>108</v>
      </c>
      <c r="AK783" s="208">
        <f t="shared" si="714"/>
        <v>1080</v>
      </c>
      <c r="AL783" s="206">
        <f t="shared" si="701"/>
        <v>1567</v>
      </c>
      <c r="AM783" s="23"/>
    </row>
    <row r="784" spans="1:39" ht="178.5" x14ac:dyDescent="0.2">
      <c r="A784" s="81">
        <v>1002116437216</v>
      </c>
      <c r="B784" s="49" t="s">
        <v>1580</v>
      </c>
      <c r="C784" s="88" t="s">
        <v>4</v>
      </c>
      <c r="D784" s="147" t="s">
        <v>1171</v>
      </c>
      <c r="E784" s="113" t="s">
        <v>113</v>
      </c>
      <c r="F784" s="226" t="s">
        <v>6</v>
      </c>
      <c r="G784" s="88" t="s">
        <v>457</v>
      </c>
      <c r="H784" s="156" t="s">
        <v>1210</v>
      </c>
      <c r="I784" s="151" t="s">
        <v>1212</v>
      </c>
      <c r="J784" s="52" t="s">
        <v>1581</v>
      </c>
      <c r="K784" s="85">
        <v>10</v>
      </c>
      <c r="L784" s="86">
        <v>5</v>
      </c>
      <c r="M784" s="92">
        <v>30</v>
      </c>
      <c r="N784" s="87" t="s">
        <v>1582</v>
      </c>
      <c r="O784" s="115" t="s">
        <v>119</v>
      </c>
      <c r="P784" s="88">
        <v>180</v>
      </c>
      <c r="Q784" s="145" t="s">
        <v>459</v>
      </c>
      <c r="R784" s="191">
        <v>4607958079155</v>
      </c>
      <c r="S784" s="191">
        <v>14607958079152</v>
      </c>
      <c r="T784" s="260">
        <v>220</v>
      </c>
      <c r="U784" s="69">
        <v>180</v>
      </c>
      <c r="V784" s="69">
        <v>35</v>
      </c>
      <c r="W784" s="66">
        <v>0.7</v>
      </c>
      <c r="X784" s="273">
        <v>8.9999999999999993E-3</v>
      </c>
      <c r="Y784" s="67">
        <f t="shared" ref="Y784" si="716">W784+X784</f>
        <v>0.70899999999999996</v>
      </c>
      <c r="Z784" s="60">
        <v>383</v>
      </c>
      <c r="AA784" s="61">
        <v>283</v>
      </c>
      <c r="AB784" s="61">
        <v>183</v>
      </c>
      <c r="AC784" s="193">
        <v>10</v>
      </c>
      <c r="AD784" s="118">
        <v>600000023</v>
      </c>
      <c r="AE784" s="54">
        <f>справочники!$C$15</f>
        <v>0.26700000000000002</v>
      </c>
      <c r="AF784" s="62">
        <f t="shared" si="694"/>
        <v>7</v>
      </c>
      <c r="AG784" s="143">
        <f t="shared" si="695"/>
        <v>7.3570000000000002</v>
      </c>
      <c r="AH784" s="159">
        <v>8</v>
      </c>
      <c r="AI784" s="39">
        <v>8</v>
      </c>
      <c r="AJ784" s="41">
        <f t="shared" si="715"/>
        <v>64</v>
      </c>
      <c r="AK784" s="208">
        <f t="shared" ref="AK784" si="717">IF(C784="ШТ",кол_во_инд.__упак_к*итого_г_у,ROUNDDOWN(номин.вес_нетто_г_у__кг*итого_г_у,1))</f>
        <v>640</v>
      </c>
      <c r="AL784" s="206">
        <f t="shared" si="701"/>
        <v>1609</v>
      </c>
      <c r="AM784" s="23"/>
    </row>
    <row r="785" spans="1:39" ht="127.5" x14ac:dyDescent="0.2">
      <c r="A785" s="81">
        <v>1002115806906</v>
      </c>
      <c r="B785" s="49" t="s">
        <v>1211</v>
      </c>
      <c r="C785" s="88" t="s">
        <v>4</v>
      </c>
      <c r="D785" s="147" t="s">
        <v>1171</v>
      </c>
      <c r="E785" s="113" t="s">
        <v>113</v>
      </c>
      <c r="F785" s="226" t="s">
        <v>6</v>
      </c>
      <c r="G785" s="88" t="s">
        <v>457</v>
      </c>
      <c r="H785" s="156" t="s">
        <v>1210</v>
      </c>
      <c r="I785" s="151" t="s">
        <v>1212</v>
      </c>
      <c r="J785" s="52" t="s">
        <v>1213</v>
      </c>
      <c r="K785" s="85">
        <v>16</v>
      </c>
      <c r="L785" s="86">
        <v>7</v>
      </c>
      <c r="M785" s="92">
        <v>32</v>
      </c>
      <c r="N785" s="87" t="s">
        <v>1214</v>
      </c>
      <c r="O785" s="115" t="s">
        <v>119</v>
      </c>
      <c r="P785" s="88">
        <v>180</v>
      </c>
      <c r="Q785" s="145" t="s">
        <v>459</v>
      </c>
      <c r="R785" s="191">
        <v>4607958078196</v>
      </c>
      <c r="S785" s="191">
        <v>14607958078193</v>
      </c>
      <c r="T785" s="260">
        <v>220</v>
      </c>
      <c r="U785" s="69">
        <v>180</v>
      </c>
      <c r="V785" s="69">
        <v>35</v>
      </c>
      <c r="W785" s="66">
        <v>0.7</v>
      </c>
      <c r="X785" s="273">
        <v>8.9999999999999993E-3</v>
      </c>
      <c r="Y785" s="67">
        <f t="shared" si="709"/>
        <v>0.70899999999999996</v>
      </c>
      <c r="Z785" s="60">
        <v>383</v>
      </c>
      <c r="AA785" s="61">
        <v>283</v>
      </c>
      <c r="AB785" s="61">
        <v>183</v>
      </c>
      <c r="AC785" s="193">
        <v>10</v>
      </c>
      <c r="AD785" s="118">
        <v>600000023</v>
      </c>
      <c r="AE785" s="54">
        <f>справочники!$C$15</f>
        <v>0.26700000000000002</v>
      </c>
      <c r="AF785" s="62">
        <f t="shared" si="694"/>
        <v>7</v>
      </c>
      <c r="AG785" s="143">
        <f t="shared" si="695"/>
        <v>7.3570000000000002</v>
      </c>
      <c r="AH785" s="159">
        <v>8</v>
      </c>
      <c r="AI785" s="39">
        <v>8</v>
      </c>
      <c r="AJ785" s="41">
        <f t="shared" si="710"/>
        <v>64</v>
      </c>
      <c r="AK785" s="208">
        <f t="shared" si="711"/>
        <v>640</v>
      </c>
      <c r="AL785" s="206">
        <f t="shared" si="701"/>
        <v>1609</v>
      </c>
      <c r="AM785" s="23"/>
    </row>
    <row r="786" spans="1:39" ht="102" x14ac:dyDescent="0.2">
      <c r="A786" s="81">
        <v>1002151787049</v>
      </c>
      <c r="B786" s="56" t="s">
        <v>1349</v>
      </c>
      <c r="C786" s="88" t="s">
        <v>4</v>
      </c>
      <c r="D786" s="147" t="s">
        <v>1171</v>
      </c>
      <c r="E786" s="113" t="s">
        <v>1347</v>
      </c>
      <c r="F786" s="226" t="s">
        <v>6</v>
      </c>
      <c r="G786" s="88" t="s">
        <v>457</v>
      </c>
      <c r="H786" s="156" t="s">
        <v>493</v>
      </c>
      <c r="I786" s="151" t="s">
        <v>1348</v>
      </c>
      <c r="J786" s="84" t="s">
        <v>1350</v>
      </c>
      <c r="K786" s="85">
        <v>5</v>
      </c>
      <c r="L786" s="86">
        <v>2</v>
      </c>
      <c r="M786" s="92">
        <v>27</v>
      </c>
      <c r="N786" s="87" t="s">
        <v>1351</v>
      </c>
      <c r="O786" s="115" t="s">
        <v>119</v>
      </c>
      <c r="P786" s="88">
        <v>120</v>
      </c>
      <c r="Q786" s="145" t="s">
        <v>459</v>
      </c>
      <c r="R786" s="191">
        <v>4607958078585</v>
      </c>
      <c r="S786" s="191">
        <v>14607958078582</v>
      </c>
      <c r="T786" s="260">
        <v>210</v>
      </c>
      <c r="U786" s="69">
        <v>200</v>
      </c>
      <c r="V786" s="69">
        <v>30</v>
      </c>
      <c r="W786" s="66">
        <v>0.42</v>
      </c>
      <c r="X786" s="273">
        <v>7.0000000000000001E-3</v>
      </c>
      <c r="Y786" s="67">
        <f t="shared" si="709"/>
        <v>0.42699999999999999</v>
      </c>
      <c r="Z786" s="60">
        <v>388</v>
      </c>
      <c r="AA786" s="61">
        <v>193</v>
      </c>
      <c r="AB786" s="61">
        <v>158</v>
      </c>
      <c r="AC786" s="193">
        <v>10</v>
      </c>
      <c r="AD786" s="118">
        <v>600000018</v>
      </c>
      <c r="AE786" s="54">
        <f>справочники!$C$10</f>
        <v>0.161</v>
      </c>
      <c r="AF786" s="62">
        <f t="shared" si="694"/>
        <v>4.2</v>
      </c>
      <c r="AG786" s="143">
        <f t="shared" si="695"/>
        <v>4.4309999999999992</v>
      </c>
      <c r="AH786" s="159">
        <v>12</v>
      </c>
      <c r="AI786" s="39">
        <v>9</v>
      </c>
      <c r="AJ786" s="41">
        <f t="shared" si="710"/>
        <v>108</v>
      </c>
      <c r="AK786" s="208">
        <f t="shared" si="711"/>
        <v>1080</v>
      </c>
      <c r="AL786" s="206">
        <f t="shared" si="701"/>
        <v>1567</v>
      </c>
      <c r="AM786" s="23"/>
    </row>
    <row r="787" spans="1:39" ht="45" customHeight="1" x14ac:dyDescent="0.2">
      <c r="A787" s="81">
        <v>1002361457051</v>
      </c>
      <c r="B787" s="49" t="s">
        <v>1460</v>
      </c>
      <c r="C787" s="88" t="s">
        <v>3</v>
      </c>
      <c r="D787" s="147" t="s">
        <v>1171</v>
      </c>
      <c r="E787" s="113" t="s">
        <v>1173</v>
      </c>
      <c r="F787" s="226" t="s">
        <v>2</v>
      </c>
      <c r="G787" s="50" t="s">
        <v>455</v>
      </c>
      <c r="H787" s="155" t="s">
        <v>343</v>
      </c>
      <c r="I787" s="151" t="s">
        <v>1461</v>
      </c>
      <c r="J787" s="52" t="s">
        <v>158</v>
      </c>
      <c r="K787" s="85">
        <v>19</v>
      </c>
      <c r="L787" s="86">
        <v>12</v>
      </c>
      <c r="M787" s="92"/>
      <c r="N787" s="87" t="s">
        <v>671</v>
      </c>
      <c r="O787" s="115" t="s">
        <v>119</v>
      </c>
      <c r="P787" s="88">
        <v>365</v>
      </c>
      <c r="Q787" s="165" t="s">
        <v>459</v>
      </c>
      <c r="R787" s="241">
        <v>2811154000000</v>
      </c>
      <c r="S787" s="241">
        <v>12811154000007</v>
      </c>
      <c r="T787" s="260"/>
      <c r="U787" s="69"/>
      <c r="V787" s="69"/>
      <c r="W787" s="66">
        <f>кратность!$F$338</f>
        <v>1.3719999999999999</v>
      </c>
      <c r="X787" s="273">
        <v>0.03</v>
      </c>
      <c r="Y787" s="67">
        <f t="shared" si="709"/>
        <v>1.4019999999999999</v>
      </c>
      <c r="Z787" s="60">
        <v>500</v>
      </c>
      <c r="AA787" s="61">
        <v>302</v>
      </c>
      <c r="AB787" s="61">
        <v>135</v>
      </c>
      <c r="AC787" s="193">
        <v>7</v>
      </c>
      <c r="AD787" s="118">
        <v>600000334</v>
      </c>
      <c r="AE787" s="105">
        <f>справочники!$C$69</f>
        <v>0.37</v>
      </c>
      <c r="AF787" s="62">
        <f t="shared" si="694"/>
        <v>9.6</v>
      </c>
      <c r="AG787" s="144">
        <f t="shared" si="695"/>
        <v>10.183999999999999</v>
      </c>
      <c r="AH787" s="38">
        <v>6</v>
      </c>
      <c r="AI787" s="39">
        <v>10</v>
      </c>
      <c r="AJ787" s="41">
        <f t="shared" ref="AJ787" si="718">AH787*AI787</f>
        <v>60</v>
      </c>
      <c r="AK787" s="216">
        <f t="shared" si="711"/>
        <v>576</v>
      </c>
      <c r="AL787" s="206">
        <f t="shared" si="701"/>
        <v>1495</v>
      </c>
      <c r="AM787" s="23"/>
    </row>
    <row r="788" spans="1:39" ht="45" x14ac:dyDescent="0.2">
      <c r="A788" s="81">
        <v>1002182025351</v>
      </c>
      <c r="B788" s="49" t="s">
        <v>107</v>
      </c>
      <c r="C788" s="88" t="s">
        <v>3</v>
      </c>
      <c r="D788" s="147" t="s">
        <v>1171</v>
      </c>
      <c r="E788" s="113" t="s">
        <v>1173</v>
      </c>
      <c r="F788" s="226" t="s">
        <v>2</v>
      </c>
      <c r="G788" s="88" t="s">
        <v>457</v>
      </c>
      <c r="H788" s="155" t="s">
        <v>343</v>
      </c>
      <c r="I788" s="151" t="s">
        <v>535</v>
      </c>
      <c r="J788" s="52" t="s">
        <v>158</v>
      </c>
      <c r="K788" s="85">
        <v>21</v>
      </c>
      <c r="L788" s="86">
        <v>5</v>
      </c>
      <c r="M788" s="92"/>
      <c r="N788" s="87" t="s">
        <v>283</v>
      </c>
      <c r="O788" s="115" t="s">
        <v>119</v>
      </c>
      <c r="P788" s="88">
        <v>365</v>
      </c>
      <c r="Q788" s="165" t="s">
        <v>459</v>
      </c>
      <c r="R788" s="241">
        <v>2800100000003</v>
      </c>
      <c r="S788" s="241">
        <v>12800100000000</v>
      </c>
      <c r="T788" s="260"/>
      <c r="U788" s="69"/>
      <c r="V788" s="69"/>
      <c r="W788" s="66">
        <f>кратность!$F$339</f>
        <v>1.5319999999999998</v>
      </c>
      <c r="X788" s="273">
        <v>8.9999999999999993E-3</v>
      </c>
      <c r="Y788" s="67">
        <f t="shared" si="693"/>
        <v>1.5409999999999997</v>
      </c>
      <c r="Z788" s="60">
        <v>600</v>
      </c>
      <c r="AA788" s="61">
        <v>380</v>
      </c>
      <c r="AB788" s="61">
        <v>155</v>
      </c>
      <c r="AC788" s="193">
        <v>16</v>
      </c>
      <c r="AD788" s="118">
        <v>600000300</v>
      </c>
      <c r="AE788" s="105">
        <f>справочники!$C$60</f>
        <v>0.61499999999999999</v>
      </c>
      <c r="AF788" s="63">
        <f t="shared" si="694"/>
        <v>24.51</v>
      </c>
      <c r="AG788" s="143">
        <f t="shared" si="695"/>
        <v>25.270999999999994</v>
      </c>
      <c r="AH788" s="159">
        <v>4</v>
      </c>
      <c r="AI788" s="39">
        <v>6</v>
      </c>
      <c r="AJ788" s="41">
        <f t="shared" si="710"/>
        <v>24</v>
      </c>
      <c r="AK788" s="216">
        <f t="shared" si="697"/>
        <v>588.20000000000005</v>
      </c>
      <c r="AL788" s="206">
        <f t="shared" si="701"/>
        <v>1075</v>
      </c>
      <c r="AM788" s="23"/>
    </row>
    <row r="789" spans="1:39" ht="45" x14ac:dyDescent="0.2">
      <c r="A789" s="81">
        <v>1002182135431</v>
      </c>
      <c r="B789" s="49" t="s">
        <v>111</v>
      </c>
      <c r="C789" s="88" t="s">
        <v>3</v>
      </c>
      <c r="D789" s="147" t="s">
        <v>1171</v>
      </c>
      <c r="E789" s="113" t="s">
        <v>1173</v>
      </c>
      <c r="F789" s="226" t="s">
        <v>2</v>
      </c>
      <c r="G789" s="50" t="s">
        <v>457</v>
      </c>
      <c r="H789" s="155" t="s">
        <v>343</v>
      </c>
      <c r="I789" s="151" t="s">
        <v>535</v>
      </c>
      <c r="J789" s="52" t="s">
        <v>158</v>
      </c>
      <c r="K789" s="85">
        <v>14</v>
      </c>
      <c r="L789" s="86">
        <v>35</v>
      </c>
      <c r="M789" s="92"/>
      <c r="N789" s="87" t="s">
        <v>92</v>
      </c>
      <c r="O789" s="115" t="s">
        <v>119</v>
      </c>
      <c r="P789" s="88">
        <v>365</v>
      </c>
      <c r="Q789" s="165" t="s">
        <v>459</v>
      </c>
      <c r="R789" s="241">
        <v>2800289000009</v>
      </c>
      <c r="S789" s="241">
        <v>12800289000006</v>
      </c>
      <c r="T789" s="260"/>
      <c r="U789" s="69"/>
      <c r="V789" s="69"/>
      <c r="W789" s="66">
        <f>кратность!$F$340</f>
        <v>2.23</v>
      </c>
      <c r="X789" s="273">
        <v>8.9999999999999993E-3</v>
      </c>
      <c r="Y789" s="67">
        <f>W789+X789</f>
        <v>2.2389999999999999</v>
      </c>
      <c r="Z789" s="60">
        <v>600</v>
      </c>
      <c r="AA789" s="61">
        <v>380</v>
      </c>
      <c r="AB789" s="61">
        <v>155</v>
      </c>
      <c r="AC789" s="193">
        <v>10</v>
      </c>
      <c r="AD789" s="118">
        <v>600000300</v>
      </c>
      <c r="AE789" s="105">
        <f>справочники!$C$60</f>
        <v>0.61499999999999999</v>
      </c>
      <c r="AF789" s="62">
        <f t="shared" si="694"/>
        <v>22.3</v>
      </c>
      <c r="AG789" s="144">
        <f t="shared" si="695"/>
        <v>23.004999999999999</v>
      </c>
      <c r="AH789" s="38">
        <v>4</v>
      </c>
      <c r="AI789" s="39">
        <v>6</v>
      </c>
      <c r="AJ789" s="41">
        <f t="shared" si="710"/>
        <v>24</v>
      </c>
      <c r="AK789" s="216">
        <f>IF(C789="ШТ",кол_во_инд.__упак_к*итого_г_у,ROUNDDOWN(номин.вес_нетто_г_у__кг*итого_г_у,1))</f>
        <v>535.20000000000005</v>
      </c>
      <c r="AL789" s="206">
        <f t="shared" si="701"/>
        <v>1075</v>
      </c>
      <c r="AM789" s="23"/>
    </row>
  </sheetData>
  <autoFilter ref="A2:AY789" xr:uid="{00000000-0009-0000-0000-000000000000}"/>
  <sortState xmlns:xlrd2="http://schemas.microsoft.com/office/spreadsheetml/2017/richdata2" ref="A213:AS246">
    <sortCondition ref="B249:B270"/>
  </sortState>
  <mergeCells count="1">
    <mergeCell ref="K1:N1"/>
  </mergeCells>
  <dataValidations count="2">
    <dataValidation type="textLength" operator="lessThanOrEqual" allowBlank="1" showInputMessage="1" showErrorMessage="1" sqref="B203 B658 B15:B16 B650 B648 B653 B111 B602:B612 B116:B119 B29 B577:B578 B63 B561 B638:B641 B789 B680:B682 B727:B730 B245 B19 B3 B122 B616 B710:B711 B758:B772 B44:B45 B677:B678 B297:B298 B8:B12 B124 B554 B73:B77 B68 B70 B537 B593 B367:B372 B374:B376 B94:B97 B37:B39 B787" xr:uid="{00000000-0002-0000-0000-000000000000}">
      <formula1>40</formula1>
    </dataValidation>
    <dataValidation type="textLength" operator="equal" allowBlank="1" showInputMessage="1" showErrorMessage="1" sqref="IT98:IT99 WVF98:WVF99 WLJ98:WLJ99 WBN98:WBN99 VRR98:VRR99 VHV98:VHV99 UXZ98:UXZ99 UOD98:UOD99 UEH98:UEH99 TUL98:TUL99 TKP98:TKP99 TAT98:TAT99 SQX98:SQX99 SHB98:SHB99 RXF98:RXF99 RNJ98:RNJ99 RDN98:RDN99 QTR98:QTR99 QJV98:QJV99 PZZ98:PZZ99 PQD98:PQD99 PGH98:PGH99 OWL98:OWL99 OMP98:OMP99 OCT98:OCT99 NSX98:NSX99 NJB98:NJB99 MZF98:MZF99 MPJ98:MPJ99 MFN98:MFN99 LVR98:LVR99 LLV98:LLV99 LBZ98:LBZ99 KSD98:KSD99 KIH98:KIH99 JYL98:JYL99 JOP98:JOP99 JET98:JET99 IUX98:IUX99 ILB98:ILB99 IBF98:IBF99 HRJ98:HRJ99 HHN98:HHN99 GXR98:GXR99 GNV98:GNV99 GDZ98:GDZ99 FUD98:FUD99 FKH98:FKH99 FAL98:FAL99 EQP98:EQP99 EGT98:EGT99 DWX98:DWX99 DNB98:DNB99 DDF98:DDF99 CTJ98:CTJ99 CJN98:CJN99 BZR98:BZR99 BPV98:BPV99 BFZ98:BFZ99 AWD98:AWD99 AMH98:AMH99 ACL98:ACL99 SP89 IT89 WVF89 WLJ89 WBN89 VRR89 VHV89 UXZ89 UOD89 UEH89 TUL89 TKP89 TAT89 SQX89 SHB89 RXF89 RNJ89 RDN89 QTR89 QJV89 PZZ89 PQD89 PGH89 OWL89 OMP89 OCT89 NSX89 NJB89 MZF89 MPJ89 MFN89 LVR89 LLV89 LBZ89 KSD89 KIH89 JYL89 JOP89 JET89 IUX89 ILB89 IBF89 HRJ89 HHN89 GXR89 GNV89 GDZ89 FUD89 FKH89 FAL89 EQP89 EGT89 DWX89 DNB89 DDF89 CTJ89 CJN89 BZR89 BPV89 BFZ89 AWD89 AMH89 ACL89 ACL121 AMH103:AMH109 AWD103:AWD109 BFZ103:BFZ109 BPV103:BPV109 BZR103:BZR109 CJN103:CJN109 CTJ103:CTJ109 DDF103:DDF109 DNB103:DNB109 DWX103:DWX109 EGT103:EGT109 EQP103:EQP109 FAL103:FAL109 FKH103:FKH109 FUD103:FUD109 GDZ103:GDZ109 GNV103:GNV109 GXR103:GXR109 HHN103:HHN109 HRJ103:HRJ109 IBF103:IBF109 ILB103:ILB109 IUX103:IUX109 JET103:JET109 JOP103:JOP109 JYL103:JYL109 KIH103:KIH109 KSD103:KSD109 LBZ103:LBZ109 LLV103:LLV109 LVR103:LVR109 MFN103:MFN109 MPJ103:MPJ109 MZF103:MZF109 NJB103:NJB109 NSX103:NSX109 OCT103:OCT109 OMP103:OMP109 OWL103:OWL109 PGH103:PGH109 PQD103:PQD109 PZZ103:PZZ109 QJV103:QJV109 QTR103:QTR109 RDN103:RDN109 RNJ103:RNJ109 RXF103:RXF109 SHB103:SHB109 SQX103:SQX109 TAT103:TAT109 TKP103:TKP109 TUL103:TUL109 UEH103:UEH109 UOD103:UOD109 UXZ103:UXZ109 VHV103:VHV109 VRR103:VRR109 WBN103:WBN109 WLJ103:WLJ109 WVF103:WVF109 IT103:IT109 SP103:SP109 SP101 IT101 WVF101 WLJ101 WBN101 VRR101 VHV101 UXZ101 UOD101 UEH101 TUL101 TKP101 TAT101 SQX101 SHB101 RXF101 RNJ101 RDN101 QTR101 QJV101 PZZ101 PQD101 PGH101 OWL101 OMP101 OCT101 NSX101 NJB101 MZF101 MPJ101 MFN101 LVR101 LLV101 LBZ101 KSD101 KIH101 JYL101 JOP101 JET101 IUX101 ILB101 IBF101 HRJ101 HHN101 GXR101 GNV101 GDZ101 FUD101 FKH101 FAL101 EQP101 EGT101 DWX101 DNB101 DDF101 CTJ101 CJN101 BZR101 BPV101 BFZ101 AWD101 AMH101 ACL101 ACL103:ACL109 AMH121 AWD121 BFZ121 BPV121 BZR121 CJN121 CTJ121 DDF121 DNB121 DWX121 EGT121 EQP121 FAL121 FKH121 FUD121 GDZ121 GNV121 GXR121 HHN121 HRJ121 IBF121 ILB121 IUX121 JET121 JOP121 JYL121 KIH121 KSD121 LBZ121 LLV121 LVR121 MFN121 MPJ121 MZF121 NJB121 NSX121 OCT121 OMP121 OWL121 PGH121 PQD121 PZZ121 QJV121 QTR121 RDN121 RNJ121 RXF121 SHB121 SQX121 TAT121 TKP121 TUL121 UEH121 UOD121 UXZ121 VHV121 VRR121 WBN121 WLJ121 WVF121 IT121 SP121 SP98:SP99" xr:uid="{00000000-0002-0000-0000-00000100000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customProperties>
    <customPr name="_pios_id" r:id="rId2"/>
  </customProperties>
  <ignoredErrors>
    <ignoredError sqref="W167 AE406 AE435:AE436 AE232 AE667 AE707 AE576 AE348:AE349 AE401 AE488 AE387 W386:W387 AE26 AE360 AE616 AE592 AE280 AE11 AE572 AE462 AE184 W52 AE452 AE88 AE143 AE585 AE68 AE738 AE787 AE470 AE377:AE378 AE311 AE240 AE202 AE218 AE262 W423 AE314:AE315 AE275:AE276 AE4 AE614 AE555:AE556 AE517 AE521:AE522 AE382 AE391 AE375 AE220 AE370 AE601 AE331 AE412 AE241 AE259 AE559 AE252 AE512 AE429 AE480 AE440 AE411 AE152" formula="1"/>
    <ignoredError sqref="L330:M330 O740:O743 O774:O786 O749:O753 O758:O772 O754:O757 O746:O748 O744:O745 O787:O789"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справочники!$K$2:$K$53</xm:f>
          </x14:formula1>
          <xm:sqref>H3:H38 H40:H789</xm:sqref>
        </x14:dataValidation>
        <x14:dataValidation type="list" allowBlank="1" showInputMessage="1" showErrorMessage="1" xr:uid="{00000000-0002-0000-0000-000003000000}">
          <x14:formula1>
            <xm:f>'C:\Users\stanitskaya\Desktop\Останкино_new\паспорта\колб_изделия_N\[колб_пф_таб_050525.xlsx]справочники'!#REF!</xm:f>
          </x14:formula1>
          <xm:sqref>H39</xm:sqref>
        </x14:dataValidation>
        <x14:dataValidation type="list" allowBlank="1" showInputMessage="1" showErrorMessage="1" xr:uid="{00000000-0002-0000-0000-000004000000}">
          <x14:formula1>
            <xm:f>справочники!$Q$2:$Q$9</xm:f>
          </x14:formula1>
          <xm:sqref>O3:O789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79"/>
  <sheetViews>
    <sheetView workbookViewId="0">
      <pane ySplit="1" topLeftCell="A2" activePane="bottomLeft" state="frozen"/>
      <selection pane="bottomLeft" activeCell="W2" sqref="W2"/>
    </sheetView>
  </sheetViews>
  <sheetFormatPr defaultColWidth="9.140625" defaultRowHeight="15" x14ac:dyDescent="0.25"/>
  <cols>
    <col min="1" max="1" width="12.42578125" style="184" customWidth="1"/>
    <col min="2" max="2" width="56" style="185" bestFit="1" customWidth="1"/>
    <col min="3" max="4" width="14.85546875" style="186" customWidth="1"/>
    <col min="5" max="5" width="14.85546875" style="186" hidden="1" customWidth="1"/>
    <col min="6" max="6" width="12.5703125" style="185" bestFit="1" customWidth="1"/>
    <col min="7" max="8" width="9.140625" style="181"/>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79" t="s">
        <v>571</v>
      </c>
      <c r="B1" s="180" t="s">
        <v>572</v>
      </c>
      <c r="C1" s="179" t="s">
        <v>573</v>
      </c>
      <c r="D1" s="179"/>
      <c r="E1" s="179"/>
      <c r="F1" s="179" t="s">
        <v>574</v>
      </c>
      <c r="K1" s="173" t="s">
        <v>502</v>
      </c>
      <c r="N1" s="173" t="s">
        <v>502</v>
      </c>
      <c r="O1" s="175" t="s">
        <v>503</v>
      </c>
      <c r="Q1" s="177" t="s">
        <v>569</v>
      </c>
      <c r="S1" s="265"/>
      <c r="T1" s="265" t="s">
        <v>627</v>
      </c>
      <c r="U1" s="265"/>
      <c r="V1" s="265"/>
      <c r="W1" s="265" t="s">
        <v>628</v>
      </c>
    </row>
    <row r="2" spans="1:23" ht="25.5" x14ac:dyDescent="0.25">
      <c r="A2" s="187">
        <v>600000010</v>
      </c>
      <c r="B2" s="188" t="s">
        <v>893</v>
      </c>
      <c r="C2" s="183">
        <v>0.33900000000000002</v>
      </c>
      <c r="D2" s="182"/>
      <c r="E2" s="182"/>
      <c r="F2" s="182"/>
      <c r="K2" s="171" t="s">
        <v>52</v>
      </c>
      <c r="N2" s="171" t="s">
        <v>52</v>
      </c>
      <c r="O2" s="176" t="s">
        <v>504</v>
      </c>
      <c r="Q2" s="178" t="s">
        <v>118</v>
      </c>
      <c r="S2" s="266">
        <v>1</v>
      </c>
      <c r="T2" s="266">
        <v>4607958079957</v>
      </c>
      <c r="U2" s="266" t="str">
        <f>CONCATENATE(S2,T2)</f>
        <v>14607958079957</v>
      </c>
      <c r="V2" s="266" t="str">
        <f>LEFT(U2,13)</f>
        <v>1460795807995</v>
      </c>
      <c r="W2" s="266">
        <f>V2*10+MOD(10-MOD(3*(MID(V2,1,1)+MID(V2,3,1)+MID(V2,5,1)+MID(V2,7,1)+MID(V2,9,1)+MID(V2,11,1)+MID(V2,13,1))+MID(V2,2,1)+MID(V2,4,1)+MID(V2,6,1)+MID(V2,8,1)+MID(V2,10,1)+MID(V2,12,1),10),10)</f>
        <v>14607958079954</v>
      </c>
    </row>
    <row r="3" spans="1:23" ht="25.5" x14ac:dyDescent="0.25">
      <c r="A3" s="292">
        <v>600000011</v>
      </c>
      <c r="B3" s="293" t="s">
        <v>575</v>
      </c>
      <c r="C3" s="294"/>
      <c r="D3" s="295"/>
      <c r="E3" s="295"/>
      <c r="F3" s="295" t="s">
        <v>935</v>
      </c>
      <c r="K3" s="171" t="s">
        <v>480</v>
      </c>
      <c r="N3" s="171" t="s">
        <v>52</v>
      </c>
      <c r="O3" s="176" t="s">
        <v>505</v>
      </c>
      <c r="Q3" s="178" t="s">
        <v>115</v>
      </c>
    </row>
    <row r="4" spans="1:23" ht="25.5" x14ac:dyDescent="0.25">
      <c r="A4" s="292">
        <v>600000012</v>
      </c>
      <c r="B4" s="293" t="s">
        <v>894</v>
      </c>
      <c r="C4" s="294"/>
      <c r="D4" s="295"/>
      <c r="E4" s="295"/>
      <c r="F4" s="295" t="s">
        <v>935</v>
      </c>
      <c r="K4" s="172" t="s">
        <v>174</v>
      </c>
      <c r="N4" s="171" t="s">
        <v>480</v>
      </c>
      <c r="O4" s="176" t="s">
        <v>506</v>
      </c>
      <c r="Q4" s="178" t="s">
        <v>117</v>
      </c>
    </row>
    <row r="5" spans="1:23" ht="25.5" x14ac:dyDescent="0.25">
      <c r="A5" s="187">
        <v>600000013</v>
      </c>
      <c r="B5" s="188" t="s">
        <v>895</v>
      </c>
      <c r="C5" s="183">
        <v>0.14099999999999999</v>
      </c>
      <c r="D5" s="182"/>
      <c r="E5" s="182"/>
      <c r="F5" s="182"/>
      <c r="K5" s="171" t="s">
        <v>222</v>
      </c>
      <c r="N5" s="172" t="s">
        <v>174</v>
      </c>
      <c r="O5" s="176" t="s">
        <v>507</v>
      </c>
      <c r="Q5" s="178" t="s">
        <v>570</v>
      </c>
    </row>
    <row r="6" spans="1:23" ht="25.5" x14ac:dyDescent="0.25">
      <c r="A6" s="292">
        <v>600000014</v>
      </c>
      <c r="B6" s="293" t="s">
        <v>329</v>
      </c>
      <c r="C6" s="294"/>
      <c r="D6" s="295"/>
      <c r="E6" s="295"/>
      <c r="F6" s="295" t="s">
        <v>607</v>
      </c>
      <c r="K6" s="171" t="s">
        <v>43</v>
      </c>
      <c r="N6" s="172" t="s">
        <v>174</v>
      </c>
      <c r="O6" s="176" t="s">
        <v>508</v>
      </c>
      <c r="Q6" s="178" t="s">
        <v>1706</v>
      </c>
    </row>
    <row r="7" spans="1:23" ht="25.5" x14ac:dyDescent="0.25">
      <c r="A7" s="292">
        <v>600000015</v>
      </c>
      <c r="B7" s="293" t="s">
        <v>576</v>
      </c>
      <c r="C7" s="294"/>
      <c r="D7" s="295"/>
      <c r="E7" s="295"/>
      <c r="F7" s="295" t="s">
        <v>935</v>
      </c>
      <c r="K7" s="171" t="s">
        <v>57</v>
      </c>
      <c r="N7" s="171" t="s">
        <v>222</v>
      </c>
      <c r="O7" s="176" t="s">
        <v>509</v>
      </c>
      <c r="Q7" s="178" t="s">
        <v>116</v>
      </c>
    </row>
    <row r="8" spans="1:23" ht="25.5" x14ac:dyDescent="0.25">
      <c r="A8" s="292">
        <v>600000016</v>
      </c>
      <c r="B8" s="293" t="s">
        <v>577</v>
      </c>
      <c r="C8" s="294"/>
      <c r="D8" s="295"/>
      <c r="E8" s="295"/>
      <c r="F8" s="295" t="s">
        <v>935</v>
      </c>
      <c r="K8" s="171" t="s">
        <v>68</v>
      </c>
      <c r="N8" s="171" t="s">
        <v>222</v>
      </c>
      <c r="O8" s="176" t="s">
        <v>510</v>
      </c>
      <c r="Q8" s="178" t="s">
        <v>233</v>
      </c>
    </row>
    <row r="9" spans="1:23" ht="25.5" x14ac:dyDescent="0.25">
      <c r="A9" s="187">
        <v>600000017</v>
      </c>
      <c r="B9" s="188" t="s">
        <v>896</v>
      </c>
      <c r="C9" s="183">
        <v>0.34899999999999998</v>
      </c>
      <c r="D9" s="182"/>
      <c r="E9" s="182"/>
      <c r="F9" s="182"/>
      <c r="K9" s="171" t="s">
        <v>481</v>
      </c>
      <c r="N9" s="171" t="s">
        <v>43</v>
      </c>
      <c r="O9" s="176" t="s">
        <v>511</v>
      </c>
      <c r="Q9" s="178" t="s">
        <v>119</v>
      </c>
    </row>
    <row r="10" spans="1:23" ht="25.5" x14ac:dyDescent="0.25">
      <c r="A10" s="187">
        <v>600000018</v>
      </c>
      <c r="B10" s="188" t="s">
        <v>897</v>
      </c>
      <c r="C10" s="183">
        <v>0.161</v>
      </c>
      <c r="D10" s="182"/>
      <c r="E10" s="182"/>
      <c r="F10" s="182"/>
      <c r="K10" s="171" t="s">
        <v>1361</v>
      </c>
      <c r="N10" s="171" t="s">
        <v>57</v>
      </c>
      <c r="O10" s="176" t="s">
        <v>512</v>
      </c>
    </row>
    <row r="11" spans="1:23" ht="25.5" x14ac:dyDescent="0.25">
      <c r="A11" s="187">
        <v>600000019</v>
      </c>
      <c r="B11" s="188" t="s">
        <v>898</v>
      </c>
      <c r="C11" s="183">
        <v>0.114</v>
      </c>
      <c r="D11" s="182"/>
      <c r="E11" s="182"/>
      <c r="F11" s="182"/>
      <c r="K11" s="171" t="s">
        <v>141</v>
      </c>
      <c r="N11" s="171" t="s">
        <v>57</v>
      </c>
      <c r="O11" s="176" t="s">
        <v>513</v>
      </c>
    </row>
    <row r="12" spans="1:23" ht="25.5" x14ac:dyDescent="0.25">
      <c r="A12" s="292">
        <v>600000020</v>
      </c>
      <c r="B12" s="293" t="s">
        <v>578</v>
      </c>
      <c r="C12" s="294"/>
      <c r="D12" s="295"/>
      <c r="E12" s="295"/>
      <c r="F12" s="295" t="s">
        <v>935</v>
      </c>
      <c r="K12" s="171" t="s">
        <v>1405</v>
      </c>
      <c r="N12" s="171" t="s">
        <v>68</v>
      </c>
      <c r="O12" s="176" t="s">
        <v>568</v>
      </c>
    </row>
    <row r="13" spans="1:23" ht="25.5" x14ac:dyDescent="0.25">
      <c r="A13" s="187">
        <v>600000021</v>
      </c>
      <c r="B13" s="188" t="s">
        <v>899</v>
      </c>
      <c r="C13" s="183">
        <v>0.26800000000000002</v>
      </c>
      <c r="D13" s="182"/>
      <c r="E13" s="182"/>
      <c r="F13" s="182"/>
      <c r="K13" s="171" t="s">
        <v>482</v>
      </c>
      <c r="N13" s="171" t="s">
        <v>481</v>
      </c>
      <c r="O13" s="176" t="s">
        <v>510</v>
      </c>
    </row>
    <row r="14" spans="1:23" ht="25.5" x14ac:dyDescent="0.25">
      <c r="A14" s="292">
        <v>600000022</v>
      </c>
      <c r="B14" s="293" t="s">
        <v>579</v>
      </c>
      <c r="C14" s="294"/>
      <c r="D14" s="295"/>
      <c r="E14" s="295"/>
      <c r="F14" s="295" t="s">
        <v>935</v>
      </c>
      <c r="K14" s="171" t="s">
        <v>130</v>
      </c>
      <c r="N14" s="171" t="s">
        <v>481</v>
      </c>
      <c r="O14" s="176" t="s">
        <v>514</v>
      </c>
    </row>
    <row r="15" spans="1:23" ht="25.5" x14ac:dyDescent="0.25">
      <c r="A15" s="187">
        <v>600000023</v>
      </c>
      <c r="B15" s="188" t="s">
        <v>900</v>
      </c>
      <c r="C15" s="183">
        <v>0.26700000000000002</v>
      </c>
      <c r="D15" s="182"/>
      <c r="E15" s="182"/>
      <c r="F15" s="182"/>
      <c r="K15" s="171" t="s">
        <v>281</v>
      </c>
      <c r="N15" s="171" t="s">
        <v>481</v>
      </c>
      <c r="O15" s="176" t="s">
        <v>515</v>
      </c>
    </row>
    <row r="16" spans="1:23" ht="25.5" x14ac:dyDescent="0.25">
      <c r="A16" s="292">
        <v>600000024</v>
      </c>
      <c r="B16" s="293" t="s">
        <v>580</v>
      </c>
      <c r="C16" s="294"/>
      <c r="D16" s="295"/>
      <c r="E16" s="295"/>
      <c r="F16" s="295" t="s">
        <v>935</v>
      </c>
      <c r="K16" s="171" t="s">
        <v>483</v>
      </c>
      <c r="N16" s="171" t="s">
        <v>141</v>
      </c>
      <c r="O16" s="176" t="s">
        <v>516</v>
      </c>
    </row>
    <row r="17" spans="1:15" ht="25.5" x14ac:dyDescent="0.25">
      <c r="A17" s="187">
        <v>600000025</v>
      </c>
      <c r="B17" s="188" t="s">
        <v>901</v>
      </c>
      <c r="C17" s="183">
        <v>0.17499999999999999</v>
      </c>
      <c r="D17" s="182"/>
      <c r="E17" s="182"/>
      <c r="F17" s="182"/>
      <c r="K17" s="171" t="s">
        <v>484</v>
      </c>
      <c r="N17" s="171" t="s">
        <v>482</v>
      </c>
      <c r="O17" s="176" t="s">
        <v>517</v>
      </c>
    </row>
    <row r="18" spans="1:15" ht="25.5" x14ac:dyDescent="0.25">
      <c r="A18" s="187">
        <v>600000026</v>
      </c>
      <c r="B18" s="188" t="s">
        <v>902</v>
      </c>
      <c r="C18" s="183">
        <v>0.20799999999999999</v>
      </c>
      <c r="D18" s="182"/>
      <c r="E18" s="182"/>
      <c r="F18" s="182"/>
      <c r="K18" s="171" t="s">
        <v>485</v>
      </c>
      <c r="N18" s="171" t="s">
        <v>130</v>
      </c>
      <c r="O18" s="176" t="s">
        <v>518</v>
      </c>
    </row>
    <row r="19" spans="1:15" ht="25.5" x14ac:dyDescent="0.25">
      <c r="A19" s="292">
        <v>600000027</v>
      </c>
      <c r="B19" s="293" t="s">
        <v>581</v>
      </c>
      <c r="C19" s="294"/>
      <c r="D19" s="295"/>
      <c r="E19" s="295"/>
      <c r="F19" s="295" t="s">
        <v>935</v>
      </c>
      <c r="K19" s="171" t="s">
        <v>486</v>
      </c>
      <c r="N19" s="171" t="s">
        <v>281</v>
      </c>
      <c r="O19" s="176" t="s">
        <v>519</v>
      </c>
    </row>
    <row r="20" spans="1:15" ht="25.5" x14ac:dyDescent="0.25">
      <c r="A20" s="292">
        <v>600000028</v>
      </c>
      <c r="B20" s="293" t="s">
        <v>263</v>
      </c>
      <c r="C20" s="294"/>
      <c r="D20" s="295"/>
      <c r="E20" s="295"/>
      <c r="F20" s="295" t="s">
        <v>935</v>
      </c>
      <c r="K20" s="171" t="s">
        <v>487</v>
      </c>
      <c r="N20" s="171" t="s">
        <v>483</v>
      </c>
      <c r="O20" s="176" t="s">
        <v>520</v>
      </c>
    </row>
    <row r="21" spans="1:15" ht="25.5" x14ac:dyDescent="0.25">
      <c r="A21" s="187">
        <v>600000029</v>
      </c>
      <c r="B21" s="188" t="s">
        <v>903</v>
      </c>
      <c r="C21" s="183">
        <v>0.125</v>
      </c>
      <c r="D21" s="182"/>
      <c r="E21" s="182"/>
      <c r="F21" s="182"/>
      <c r="K21" s="171" t="s">
        <v>488</v>
      </c>
      <c r="N21" s="171" t="s">
        <v>484</v>
      </c>
      <c r="O21" s="176" t="s">
        <v>521</v>
      </c>
    </row>
    <row r="22" spans="1:15" ht="25.5" x14ac:dyDescent="0.25">
      <c r="A22" s="187">
        <v>600000030</v>
      </c>
      <c r="B22" s="188" t="s">
        <v>904</v>
      </c>
      <c r="C22" s="183">
        <v>0.127</v>
      </c>
      <c r="D22" s="182"/>
      <c r="E22" s="182"/>
      <c r="F22" s="182"/>
      <c r="K22" s="172" t="s">
        <v>343</v>
      </c>
      <c r="N22" s="171" t="s">
        <v>484</v>
      </c>
      <c r="O22" s="176" t="s">
        <v>522</v>
      </c>
    </row>
    <row r="23" spans="1:15" ht="25.5" x14ac:dyDescent="0.25">
      <c r="A23" s="187">
        <v>600000031</v>
      </c>
      <c r="B23" s="188" t="s">
        <v>905</v>
      </c>
      <c r="C23" s="183">
        <v>0.17199999999999999</v>
      </c>
      <c r="D23" s="182"/>
      <c r="E23" s="182"/>
      <c r="F23" s="182"/>
      <c r="K23" s="171" t="s">
        <v>1679</v>
      </c>
      <c r="N23" s="171" t="s">
        <v>485</v>
      </c>
      <c r="O23" s="176" t="s">
        <v>523</v>
      </c>
    </row>
    <row r="24" spans="1:15" ht="38.25" x14ac:dyDescent="0.25">
      <c r="A24" s="292">
        <v>600000032</v>
      </c>
      <c r="B24" s="293" t="s">
        <v>582</v>
      </c>
      <c r="C24" s="294"/>
      <c r="D24" s="295"/>
      <c r="E24" s="295"/>
      <c r="F24" s="295" t="s">
        <v>935</v>
      </c>
      <c r="K24" s="171" t="s">
        <v>478</v>
      </c>
      <c r="N24" s="171" t="s">
        <v>485</v>
      </c>
      <c r="O24" s="176" t="s">
        <v>524</v>
      </c>
    </row>
    <row r="25" spans="1:15" ht="38.25" x14ac:dyDescent="0.25">
      <c r="A25" s="187">
        <v>600000033</v>
      </c>
      <c r="B25" s="188" t="s">
        <v>906</v>
      </c>
      <c r="C25" s="183">
        <v>0.104</v>
      </c>
      <c r="D25" s="182"/>
      <c r="E25" s="182"/>
      <c r="F25" s="182"/>
      <c r="K25" s="171" t="s">
        <v>489</v>
      </c>
      <c r="N25" s="171" t="s">
        <v>485</v>
      </c>
      <c r="O25" s="176" t="s">
        <v>562</v>
      </c>
    </row>
    <row r="26" spans="1:15" ht="25.5" x14ac:dyDescent="0.25">
      <c r="A26" s="292">
        <v>600000034</v>
      </c>
      <c r="B26" s="293" t="s">
        <v>583</v>
      </c>
      <c r="C26" s="294"/>
      <c r="D26" s="295"/>
      <c r="E26" s="295"/>
      <c r="F26" s="295" t="s">
        <v>935</v>
      </c>
      <c r="K26" s="171" t="s">
        <v>494</v>
      </c>
      <c r="N26" s="171" t="s">
        <v>486</v>
      </c>
      <c r="O26" s="176" t="s">
        <v>525</v>
      </c>
    </row>
    <row r="27" spans="1:15" ht="25.5" x14ac:dyDescent="0.25">
      <c r="A27" s="187">
        <v>600000035</v>
      </c>
      <c r="B27" s="188" t="s">
        <v>584</v>
      </c>
      <c r="C27" s="183"/>
      <c r="D27" s="182"/>
      <c r="E27" s="182"/>
      <c r="F27" s="182"/>
      <c r="K27" s="171" t="s">
        <v>479</v>
      </c>
      <c r="N27" s="171" t="s">
        <v>790</v>
      </c>
      <c r="O27" s="176" t="s">
        <v>789</v>
      </c>
    </row>
    <row r="28" spans="1:15" ht="25.5" x14ac:dyDescent="0.25">
      <c r="A28" s="187">
        <v>600000036</v>
      </c>
      <c r="B28" s="188" t="s">
        <v>585</v>
      </c>
      <c r="C28" s="183"/>
      <c r="D28" s="182"/>
      <c r="E28" s="182"/>
      <c r="F28" s="182"/>
      <c r="K28" s="171" t="s">
        <v>490</v>
      </c>
      <c r="N28" s="171" t="s">
        <v>486</v>
      </c>
      <c r="O28" s="176" t="s">
        <v>526</v>
      </c>
    </row>
    <row r="29" spans="1:15" ht="25.5" x14ac:dyDescent="0.25">
      <c r="A29" s="292">
        <v>600000080</v>
      </c>
      <c r="B29" s="293" t="s">
        <v>586</v>
      </c>
      <c r="C29" s="294"/>
      <c r="D29" s="295"/>
      <c r="E29" s="295"/>
      <c r="F29" s="295" t="s">
        <v>935</v>
      </c>
      <c r="K29" s="171" t="s">
        <v>495</v>
      </c>
      <c r="N29" s="171" t="s">
        <v>486</v>
      </c>
      <c r="O29" s="176" t="s">
        <v>527</v>
      </c>
    </row>
    <row r="30" spans="1:15" ht="25.5" x14ac:dyDescent="0.25">
      <c r="A30" s="292">
        <v>600000090</v>
      </c>
      <c r="B30" s="293" t="s">
        <v>587</v>
      </c>
      <c r="C30" s="294"/>
      <c r="D30" s="295"/>
      <c r="E30" s="295"/>
      <c r="F30" s="295" t="s">
        <v>935</v>
      </c>
      <c r="K30" s="171" t="s">
        <v>491</v>
      </c>
      <c r="N30" s="171" t="s">
        <v>487</v>
      </c>
      <c r="O30" s="176" t="s">
        <v>528</v>
      </c>
    </row>
    <row r="31" spans="1:15" ht="25.5" x14ac:dyDescent="0.25">
      <c r="A31" s="187">
        <v>600000091</v>
      </c>
      <c r="B31" s="188" t="s">
        <v>588</v>
      </c>
      <c r="C31" s="183"/>
      <c r="D31" s="182"/>
      <c r="E31" s="182"/>
      <c r="F31" s="182"/>
      <c r="K31" s="171" t="s">
        <v>861</v>
      </c>
      <c r="N31" s="171" t="s">
        <v>487</v>
      </c>
      <c r="O31" s="176" t="s">
        <v>529</v>
      </c>
    </row>
    <row r="32" spans="1:15" ht="25.5" x14ac:dyDescent="0.25">
      <c r="A32" s="292">
        <v>600000100</v>
      </c>
      <c r="B32" s="293" t="s">
        <v>589</v>
      </c>
      <c r="C32" s="294"/>
      <c r="D32" s="295"/>
      <c r="E32" s="295"/>
      <c r="F32" s="295" t="s">
        <v>935</v>
      </c>
      <c r="K32" s="171" t="s">
        <v>844</v>
      </c>
      <c r="N32" s="171" t="s">
        <v>488</v>
      </c>
      <c r="O32" s="176" t="s">
        <v>530</v>
      </c>
    </row>
    <row r="33" spans="1:15" ht="25.5" x14ac:dyDescent="0.25">
      <c r="A33" s="292">
        <v>600000102</v>
      </c>
      <c r="B33" s="293" t="s">
        <v>590</v>
      </c>
      <c r="C33" s="294"/>
      <c r="D33" s="295"/>
      <c r="E33" s="295"/>
      <c r="F33" s="295" t="s">
        <v>935</v>
      </c>
      <c r="K33" s="171" t="s">
        <v>858</v>
      </c>
      <c r="N33" s="171" t="s">
        <v>787</v>
      </c>
      <c r="O33" s="176" t="s">
        <v>786</v>
      </c>
    </row>
    <row r="34" spans="1:15" ht="25.5" x14ac:dyDescent="0.25">
      <c r="A34" s="292">
        <v>600000103</v>
      </c>
      <c r="B34" s="293" t="s">
        <v>591</v>
      </c>
      <c r="C34" s="294"/>
      <c r="D34" s="295"/>
      <c r="E34" s="295"/>
      <c r="F34" s="295" t="s">
        <v>935</v>
      </c>
      <c r="K34" s="171" t="s">
        <v>1184</v>
      </c>
      <c r="N34" s="171" t="s">
        <v>488</v>
      </c>
      <c r="O34" s="176" t="s">
        <v>531</v>
      </c>
    </row>
    <row r="35" spans="1:15" ht="25.5" x14ac:dyDescent="0.25">
      <c r="A35" s="292">
        <v>600000104</v>
      </c>
      <c r="B35" s="293" t="s">
        <v>592</v>
      </c>
      <c r="C35" s="294"/>
      <c r="D35" s="295"/>
      <c r="E35" s="295"/>
      <c r="F35" s="295" t="s">
        <v>935</v>
      </c>
      <c r="K35" s="171" t="s">
        <v>1146</v>
      </c>
      <c r="N35" s="171" t="s">
        <v>488</v>
      </c>
      <c r="O35" s="176" t="s">
        <v>532</v>
      </c>
    </row>
    <row r="36" spans="1:15" ht="38.25" x14ac:dyDescent="0.25">
      <c r="A36" s="292">
        <v>600000105</v>
      </c>
      <c r="B36" s="293" t="s">
        <v>593</v>
      </c>
      <c r="C36" s="294"/>
      <c r="D36" s="295"/>
      <c r="E36" s="295"/>
      <c r="F36" s="295" t="s">
        <v>935</v>
      </c>
      <c r="K36" s="171" t="s">
        <v>1150</v>
      </c>
      <c r="N36" s="172" t="s">
        <v>343</v>
      </c>
      <c r="O36" s="176" t="s">
        <v>533</v>
      </c>
    </row>
    <row r="37" spans="1:15" ht="38.25" x14ac:dyDescent="0.25">
      <c r="A37" s="292">
        <v>600000111</v>
      </c>
      <c r="B37" s="293" t="s">
        <v>594</v>
      </c>
      <c r="C37" s="294"/>
      <c r="D37" s="295"/>
      <c r="E37" s="295"/>
      <c r="F37" s="295" t="s">
        <v>935</v>
      </c>
      <c r="K37" s="171" t="s">
        <v>1210</v>
      </c>
      <c r="N37" s="172" t="s">
        <v>343</v>
      </c>
      <c r="O37" s="176" t="s">
        <v>534</v>
      </c>
    </row>
    <row r="38" spans="1:15" ht="38.25" x14ac:dyDescent="0.25">
      <c r="A38" s="292">
        <v>600000112</v>
      </c>
      <c r="B38" s="293" t="s">
        <v>595</v>
      </c>
      <c r="C38" s="294"/>
      <c r="D38" s="295"/>
      <c r="E38" s="295"/>
      <c r="F38" s="295" t="s">
        <v>935</v>
      </c>
      <c r="K38" s="171" t="s">
        <v>1169</v>
      </c>
      <c r="N38" s="172" t="s">
        <v>343</v>
      </c>
      <c r="O38" s="176" t="s">
        <v>535</v>
      </c>
    </row>
    <row r="39" spans="1:15" ht="38.25" x14ac:dyDescent="0.25">
      <c r="A39" s="292">
        <v>600000113</v>
      </c>
      <c r="B39" s="293" t="s">
        <v>596</v>
      </c>
      <c r="C39" s="294"/>
      <c r="D39" s="295"/>
      <c r="E39" s="295"/>
      <c r="F39" s="295" t="s">
        <v>935</v>
      </c>
      <c r="K39" s="171" t="s">
        <v>1112</v>
      </c>
      <c r="N39" s="172" t="s">
        <v>343</v>
      </c>
      <c r="O39" s="176" t="s">
        <v>536</v>
      </c>
    </row>
    <row r="40" spans="1:15" ht="38.25" x14ac:dyDescent="0.25">
      <c r="A40" s="292">
        <v>600000114</v>
      </c>
      <c r="B40" s="293" t="s">
        <v>597</v>
      </c>
      <c r="C40" s="294"/>
      <c r="D40" s="295"/>
      <c r="E40" s="295"/>
      <c r="F40" s="295" t="s">
        <v>935</v>
      </c>
      <c r="K40" s="171" t="s">
        <v>1261</v>
      </c>
      <c r="N40" s="172" t="s">
        <v>343</v>
      </c>
      <c r="O40" s="176" t="s">
        <v>537</v>
      </c>
    </row>
    <row r="41" spans="1:15" ht="38.25" x14ac:dyDescent="0.25">
      <c r="A41" s="187">
        <v>600000122</v>
      </c>
      <c r="B41" s="188" t="s">
        <v>907</v>
      </c>
      <c r="C41" s="183">
        <v>0.21199999999999999</v>
      </c>
      <c r="D41" s="182"/>
      <c r="E41" s="182"/>
      <c r="F41" s="182"/>
      <c r="K41" s="171" t="s">
        <v>1313</v>
      </c>
      <c r="N41" s="172" t="s">
        <v>343</v>
      </c>
      <c r="O41" s="176" t="s">
        <v>538</v>
      </c>
    </row>
    <row r="42" spans="1:15" ht="38.25" x14ac:dyDescent="0.25">
      <c r="A42" s="292">
        <v>600000130</v>
      </c>
      <c r="B42" s="293" t="s">
        <v>598</v>
      </c>
      <c r="C42" s="294"/>
      <c r="D42" s="295"/>
      <c r="E42" s="295"/>
      <c r="F42" s="295" t="s">
        <v>935</v>
      </c>
      <c r="K42" s="171" t="s">
        <v>231</v>
      </c>
      <c r="N42" s="172" t="s">
        <v>343</v>
      </c>
      <c r="O42" s="176" t="s">
        <v>539</v>
      </c>
    </row>
    <row r="43" spans="1:15" ht="38.25" x14ac:dyDescent="0.25">
      <c r="A43" s="187">
        <v>600000150</v>
      </c>
      <c r="B43" s="188" t="s">
        <v>908</v>
      </c>
      <c r="C43" s="183">
        <v>9.7000000000000003E-2</v>
      </c>
      <c r="D43" s="182"/>
      <c r="E43" s="182"/>
      <c r="F43" s="182"/>
      <c r="K43" s="171" t="s">
        <v>296</v>
      </c>
      <c r="N43" s="172" t="s">
        <v>343</v>
      </c>
      <c r="O43" s="176" t="s">
        <v>540</v>
      </c>
    </row>
    <row r="44" spans="1:15" ht="38.25" x14ac:dyDescent="0.25">
      <c r="A44" s="292">
        <v>600000160</v>
      </c>
      <c r="B44" s="293" t="s">
        <v>599</v>
      </c>
      <c r="C44" s="294"/>
      <c r="D44" s="295"/>
      <c r="E44" s="295"/>
      <c r="F44" s="295" t="s">
        <v>935</v>
      </c>
      <c r="K44" s="171" t="s">
        <v>496</v>
      </c>
      <c r="N44" s="172" t="s">
        <v>343</v>
      </c>
      <c r="O44" s="176" t="s">
        <v>541</v>
      </c>
    </row>
    <row r="45" spans="1:15" ht="38.25" x14ac:dyDescent="0.25">
      <c r="A45" s="292">
        <v>600000170</v>
      </c>
      <c r="B45" s="293" t="s">
        <v>600</v>
      </c>
      <c r="C45" s="294"/>
      <c r="D45" s="295"/>
      <c r="E45" s="295"/>
      <c r="F45" s="295" t="s">
        <v>935</v>
      </c>
      <c r="K45" s="171" t="s">
        <v>497</v>
      </c>
      <c r="N45" s="172" t="s">
        <v>343</v>
      </c>
      <c r="O45" s="176" t="s">
        <v>542</v>
      </c>
    </row>
    <row r="46" spans="1:15" ht="38.25" x14ac:dyDescent="0.25">
      <c r="A46" s="187">
        <v>600000191</v>
      </c>
      <c r="B46" s="188" t="s">
        <v>909</v>
      </c>
      <c r="C46" s="183">
        <v>0.152</v>
      </c>
      <c r="D46" s="182"/>
      <c r="E46" s="182"/>
      <c r="F46" s="182"/>
      <c r="K46" s="171" t="s">
        <v>498</v>
      </c>
      <c r="N46" s="172" t="s">
        <v>343</v>
      </c>
      <c r="O46" s="176" t="s">
        <v>543</v>
      </c>
    </row>
    <row r="47" spans="1:15" ht="38.25" x14ac:dyDescent="0.25">
      <c r="A47" s="292">
        <v>600000212</v>
      </c>
      <c r="B47" s="293" t="s">
        <v>89</v>
      </c>
      <c r="C47" s="294"/>
      <c r="D47" s="295"/>
      <c r="E47" s="295"/>
      <c r="F47" s="295" t="s">
        <v>935</v>
      </c>
      <c r="K47" s="171" t="s">
        <v>499</v>
      </c>
      <c r="N47" s="172" t="s">
        <v>343</v>
      </c>
      <c r="O47" s="176" t="s">
        <v>544</v>
      </c>
    </row>
    <row r="48" spans="1:15" ht="38.25" x14ac:dyDescent="0.25">
      <c r="A48" s="292">
        <v>600000213</v>
      </c>
      <c r="B48" s="293" t="s">
        <v>601</v>
      </c>
      <c r="C48" s="294"/>
      <c r="D48" s="295"/>
      <c r="E48" s="295"/>
      <c r="F48" s="295" t="s">
        <v>935</v>
      </c>
      <c r="K48" s="171" t="s">
        <v>500</v>
      </c>
      <c r="N48" s="172" t="s">
        <v>343</v>
      </c>
      <c r="O48" s="176" t="s">
        <v>545</v>
      </c>
    </row>
    <row r="49" spans="1:16" ht="38.25" x14ac:dyDescent="0.25">
      <c r="A49" s="187">
        <v>600000220</v>
      </c>
      <c r="B49" s="188" t="s">
        <v>910</v>
      </c>
      <c r="C49" s="183">
        <v>0.105</v>
      </c>
      <c r="D49" s="182"/>
      <c r="E49" s="182"/>
      <c r="F49" s="182"/>
      <c r="K49" s="171" t="s">
        <v>492</v>
      </c>
      <c r="N49" s="172" t="s">
        <v>343</v>
      </c>
      <c r="O49" s="176" t="s">
        <v>546</v>
      </c>
    </row>
    <row r="50" spans="1:16" ht="38.25" x14ac:dyDescent="0.25">
      <c r="A50" s="292">
        <v>600000221</v>
      </c>
      <c r="B50" s="293" t="s">
        <v>602</v>
      </c>
      <c r="C50" s="294"/>
      <c r="D50" s="295"/>
      <c r="E50" s="295"/>
      <c r="F50" s="295" t="s">
        <v>935</v>
      </c>
      <c r="K50" s="171" t="s">
        <v>493</v>
      </c>
      <c r="N50" s="172" t="s">
        <v>343</v>
      </c>
      <c r="O50" s="176" t="s">
        <v>547</v>
      </c>
    </row>
    <row r="51" spans="1:16" ht="25.5" x14ac:dyDescent="0.25">
      <c r="A51" s="187">
        <v>600000230</v>
      </c>
      <c r="B51" s="188" t="s">
        <v>911</v>
      </c>
      <c r="C51" s="183">
        <v>0.152</v>
      </c>
      <c r="D51" s="182"/>
      <c r="E51" s="182"/>
      <c r="F51" s="182"/>
      <c r="K51" s="171" t="s">
        <v>501</v>
      </c>
      <c r="N51" s="172" t="s">
        <v>343</v>
      </c>
      <c r="O51" s="176" t="s">
        <v>548</v>
      </c>
    </row>
    <row r="52" spans="1:16" ht="25.5" x14ac:dyDescent="0.25">
      <c r="A52" s="292">
        <v>600000240</v>
      </c>
      <c r="B52" s="293" t="s">
        <v>603</v>
      </c>
      <c r="C52" s="294"/>
      <c r="D52" s="295"/>
      <c r="E52" s="295"/>
      <c r="F52" s="295" t="s">
        <v>935</v>
      </c>
      <c r="K52" s="171" t="s">
        <v>1225</v>
      </c>
      <c r="N52" s="172" t="s">
        <v>343</v>
      </c>
      <c r="O52" s="176" t="s">
        <v>549</v>
      </c>
    </row>
    <row r="53" spans="1:16" ht="25.5" x14ac:dyDescent="0.25">
      <c r="A53" s="187">
        <v>600000250</v>
      </c>
      <c r="B53" s="188" t="s">
        <v>912</v>
      </c>
      <c r="C53" s="183">
        <v>7.5999999999999998E-2</v>
      </c>
      <c r="D53" s="182"/>
      <c r="E53" s="182"/>
      <c r="F53" s="182"/>
      <c r="K53" s="171" t="s">
        <v>756</v>
      </c>
      <c r="N53" s="171" t="s">
        <v>478</v>
      </c>
      <c r="O53" s="176" t="s">
        <v>548</v>
      </c>
    </row>
    <row r="54" spans="1:16" ht="25.5" x14ac:dyDescent="0.25">
      <c r="A54" s="187">
        <v>600000260</v>
      </c>
      <c r="B54" s="188" t="s">
        <v>913</v>
      </c>
      <c r="C54" s="183">
        <v>0.17699999999999999</v>
      </c>
      <c r="D54" s="182"/>
      <c r="E54" s="182"/>
      <c r="F54" s="182"/>
      <c r="N54" s="171" t="s">
        <v>478</v>
      </c>
      <c r="O54" s="176" t="s">
        <v>549</v>
      </c>
    </row>
    <row r="55" spans="1:16" ht="25.5" x14ac:dyDescent="0.25">
      <c r="A55" s="292">
        <v>600000261</v>
      </c>
      <c r="B55" s="293" t="s">
        <v>604</v>
      </c>
      <c r="C55" s="294"/>
      <c r="D55" s="295"/>
      <c r="E55" s="295"/>
      <c r="F55" s="295" t="s">
        <v>935</v>
      </c>
      <c r="N55" s="171" t="s">
        <v>489</v>
      </c>
      <c r="O55" s="176" t="s">
        <v>550</v>
      </c>
    </row>
    <row r="56" spans="1:16" ht="25.5" x14ac:dyDescent="0.25">
      <c r="A56" s="292">
        <v>600000271</v>
      </c>
      <c r="B56" s="293" t="s">
        <v>148</v>
      </c>
      <c r="C56" s="294"/>
      <c r="D56" s="295"/>
      <c r="E56" s="295"/>
      <c r="F56" s="295" t="s">
        <v>935</v>
      </c>
      <c r="N56" s="171" t="s">
        <v>494</v>
      </c>
      <c r="O56" s="176" t="s">
        <v>551</v>
      </c>
    </row>
    <row r="57" spans="1:16" ht="25.5" x14ac:dyDescent="0.25">
      <c r="A57" s="187">
        <v>600000280</v>
      </c>
      <c r="B57" s="188" t="s">
        <v>914</v>
      </c>
      <c r="C57" s="183">
        <v>0.371</v>
      </c>
      <c r="D57" s="182"/>
      <c r="E57" s="182"/>
      <c r="F57" s="182"/>
      <c r="N57" s="171" t="s">
        <v>479</v>
      </c>
      <c r="O57" s="176" t="s">
        <v>548</v>
      </c>
    </row>
    <row r="58" spans="1:16" ht="25.5" customHeight="1" x14ac:dyDescent="0.25">
      <c r="A58" s="292">
        <v>600000282</v>
      </c>
      <c r="B58" s="293" t="s">
        <v>605</v>
      </c>
      <c r="C58" s="294"/>
      <c r="D58" s="295"/>
      <c r="E58" s="295"/>
      <c r="F58" s="295" t="s">
        <v>935</v>
      </c>
      <c r="N58" s="171" t="s">
        <v>490</v>
      </c>
      <c r="O58" s="176" t="s">
        <v>552</v>
      </c>
    </row>
    <row r="59" spans="1:16" ht="25.5" x14ac:dyDescent="0.25">
      <c r="A59" s="187">
        <v>600000290</v>
      </c>
      <c r="B59" s="188" t="s">
        <v>915</v>
      </c>
      <c r="C59" s="183">
        <v>0.35199999999999998</v>
      </c>
      <c r="D59" s="182"/>
      <c r="E59" s="182"/>
      <c r="F59" s="182"/>
      <c r="N59" s="171" t="s">
        <v>495</v>
      </c>
      <c r="O59" s="176" t="s">
        <v>504</v>
      </c>
    </row>
    <row r="60" spans="1:16" ht="25.5" x14ac:dyDescent="0.25">
      <c r="A60" s="187">
        <v>600000300</v>
      </c>
      <c r="B60" s="188" t="s">
        <v>916</v>
      </c>
      <c r="C60" s="183">
        <v>0.61499999999999999</v>
      </c>
      <c r="D60" s="182"/>
      <c r="E60" s="182"/>
      <c r="F60" s="182"/>
      <c r="N60" s="171" t="s">
        <v>495</v>
      </c>
      <c r="O60" s="176" t="s">
        <v>505</v>
      </c>
    </row>
    <row r="61" spans="1:16" ht="25.5" x14ac:dyDescent="0.25">
      <c r="A61" s="292">
        <v>600000310</v>
      </c>
      <c r="B61" s="293" t="s">
        <v>235</v>
      </c>
      <c r="C61" s="294"/>
      <c r="D61" s="295"/>
      <c r="E61" s="295"/>
      <c r="F61" s="295" t="s">
        <v>935</v>
      </c>
      <c r="N61" s="171" t="s">
        <v>491</v>
      </c>
      <c r="O61" s="176" t="s">
        <v>553</v>
      </c>
    </row>
    <row r="62" spans="1:16" ht="25.5" x14ac:dyDescent="0.25">
      <c r="A62" s="187">
        <v>600000313</v>
      </c>
      <c r="B62" s="188" t="s">
        <v>917</v>
      </c>
      <c r="C62" s="183">
        <v>0.53100000000000003</v>
      </c>
      <c r="D62" s="182"/>
      <c r="E62" s="182"/>
      <c r="F62" s="182"/>
      <c r="N62" s="171" t="s">
        <v>844</v>
      </c>
      <c r="O62" s="176" t="s">
        <v>847</v>
      </c>
    </row>
    <row r="63" spans="1:16" ht="25.5" customHeight="1" x14ac:dyDescent="0.25">
      <c r="A63" s="187">
        <v>600000315</v>
      </c>
      <c r="B63" s="188" t="s">
        <v>918</v>
      </c>
      <c r="C63" s="183">
        <v>0.10100000000000001</v>
      </c>
      <c r="D63" s="182"/>
      <c r="E63" s="182"/>
      <c r="F63" s="182"/>
      <c r="N63" s="171" t="s">
        <v>1112</v>
      </c>
      <c r="O63" s="176" t="s">
        <v>557</v>
      </c>
    </row>
    <row r="64" spans="1:16" ht="25.5" x14ac:dyDescent="0.25">
      <c r="A64" s="292">
        <v>600000320</v>
      </c>
      <c r="B64" s="293" t="s">
        <v>144</v>
      </c>
      <c r="C64" s="294"/>
      <c r="D64" s="295"/>
      <c r="E64" s="295"/>
      <c r="F64" s="295" t="s">
        <v>935</v>
      </c>
      <c r="N64" s="171" t="s">
        <v>231</v>
      </c>
      <c r="O64" s="176" t="s">
        <v>553</v>
      </c>
      <c r="P64" s="103" t="s">
        <v>565</v>
      </c>
    </row>
    <row r="65" spans="1:15" ht="38.25" x14ac:dyDescent="0.25">
      <c r="A65" s="187">
        <v>600000322</v>
      </c>
      <c r="B65" s="188" t="s">
        <v>919</v>
      </c>
      <c r="C65" s="183">
        <v>0.13</v>
      </c>
      <c r="D65" s="182"/>
      <c r="E65" s="182"/>
      <c r="F65" s="182"/>
      <c r="N65" s="171" t="s">
        <v>296</v>
      </c>
      <c r="O65" s="176" t="s">
        <v>554</v>
      </c>
    </row>
    <row r="66" spans="1:15" ht="38.25" x14ac:dyDescent="0.25">
      <c r="A66" s="292">
        <v>600000323</v>
      </c>
      <c r="B66" s="293" t="s">
        <v>335</v>
      </c>
      <c r="C66" s="294"/>
      <c r="D66" s="295"/>
      <c r="E66" s="295"/>
      <c r="F66" s="295" t="s">
        <v>935</v>
      </c>
      <c r="N66" s="171" t="s">
        <v>296</v>
      </c>
      <c r="O66" s="176" t="s">
        <v>555</v>
      </c>
    </row>
    <row r="67" spans="1:15" ht="25.5" x14ac:dyDescent="0.25">
      <c r="A67" s="292">
        <v>600000330</v>
      </c>
      <c r="B67" s="293" t="s">
        <v>172</v>
      </c>
      <c r="C67" s="294"/>
      <c r="D67" s="295"/>
      <c r="E67" s="295"/>
      <c r="F67" s="295" t="s">
        <v>935</v>
      </c>
      <c r="N67" s="171" t="s">
        <v>496</v>
      </c>
      <c r="O67" s="176" t="s">
        <v>556</v>
      </c>
    </row>
    <row r="68" spans="1:15" ht="25.5" x14ac:dyDescent="0.25">
      <c r="A68" s="187">
        <v>600000332</v>
      </c>
      <c r="B68" s="188" t="s">
        <v>920</v>
      </c>
      <c r="C68" s="183">
        <v>0.318</v>
      </c>
      <c r="D68" s="182"/>
      <c r="E68" s="182"/>
      <c r="F68" s="182"/>
      <c r="N68" s="171" t="s">
        <v>496</v>
      </c>
      <c r="O68" s="176" t="s">
        <v>564</v>
      </c>
    </row>
    <row r="69" spans="1:15" ht="25.5" x14ac:dyDescent="0.25">
      <c r="A69" s="187">
        <v>600000334</v>
      </c>
      <c r="B69" s="188" t="s">
        <v>921</v>
      </c>
      <c r="C69" s="183">
        <v>0.37</v>
      </c>
      <c r="D69" s="182"/>
      <c r="E69" s="182"/>
      <c r="F69" s="182"/>
      <c r="N69" s="171" t="s">
        <v>496</v>
      </c>
      <c r="O69" s="176" t="s">
        <v>557</v>
      </c>
    </row>
    <row r="70" spans="1:15" ht="25.5" x14ac:dyDescent="0.25">
      <c r="A70" s="187">
        <v>600000335</v>
      </c>
      <c r="B70" s="188" t="s">
        <v>922</v>
      </c>
      <c r="C70" s="183">
        <v>0.27</v>
      </c>
      <c r="D70" s="182"/>
      <c r="E70" s="182"/>
      <c r="F70" s="182"/>
      <c r="N70" s="171" t="s">
        <v>496</v>
      </c>
      <c r="O70" s="176" t="s">
        <v>550</v>
      </c>
    </row>
    <row r="71" spans="1:15" ht="25.5" x14ac:dyDescent="0.25">
      <c r="A71" s="292">
        <v>600000336</v>
      </c>
      <c r="B71" s="293" t="s">
        <v>210</v>
      </c>
      <c r="C71" s="294"/>
      <c r="D71" s="295"/>
      <c r="E71" s="295"/>
      <c r="F71" s="295" t="s">
        <v>935</v>
      </c>
      <c r="N71" s="171" t="s">
        <v>497</v>
      </c>
      <c r="O71" s="176" t="s">
        <v>504</v>
      </c>
    </row>
    <row r="72" spans="1:15" ht="25.5" x14ac:dyDescent="0.25">
      <c r="A72" s="187">
        <v>600000340</v>
      </c>
      <c r="B72" s="188" t="s">
        <v>923</v>
      </c>
      <c r="C72" s="183">
        <v>0.13</v>
      </c>
      <c r="D72" s="182"/>
      <c r="E72" s="182"/>
      <c r="F72" s="182"/>
      <c r="H72" s="185"/>
      <c r="N72" s="171" t="s">
        <v>497</v>
      </c>
      <c r="O72" s="176" t="s">
        <v>505</v>
      </c>
    </row>
    <row r="73" spans="1:15" ht="25.5" x14ac:dyDescent="0.25">
      <c r="A73" s="292">
        <v>600000348</v>
      </c>
      <c r="B73" s="293" t="s">
        <v>236</v>
      </c>
      <c r="C73" s="294"/>
      <c r="D73" s="295"/>
      <c r="E73" s="295"/>
      <c r="F73" s="295" t="s">
        <v>935</v>
      </c>
      <c r="H73" s="199"/>
      <c r="N73" s="171" t="s">
        <v>498</v>
      </c>
      <c r="O73" s="176" t="s">
        <v>553</v>
      </c>
    </row>
    <row r="74" spans="1:15" ht="25.5" x14ac:dyDescent="0.25">
      <c r="A74" s="292">
        <v>600000350</v>
      </c>
      <c r="B74" s="293" t="s">
        <v>260</v>
      </c>
      <c r="C74" s="294"/>
      <c r="D74" s="295"/>
      <c r="E74" s="295"/>
      <c r="F74" s="295" t="s">
        <v>935</v>
      </c>
      <c r="H74" s="199"/>
      <c r="N74" s="171" t="s">
        <v>499</v>
      </c>
      <c r="O74" s="176" t="s">
        <v>558</v>
      </c>
    </row>
    <row r="75" spans="1:15" ht="25.5" x14ac:dyDescent="0.25">
      <c r="A75" s="187">
        <v>600000352</v>
      </c>
      <c r="B75" s="188" t="s">
        <v>924</v>
      </c>
      <c r="C75" s="183">
        <v>0.11700000000000001</v>
      </c>
      <c r="D75" s="182"/>
      <c r="E75" s="182"/>
      <c r="F75" s="182"/>
      <c r="H75" s="185"/>
      <c r="N75" s="171" t="s">
        <v>499</v>
      </c>
      <c r="O75" s="176" t="s">
        <v>559</v>
      </c>
    </row>
    <row r="76" spans="1:15" ht="25.5" x14ac:dyDescent="0.25">
      <c r="A76" s="187">
        <v>600000360</v>
      </c>
      <c r="B76" s="188" t="s">
        <v>606</v>
      </c>
      <c r="C76" s="183"/>
      <c r="D76" s="182"/>
      <c r="E76" s="182"/>
      <c r="F76" s="182"/>
      <c r="N76" s="171" t="s">
        <v>500</v>
      </c>
      <c r="O76" s="176" t="s">
        <v>520</v>
      </c>
    </row>
    <row r="77" spans="1:15" ht="25.5" x14ac:dyDescent="0.25">
      <c r="A77" s="187">
        <v>600000361</v>
      </c>
      <c r="B77" s="188" t="s">
        <v>925</v>
      </c>
      <c r="C77" s="183">
        <v>0.45</v>
      </c>
      <c r="D77" s="182"/>
      <c r="E77" s="182"/>
      <c r="F77" s="182"/>
      <c r="G77" s="296" t="s">
        <v>936</v>
      </c>
      <c r="N77" s="171" t="s">
        <v>500</v>
      </c>
      <c r="O77" s="176" t="s">
        <v>566</v>
      </c>
    </row>
    <row r="78" spans="1:15" ht="38.25" x14ac:dyDescent="0.25">
      <c r="A78" s="292">
        <v>600000370</v>
      </c>
      <c r="B78" s="293" t="s">
        <v>259</v>
      </c>
      <c r="C78" s="294"/>
      <c r="D78" s="295"/>
      <c r="E78" s="295"/>
      <c r="F78" s="295" t="s">
        <v>935</v>
      </c>
      <c r="N78" s="171" t="s">
        <v>492</v>
      </c>
      <c r="O78" s="176" t="s">
        <v>560</v>
      </c>
    </row>
    <row r="79" spans="1:15" ht="38.25" x14ac:dyDescent="0.25">
      <c r="A79" s="187">
        <v>600000371</v>
      </c>
      <c r="B79" s="188" t="s">
        <v>926</v>
      </c>
      <c r="C79" s="183">
        <v>8.8999999999999996E-2</v>
      </c>
      <c r="D79" s="182"/>
      <c r="E79" s="182"/>
      <c r="F79" s="182"/>
      <c r="N79" s="171" t="s">
        <v>492</v>
      </c>
      <c r="O79" s="176" t="s">
        <v>563</v>
      </c>
    </row>
    <row r="80" spans="1:15" ht="25.5" x14ac:dyDescent="0.25">
      <c r="A80" s="187">
        <v>600000373</v>
      </c>
      <c r="B80" s="188" t="s">
        <v>927</v>
      </c>
      <c r="C80" s="183">
        <v>0.09</v>
      </c>
      <c r="D80" s="182"/>
      <c r="E80" s="182"/>
      <c r="F80" s="182"/>
      <c r="N80" s="171" t="s">
        <v>493</v>
      </c>
      <c r="O80" s="176" t="s">
        <v>561</v>
      </c>
    </row>
    <row r="81" spans="1:15" ht="38.25" x14ac:dyDescent="0.25">
      <c r="A81" s="187">
        <v>600000376</v>
      </c>
      <c r="B81" s="188" t="s">
        <v>928</v>
      </c>
      <c r="C81" s="183">
        <v>0.11</v>
      </c>
      <c r="D81" s="182"/>
      <c r="E81" s="182"/>
      <c r="F81" s="182"/>
      <c r="N81" s="171" t="s">
        <v>501</v>
      </c>
      <c r="O81" s="176" t="s">
        <v>537</v>
      </c>
    </row>
    <row r="82" spans="1:15" x14ac:dyDescent="0.25">
      <c r="A82" s="187">
        <v>600000459</v>
      </c>
      <c r="B82" s="188" t="s">
        <v>1557</v>
      </c>
      <c r="C82" s="183">
        <v>7.8E-2</v>
      </c>
      <c r="D82" s="182"/>
      <c r="E82" s="182"/>
      <c r="F82" s="182"/>
      <c r="N82" s="171"/>
      <c r="O82" s="176"/>
    </row>
    <row r="83" spans="1:15" ht="25.5" x14ac:dyDescent="0.25">
      <c r="A83" s="292">
        <v>600000377</v>
      </c>
      <c r="B83" s="293" t="s">
        <v>289</v>
      </c>
      <c r="C83" s="294"/>
      <c r="D83" s="295"/>
      <c r="E83" s="295"/>
      <c r="F83" s="295" t="s">
        <v>935</v>
      </c>
      <c r="N83" s="171" t="s">
        <v>501</v>
      </c>
      <c r="O83" s="176" t="s">
        <v>567</v>
      </c>
    </row>
    <row r="84" spans="1:15" ht="38.25" x14ac:dyDescent="0.25">
      <c r="A84" s="292">
        <v>600000379</v>
      </c>
      <c r="B84" s="293" t="s">
        <v>324</v>
      </c>
      <c r="C84" s="294"/>
      <c r="D84" s="295"/>
      <c r="E84" s="295"/>
      <c r="F84" s="295" t="s">
        <v>935</v>
      </c>
      <c r="N84" s="171" t="s">
        <v>756</v>
      </c>
      <c r="O84" s="176" t="s">
        <v>757</v>
      </c>
    </row>
    <row r="85" spans="1:15" x14ac:dyDescent="0.25">
      <c r="A85" s="187">
        <v>600000380</v>
      </c>
      <c r="B85" s="188" t="s">
        <v>929</v>
      </c>
      <c r="C85" s="183">
        <v>8.1000000000000003E-2</v>
      </c>
      <c r="D85" s="182"/>
      <c r="E85" s="182"/>
      <c r="F85" s="182"/>
    </row>
    <row r="86" spans="1:15" x14ac:dyDescent="0.25">
      <c r="A86" s="292">
        <v>600000382</v>
      </c>
      <c r="B86" s="293" t="s">
        <v>261</v>
      </c>
      <c r="C86" s="294"/>
      <c r="D86" s="295"/>
      <c r="E86" s="295"/>
      <c r="F86" s="295" t="s">
        <v>935</v>
      </c>
    </row>
    <row r="87" spans="1:15" x14ac:dyDescent="0.25">
      <c r="A87" s="187">
        <v>600000383</v>
      </c>
      <c r="B87" s="188" t="s">
        <v>930</v>
      </c>
      <c r="C87" s="183">
        <v>0.105</v>
      </c>
      <c r="D87" s="182"/>
      <c r="E87" s="182"/>
      <c r="F87" s="182"/>
    </row>
    <row r="88" spans="1:15" x14ac:dyDescent="0.25">
      <c r="A88" s="187">
        <v>600000384</v>
      </c>
      <c r="B88" s="188" t="s">
        <v>931</v>
      </c>
      <c r="C88" s="183">
        <v>0.114</v>
      </c>
      <c r="D88" s="182"/>
      <c r="E88" s="182"/>
      <c r="F88" s="182"/>
    </row>
    <row r="89" spans="1:15" x14ac:dyDescent="0.25">
      <c r="A89" s="292">
        <v>600000388</v>
      </c>
      <c r="B89" s="293" t="s">
        <v>314</v>
      </c>
      <c r="C89" s="294"/>
      <c r="D89" s="295"/>
      <c r="E89" s="295"/>
      <c r="F89" s="295" t="s">
        <v>935</v>
      </c>
    </row>
    <row r="90" spans="1:15" x14ac:dyDescent="0.25">
      <c r="A90" s="187">
        <v>600000390</v>
      </c>
      <c r="B90" s="188" t="s">
        <v>932</v>
      </c>
      <c r="C90" s="183">
        <v>0.14699999999999999</v>
      </c>
      <c r="D90" s="182"/>
      <c r="E90" s="182"/>
      <c r="F90" s="182"/>
      <c r="H90" s="200"/>
    </row>
    <row r="91" spans="1:15" x14ac:dyDescent="0.25">
      <c r="A91" s="292">
        <v>600000391</v>
      </c>
      <c r="B91" s="293" t="s">
        <v>321</v>
      </c>
      <c r="C91" s="294"/>
      <c r="D91" s="295"/>
      <c r="E91" s="295"/>
      <c r="F91" s="295" t="s">
        <v>935</v>
      </c>
      <c r="H91" s="200"/>
    </row>
    <row r="92" spans="1:15" x14ac:dyDescent="0.25">
      <c r="A92" s="187">
        <v>600000409</v>
      </c>
      <c r="B92" s="188" t="s">
        <v>942</v>
      </c>
      <c r="C92" s="183">
        <v>0.254</v>
      </c>
      <c r="D92" s="182"/>
      <c r="E92" s="182"/>
      <c r="F92" s="182"/>
      <c r="G92" s="270" t="s">
        <v>692</v>
      </c>
      <c r="H92" s="200"/>
    </row>
    <row r="93" spans="1:15" x14ac:dyDescent="0.25">
      <c r="A93" s="187">
        <v>600000420</v>
      </c>
      <c r="B93" s="188" t="s">
        <v>945</v>
      </c>
      <c r="C93" s="183">
        <v>0.22900000000000001</v>
      </c>
      <c r="D93" s="182"/>
      <c r="E93" s="182"/>
      <c r="F93" s="182"/>
      <c r="G93" s="233" t="s">
        <v>626</v>
      </c>
      <c r="H93" s="200"/>
    </row>
    <row r="94" spans="1:15" x14ac:dyDescent="0.25">
      <c r="A94" s="187">
        <v>600000406</v>
      </c>
      <c r="B94" s="188" t="s">
        <v>940</v>
      </c>
      <c r="C94" s="183">
        <v>0.11899999999999999</v>
      </c>
      <c r="D94" s="182"/>
      <c r="E94" s="182"/>
      <c r="F94" s="182"/>
      <c r="H94" s="200"/>
    </row>
    <row r="95" spans="1:15" x14ac:dyDescent="0.25">
      <c r="A95" s="187">
        <v>600000400</v>
      </c>
      <c r="B95" s="188" t="s">
        <v>933</v>
      </c>
      <c r="C95" s="183">
        <v>0.13500000000000001</v>
      </c>
      <c r="D95" s="182"/>
      <c r="E95" s="182"/>
      <c r="F95" s="182"/>
      <c r="H95" s="200"/>
    </row>
    <row r="96" spans="1:15" x14ac:dyDescent="0.25">
      <c r="A96" s="187">
        <v>600000405</v>
      </c>
      <c r="B96" s="188" t="s">
        <v>939</v>
      </c>
      <c r="C96" s="183">
        <v>0.122</v>
      </c>
      <c r="D96" s="182"/>
      <c r="E96" s="182"/>
      <c r="F96" s="182"/>
    </row>
    <row r="97" spans="1:7" x14ac:dyDescent="0.25">
      <c r="A97" s="187">
        <v>600000401</v>
      </c>
      <c r="B97" s="188" t="s">
        <v>934</v>
      </c>
      <c r="C97" s="183">
        <v>0.13600000000000001</v>
      </c>
      <c r="D97" s="182"/>
      <c r="E97" s="182"/>
      <c r="F97" s="182"/>
    </row>
    <row r="98" spans="1:7" x14ac:dyDescent="0.25">
      <c r="A98" s="187">
        <v>600000413</v>
      </c>
      <c r="B98" s="188" t="s">
        <v>944</v>
      </c>
      <c r="C98" s="183">
        <v>0.14699999999999999</v>
      </c>
      <c r="D98" s="182"/>
      <c r="E98" s="182"/>
      <c r="F98" s="182"/>
      <c r="G98" s="264" t="s">
        <v>641</v>
      </c>
    </row>
    <row r="99" spans="1:7" x14ac:dyDescent="0.25">
      <c r="A99" s="292">
        <v>600000402</v>
      </c>
      <c r="B99" s="293" t="s">
        <v>734</v>
      </c>
      <c r="C99" s="294"/>
      <c r="D99" s="295"/>
      <c r="E99" s="294"/>
      <c r="F99" s="295" t="s">
        <v>935</v>
      </c>
    </row>
    <row r="100" spans="1:7" x14ac:dyDescent="0.25">
      <c r="A100" s="187">
        <v>600000403</v>
      </c>
      <c r="B100" s="188" t="s">
        <v>937</v>
      </c>
      <c r="C100" s="183">
        <v>0.104</v>
      </c>
      <c r="D100" s="182"/>
      <c r="E100" s="183"/>
      <c r="F100" s="182"/>
    </row>
    <row r="101" spans="1:7" x14ac:dyDescent="0.25">
      <c r="A101" s="187">
        <v>600000404</v>
      </c>
      <c r="B101" s="188" t="s">
        <v>938</v>
      </c>
      <c r="C101" s="183">
        <v>0.105</v>
      </c>
      <c r="D101" s="182"/>
      <c r="E101" s="183"/>
      <c r="F101" s="182"/>
    </row>
    <row r="102" spans="1:7" x14ac:dyDescent="0.25">
      <c r="A102" s="187">
        <v>600000411</v>
      </c>
      <c r="B102" s="188" t="s">
        <v>943</v>
      </c>
      <c r="C102" s="183">
        <v>0.433</v>
      </c>
      <c r="D102" s="182"/>
      <c r="E102" s="183"/>
      <c r="F102" s="182"/>
    </row>
    <row r="103" spans="1:7" x14ac:dyDescent="0.25">
      <c r="A103" s="189"/>
      <c r="B103" s="188" t="s">
        <v>622</v>
      </c>
      <c r="C103" s="183"/>
      <c r="D103" s="182"/>
      <c r="E103" s="183"/>
      <c r="F103" s="182"/>
    </row>
    <row r="104" spans="1:7" x14ac:dyDescent="0.25">
      <c r="A104" s="189">
        <v>600000421</v>
      </c>
      <c r="B104" s="188" t="s">
        <v>946</v>
      </c>
      <c r="C104" s="183">
        <v>0.154</v>
      </c>
      <c r="D104" s="182"/>
      <c r="E104" s="183"/>
      <c r="F104" s="182"/>
      <c r="G104" s="267" t="s">
        <v>646</v>
      </c>
    </row>
    <row r="105" spans="1:7" x14ac:dyDescent="0.25">
      <c r="A105" s="189">
        <v>600000422</v>
      </c>
      <c r="B105" s="188" t="s">
        <v>947</v>
      </c>
      <c r="C105" s="183">
        <v>0.14099999999999999</v>
      </c>
      <c r="D105" s="182"/>
      <c r="E105" s="183"/>
      <c r="F105" s="182"/>
      <c r="G105" s="267" t="s">
        <v>647</v>
      </c>
    </row>
    <row r="106" spans="1:7" x14ac:dyDescent="0.25">
      <c r="A106" s="189">
        <v>600000407</v>
      </c>
      <c r="B106" s="188" t="s">
        <v>941</v>
      </c>
      <c r="C106" s="183">
        <v>9.4E-2</v>
      </c>
      <c r="D106" s="182"/>
      <c r="E106" s="183"/>
      <c r="F106" s="182"/>
      <c r="G106" s="269" t="s">
        <v>679</v>
      </c>
    </row>
    <row r="107" spans="1:7" x14ac:dyDescent="0.25">
      <c r="A107" s="189">
        <v>600000424</v>
      </c>
      <c r="B107" s="188" t="s">
        <v>948</v>
      </c>
      <c r="C107" s="183">
        <v>7.3999999999999996E-2</v>
      </c>
      <c r="D107" s="182"/>
      <c r="E107" s="183"/>
      <c r="F107" s="182"/>
      <c r="G107" s="271" t="s">
        <v>699</v>
      </c>
    </row>
    <row r="108" spans="1:7" x14ac:dyDescent="0.25">
      <c r="A108" s="189"/>
      <c r="B108" s="188" t="s">
        <v>772</v>
      </c>
      <c r="C108" s="183"/>
      <c r="D108" s="182"/>
      <c r="E108" s="183"/>
      <c r="F108" s="182"/>
      <c r="G108" s="279" t="s">
        <v>755</v>
      </c>
    </row>
    <row r="109" spans="1:7" x14ac:dyDescent="0.25">
      <c r="A109" s="189">
        <v>600000425</v>
      </c>
      <c r="B109" s="188" t="s">
        <v>949</v>
      </c>
      <c r="C109" s="183">
        <v>0.121</v>
      </c>
      <c r="D109" s="182"/>
      <c r="E109" s="183"/>
      <c r="F109" s="182"/>
      <c r="G109" s="280" t="s">
        <v>759</v>
      </c>
    </row>
    <row r="110" spans="1:7" x14ac:dyDescent="0.25">
      <c r="A110" s="187">
        <v>600000427</v>
      </c>
      <c r="B110" s="188" t="s">
        <v>951</v>
      </c>
      <c r="C110" s="183">
        <v>0.11799999999999999</v>
      </c>
      <c r="D110" s="182"/>
      <c r="E110" s="183"/>
      <c r="F110" s="182"/>
      <c r="G110" s="281" t="s">
        <v>792</v>
      </c>
    </row>
    <row r="111" spans="1:7" x14ac:dyDescent="0.25">
      <c r="A111" s="189">
        <v>600000426</v>
      </c>
      <c r="B111" s="188" t="s">
        <v>950</v>
      </c>
      <c r="C111" s="183">
        <v>0.113</v>
      </c>
      <c r="D111" s="182"/>
      <c r="E111" s="183"/>
      <c r="F111" s="182"/>
      <c r="G111" s="282" t="s">
        <v>801</v>
      </c>
    </row>
    <row r="112" spans="1:7" x14ac:dyDescent="0.25">
      <c r="A112" s="189"/>
      <c r="B112" s="188" t="s">
        <v>807</v>
      </c>
      <c r="C112" s="183"/>
      <c r="D112" s="182"/>
      <c r="E112" s="183"/>
      <c r="F112" s="182"/>
      <c r="G112" s="283" t="s">
        <v>806</v>
      </c>
    </row>
    <row r="113" spans="1:7" x14ac:dyDescent="0.25">
      <c r="A113" s="189"/>
      <c r="B113" s="188" t="s">
        <v>817</v>
      </c>
      <c r="C113" s="183"/>
      <c r="D113" s="182"/>
      <c r="E113" s="183"/>
      <c r="F113" s="182"/>
      <c r="G113" s="284" t="s">
        <v>818</v>
      </c>
    </row>
    <row r="114" spans="1:7" x14ac:dyDescent="0.25">
      <c r="A114" s="187">
        <v>600000428</v>
      </c>
      <c r="B114" s="188" t="s">
        <v>952</v>
      </c>
      <c r="C114" s="183">
        <v>0.123</v>
      </c>
      <c r="D114" s="182"/>
      <c r="E114" s="183"/>
      <c r="F114" s="182"/>
      <c r="G114" s="281" t="s">
        <v>792</v>
      </c>
    </row>
    <row r="115" spans="1:7" x14ac:dyDescent="0.25">
      <c r="A115" s="187">
        <v>600000429</v>
      </c>
      <c r="B115" s="188" t="s">
        <v>953</v>
      </c>
      <c r="C115" s="183">
        <v>0.14299999999999999</v>
      </c>
      <c r="D115" s="182"/>
      <c r="E115" s="183"/>
      <c r="F115" s="182"/>
      <c r="G115" s="281" t="s">
        <v>792</v>
      </c>
    </row>
    <row r="116" spans="1:7" x14ac:dyDescent="0.25">
      <c r="A116" s="189">
        <v>600000430</v>
      </c>
      <c r="B116" s="188" t="s">
        <v>1059</v>
      </c>
      <c r="C116" s="183">
        <v>0.113</v>
      </c>
      <c r="D116" s="182"/>
      <c r="E116" s="183"/>
      <c r="F116" s="182"/>
      <c r="G116" s="299" t="s">
        <v>993</v>
      </c>
    </row>
    <row r="117" spans="1:7" x14ac:dyDescent="0.25">
      <c r="A117" s="189">
        <v>600000521</v>
      </c>
      <c r="B117" s="188" t="s">
        <v>1649</v>
      </c>
      <c r="C117" s="183">
        <v>0.10100000000000001</v>
      </c>
      <c r="D117" s="182"/>
      <c r="E117" s="183"/>
      <c r="F117" s="182"/>
      <c r="G117" s="291" t="s">
        <v>816</v>
      </c>
    </row>
    <row r="118" spans="1:7" x14ac:dyDescent="0.25">
      <c r="A118" s="189">
        <v>600000431</v>
      </c>
      <c r="B118" s="188" t="s">
        <v>1179</v>
      </c>
      <c r="C118" s="183">
        <v>9.0999999999999998E-2</v>
      </c>
      <c r="D118" s="182"/>
      <c r="E118" s="183"/>
      <c r="F118" s="182"/>
      <c r="G118" s="285" t="s">
        <v>829</v>
      </c>
    </row>
    <row r="119" spans="1:7" x14ac:dyDescent="0.25">
      <c r="A119" s="189"/>
      <c r="B119" s="188" t="s">
        <v>1312</v>
      </c>
      <c r="C119" s="183"/>
      <c r="D119" s="182"/>
      <c r="E119" s="183"/>
      <c r="F119" s="182"/>
      <c r="G119" s="286" t="s">
        <v>831</v>
      </c>
    </row>
    <row r="120" spans="1:7" x14ac:dyDescent="0.25">
      <c r="A120" s="189">
        <v>600000460</v>
      </c>
      <c r="B120" s="188" t="s">
        <v>1296</v>
      </c>
      <c r="C120" s="183">
        <v>8.3000000000000004E-2</v>
      </c>
      <c r="D120" s="182"/>
      <c r="E120" s="183"/>
      <c r="F120" s="182"/>
      <c r="G120" s="286" t="s">
        <v>832</v>
      </c>
    </row>
    <row r="121" spans="1:7" x14ac:dyDescent="0.25">
      <c r="A121" s="189">
        <v>600000432</v>
      </c>
      <c r="B121" s="188" t="s">
        <v>1190</v>
      </c>
      <c r="C121" s="183">
        <v>8.3000000000000004E-2</v>
      </c>
      <c r="D121" s="182"/>
      <c r="E121" s="183"/>
      <c r="F121" s="182"/>
      <c r="G121" s="287" t="s">
        <v>833</v>
      </c>
    </row>
    <row r="122" spans="1:7" x14ac:dyDescent="0.25">
      <c r="A122" s="189"/>
      <c r="B122" s="188" t="s">
        <v>954</v>
      </c>
      <c r="C122" s="183"/>
      <c r="D122" s="182"/>
      <c r="E122" s="183"/>
      <c r="F122" s="182"/>
    </row>
    <row r="123" spans="1:7" x14ac:dyDescent="0.25">
      <c r="A123" s="189"/>
      <c r="B123" s="188" t="s">
        <v>886</v>
      </c>
      <c r="C123" s="183"/>
      <c r="D123" s="182"/>
      <c r="E123" s="183"/>
      <c r="F123" s="182"/>
    </row>
    <row r="124" spans="1:7" x14ac:dyDescent="0.25">
      <c r="A124" s="189">
        <v>600000415</v>
      </c>
      <c r="B124" s="188" t="s">
        <v>979</v>
      </c>
      <c r="C124" s="183">
        <v>9.8000000000000004E-2</v>
      </c>
      <c r="D124" s="182"/>
      <c r="E124" s="183"/>
      <c r="F124" s="182"/>
      <c r="G124" s="291" t="s">
        <v>892</v>
      </c>
    </row>
    <row r="125" spans="1:7" x14ac:dyDescent="0.25">
      <c r="A125" s="189">
        <v>600000524</v>
      </c>
      <c r="B125" s="188" t="s">
        <v>957</v>
      </c>
      <c r="C125" s="183">
        <v>0.17499999999999999</v>
      </c>
      <c r="D125" s="183"/>
      <c r="E125" s="183"/>
      <c r="F125" s="182"/>
      <c r="G125" s="297" t="s">
        <v>956</v>
      </c>
    </row>
    <row r="126" spans="1:7" x14ac:dyDescent="0.25">
      <c r="A126" s="189">
        <v>600000416</v>
      </c>
      <c r="B126" s="188" t="s">
        <v>980</v>
      </c>
      <c r="C126" s="183">
        <v>0.13900000000000001</v>
      </c>
      <c r="D126" s="183"/>
      <c r="E126" s="183"/>
      <c r="F126" s="182"/>
      <c r="G126" s="298" t="s">
        <v>958</v>
      </c>
    </row>
    <row r="127" spans="1:7" x14ac:dyDescent="0.25">
      <c r="A127" s="189"/>
      <c r="B127" s="188" t="s">
        <v>1274</v>
      </c>
      <c r="C127" s="183"/>
      <c r="D127" s="183"/>
      <c r="E127" s="183"/>
      <c r="F127" s="182"/>
      <c r="G127" s="300" t="s">
        <v>996</v>
      </c>
    </row>
    <row r="128" spans="1:7" x14ac:dyDescent="0.25">
      <c r="A128" s="189">
        <v>600000444</v>
      </c>
      <c r="B128" s="188" t="s">
        <v>1039</v>
      </c>
      <c r="C128" s="183">
        <v>0.13700000000000001</v>
      </c>
      <c r="D128" s="183"/>
      <c r="E128" s="183"/>
      <c r="F128" s="182"/>
      <c r="G128" s="301" t="s">
        <v>1007</v>
      </c>
    </row>
    <row r="129" spans="1:10" x14ac:dyDescent="0.25">
      <c r="A129" s="189">
        <v>600000418</v>
      </c>
      <c r="B129" s="188" t="s">
        <v>1519</v>
      </c>
      <c r="C129" s="183">
        <v>0.16700000000000001</v>
      </c>
      <c r="D129" s="183"/>
      <c r="E129" s="183"/>
      <c r="F129" s="182"/>
      <c r="G129" s="308" t="s">
        <v>1118</v>
      </c>
    </row>
    <row r="130" spans="1:10" x14ac:dyDescent="0.25">
      <c r="A130" s="189">
        <v>600000419</v>
      </c>
      <c r="B130" s="188" t="s">
        <v>1520</v>
      </c>
      <c r="C130" s="183">
        <v>0.126</v>
      </c>
      <c r="D130" s="183"/>
      <c r="E130" s="183"/>
      <c r="F130" s="182"/>
      <c r="G130" s="308" t="s">
        <v>1121</v>
      </c>
    </row>
    <row r="131" spans="1:10" x14ac:dyDescent="0.25">
      <c r="A131" s="189">
        <v>600000440</v>
      </c>
      <c r="B131" s="188" t="s">
        <v>1368</v>
      </c>
      <c r="C131" s="183">
        <v>0.13200000000000001</v>
      </c>
      <c r="D131" s="183"/>
      <c r="E131" s="183"/>
      <c r="F131" s="182"/>
      <c r="G131" s="308" t="s">
        <v>1119</v>
      </c>
    </row>
    <row r="132" spans="1:10" x14ac:dyDescent="0.25">
      <c r="A132" s="189">
        <v>600000436</v>
      </c>
      <c r="B132" s="188" t="s">
        <v>1157</v>
      </c>
      <c r="C132" s="183">
        <v>0.154</v>
      </c>
      <c r="D132" s="183"/>
      <c r="E132" s="183"/>
      <c r="F132" s="182"/>
      <c r="G132" s="302" t="s">
        <v>1009</v>
      </c>
    </row>
    <row r="133" spans="1:10" x14ac:dyDescent="0.25">
      <c r="A133" s="189"/>
      <c r="B133" s="188" t="s">
        <v>1158</v>
      </c>
      <c r="C133" s="183"/>
      <c r="D133" s="183"/>
      <c r="E133" s="183"/>
      <c r="F133" s="182"/>
      <c r="G133" s="302" t="s">
        <v>1009</v>
      </c>
    </row>
    <row r="134" spans="1:10" x14ac:dyDescent="0.25">
      <c r="A134" s="189">
        <v>600000445</v>
      </c>
      <c r="B134" s="188" t="s">
        <v>1062</v>
      </c>
      <c r="C134" s="183">
        <v>0.114</v>
      </c>
      <c r="D134" s="183"/>
      <c r="E134" s="183"/>
      <c r="F134" s="182"/>
      <c r="G134" s="307" t="s">
        <v>1050</v>
      </c>
      <c r="J134" s="103" t="s">
        <v>1020</v>
      </c>
    </row>
    <row r="135" spans="1:10" x14ac:dyDescent="0.25">
      <c r="A135" s="189">
        <v>600000441</v>
      </c>
      <c r="B135" s="188" t="s">
        <v>1040</v>
      </c>
      <c r="C135" s="183">
        <v>0.104</v>
      </c>
      <c r="D135" s="183"/>
      <c r="E135" s="183"/>
      <c r="F135" s="182"/>
      <c r="G135" s="308" t="s">
        <v>1116</v>
      </c>
    </row>
    <row r="136" spans="1:10" x14ac:dyDescent="0.25">
      <c r="A136" s="189">
        <v>600000442</v>
      </c>
      <c r="B136" s="188" t="s">
        <v>1131</v>
      </c>
      <c r="C136" s="183">
        <v>0.18099999999999999</v>
      </c>
      <c r="D136" s="183"/>
      <c r="E136" s="183"/>
      <c r="F136" s="182"/>
      <c r="G136" s="308" t="s">
        <v>1117</v>
      </c>
      <c r="J136" s="103" t="s">
        <v>1020</v>
      </c>
    </row>
    <row r="137" spans="1:10" x14ac:dyDescent="0.25">
      <c r="A137" s="189"/>
      <c r="B137" s="188" t="s">
        <v>1156</v>
      </c>
      <c r="C137" s="183"/>
      <c r="D137" s="183"/>
      <c r="E137" s="183"/>
      <c r="F137" s="182"/>
      <c r="G137" s="303" t="s">
        <v>1018</v>
      </c>
    </row>
    <row r="138" spans="1:10" x14ac:dyDescent="0.25">
      <c r="A138" s="189"/>
      <c r="B138" s="188" t="s">
        <v>1155</v>
      </c>
      <c r="C138" s="183"/>
      <c r="D138" s="183"/>
      <c r="E138" s="183"/>
      <c r="F138" s="182"/>
      <c r="G138" s="303" t="s">
        <v>1018</v>
      </c>
    </row>
    <row r="139" spans="1:10" x14ac:dyDescent="0.25">
      <c r="A139" s="189">
        <v>600000446</v>
      </c>
      <c r="B139" s="188" t="s">
        <v>1061</v>
      </c>
      <c r="C139" s="183">
        <v>0.114</v>
      </c>
      <c r="D139" s="183"/>
      <c r="E139" s="183"/>
      <c r="F139" s="182"/>
      <c r="G139" s="307" t="s">
        <v>1051</v>
      </c>
    </row>
    <row r="140" spans="1:10" x14ac:dyDescent="0.25">
      <c r="A140" s="189">
        <v>600000443</v>
      </c>
      <c r="B140" s="188" t="s">
        <v>1130</v>
      </c>
      <c r="C140" s="183">
        <v>0.16600000000000001</v>
      </c>
      <c r="D140" s="183"/>
      <c r="E140" s="183"/>
      <c r="F140" s="182"/>
      <c r="G140" s="304" t="s">
        <v>1021</v>
      </c>
    </row>
    <row r="141" spans="1:10" x14ac:dyDescent="0.25">
      <c r="A141" s="189"/>
      <c r="B141" s="188" t="s">
        <v>1022</v>
      </c>
      <c r="C141" s="183"/>
      <c r="D141" s="183"/>
      <c r="E141" s="183"/>
      <c r="F141" s="182"/>
      <c r="G141" s="305" t="s">
        <v>1023</v>
      </c>
    </row>
    <row r="142" spans="1:10" x14ac:dyDescent="0.25">
      <c r="A142" s="189">
        <v>600000433</v>
      </c>
      <c r="B142" s="188" t="s">
        <v>1124</v>
      </c>
      <c r="C142" s="183">
        <v>0.11899999999999999</v>
      </c>
      <c r="D142" s="183"/>
      <c r="E142" s="183"/>
      <c r="F142" s="182"/>
      <c r="G142" s="308" t="s">
        <v>1122</v>
      </c>
    </row>
    <row r="143" spans="1:10" x14ac:dyDescent="0.25">
      <c r="A143" s="189">
        <v>600000434</v>
      </c>
      <c r="B143" s="188" t="s">
        <v>1030</v>
      </c>
      <c r="C143" s="183">
        <v>0.36299999999999999</v>
      </c>
      <c r="D143" s="183"/>
      <c r="E143" s="183"/>
      <c r="F143" s="182"/>
      <c r="G143" s="306" t="s">
        <v>1029</v>
      </c>
    </row>
    <row r="144" spans="1:10" x14ac:dyDescent="0.25">
      <c r="A144" s="189">
        <v>600000435</v>
      </c>
      <c r="B144" s="188" t="s">
        <v>1194</v>
      </c>
      <c r="C144" s="183">
        <v>0.16400000000000001</v>
      </c>
      <c r="D144" s="183"/>
      <c r="E144" s="183"/>
      <c r="F144" s="182"/>
      <c r="G144" s="308" t="s">
        <v>1120</v>
      </c>
    </row>
    <row r="145" spans="1:11" x14ac:dyDescent="0.25">
      <c r="A145" s="189"/>
      <c r="B145" s="188" t="s">
        <v>1139</v>
      </c>
      <c r="C145" s="183"/>
      <c r="D145" s="183"/>
      <c r="E145" s="183"/>
      <c r="F145" s="182"/>
      <c r="G145" s="282" t="s">
        <v>801</v>
      </c>
    </row>
    <row r="146" spans="1:11" x14ac:dyDescent="0.25">
      <c r="A146" s="189">
        <v>600000447</v>
      </c>
      <c r="B146" s="188" t="s">
        <v>1153</v>
      </c>
      <c r="C146" s="310">
        <v>0.128</v>
      </c>
      <c r="D146" s="183"/>
      <c r="E146" s="183"/>
      <c r="F146" s="182"/>
      <c r="G146" s="309" t="s">
        <v>1144</v>
      </c>
    </row>
    <row r="147" spans="1:11" x14ac:dyDescent="0.25">
      <c r="A147" s="189">
        <v>600000448</v>
      </c>
      <c r="B147" s="188" t="s">
        <v>1152</v>
      </c>
      <c r="C147" s="183">
        <v>0.11700000000000001</v>
      </c>
      <c r="D147" s="183"/>
      <c r="E147" s="183"/>
      <c r="F147" s="182"/>
      <c r="G147" s="312" t="s">
        <v>1162</v>
      </c>
    </row>
    <row r="148" spans="1:11" x14ac:dyDescent="0.25">
      <c r="A148" s="189">
        <v>600000458</v>
      </c>
      <c r="B148" s="322" t="s">
        <v>1327</v>
      </c>
      <c r="C148" s="183">
        <v>0.14199999999999999</v>
      </c>
      <c r="D148" s="183"/>
      <c r="E148" s="183"/>
      <c r="F148" s="182"/>
      <c r="G148" s="319" t="s">
        <v>1328</v>
      </c>
    </row>
    <row r="149" spans="1:11" x14ac:dyDescent="0.25">
      <c r="A149" s="189">
        <v>600000453</v>
      </c>
      <c r="B149" s="188" t="s">
        <v>1284</v>
      </c>
      <c r="C149" s="183">
        <v>0.11</v>
      </c>
      <c r="D149" s="183"/>
      <c r="E149" s="183"/>
      <c r="F149" s="182"/>
      <c r="G149" s="317" t="s">
        <v>1285</v>
      </c>
    </row>
    <row r="150" spans="1:11" x14ac:dyDescent="0.25">
      <c r="A150" s="189">
        <v>600000511</v>
      </c>
      <c r="B150" s="188" t="s">
        <v>1239</v>
      </c>
      <c r="C150" s="183">
        <v>0.09</v>
      </c>
      <c r="D150" s="183"/>
      <c r="E150" s="183"/>
      <c r="F150" s="182"/>
      <c r="K150" s="103" t="s">
        <v>1019</v>
      </c>
    </row>
    <row r="151" spans="1:11" x14ac:dyDescent="0.25">
      <c r="A151" s="189">
        <v>600000493</v>
      </c>
      <c r="B151" s="188" t="s">
        <v>1240</v>
      </c>
      <c r="C151" s="183">
        <v>0.09</v>
      </c>
      <c r="D151" s="183"/>
      <c r="E151" s="183"/>
      <c r="F151" s="182"/>
      <c r="G151" s="321" t="s">
        <v>1356</v>
      </c>
    </row>
    <row r="152" spans="1:11" x14ac:dyDescent="0.25">
      <c r="A152" s="189">
        <v>600000497</v>
      </c>
      <c r="B152" s="188" t="s">
        <v>1369</v>
      </c>
      <c r="C152" s="183">
        <v>0.26700000000000002</v>
      </c>
      <c r="D152" s="183"/>
      <c r="E152" s="183"/>
      <c r="F152" s="182"/>
      <c r="G152" s="316" t="s">
        <v>1283</v>
      </c>
    </row>
    <row r="153" spans="1:11" x14ac:dyDescent="0.25">
      <c r="A153" s="189">
        <v>600000451</v>
      </c>
      <c r="B153" s="188" t="s">
        <v>1275</v>
      </c>
      <c r="C153" s="183">
        <v>0.113</v>
      </c>
      <c r="D153" s="183"/>
      <c r="E153" s="183"/>
      <c r="F153" s="182"/>
      <c r="G153" s="282" t="s">
        <v>801</v>
      </c>
    </row>
    <row r="154" spans="1:11" x14ac:dyDescent="0.25">
      <c r="A154" s="189">
        <v>600000439</v>
      </c>
      <c r="B154" s="188" t="s">
        <v>1282</v>
      </c>
      <c r="C154" s="183">
        <v>0.23200000000000001</v>
      </c>
      <c r="D154" s="183"/>
      <c r="E154" s="183"/>
      <c r="F154" s="182"/>
      <c r="G154" s="315" t="s">
        <v>1281</v>
      </c>
    </row>
    <row r="155" spans="1:11" x14ac:dyDescent="0.25">
      <c r="A155" s="189"/>
      <c r="B155" s="188" t="s">
        <v>1333</v>
      </c>
      <c r="C155" s="183"/>
      <c r="D155" s="183"/>
      <c r="E155" s="183"/>
      <c r="F155" s="182"/>
      <c r="K155" s="311"/>
    </row>
    <row r="156" spans="1:11" x14ac:dyDescent="0.25">
      <c r="A156" s="189">
        <v>600000496</v>
      </c>
      <c r="B156" s="188" t="s">
        <v>1329</v>
      </c>
      <c r="C156" s="183">
        <v>0.14199999999999999</v>
      </c>
      <c r="D156" s="183"/>
      <c r="E156" s="183"/>
      <c r="F156" s="182"/>
      <c r="G156" s="319" t="s">
        <v>1330</v>
      </c>
      <c r="K156" s="311"/>
    </row>
    <row r="157" spans="1:11" x14ac:dyDescent="0.25">
      <c r="A157" s="189"/>
      <c r="B157" s="188" t="s">
        <v>1331</v>
      </c>
      <c r="C157" s="183"/>
      <c r="D157" s="183"/>
      <c r="E157" s="183"/>
      <c r="F157" s="182"/>
    </row>
    <row r="158" spans="1:11" x14ac:dyDescent="0.25">
      <c r="A158" s="189"/>
      <c r="B158" s="188" t="s">
        <v>1332</v>
      </c>
      <c r="C158" s="183"/>
      <c r="D158" s="183"/>
      <c r="E158" s="183"/>
      <c r="F158" s="182"/>
    </row>
    <row r="159" spans="1:11" x14ac:dyDescent="0.25">
      <c r="A159" s="189">
        <v>600000499</v>
      </c>
      <c r="B159" s="188" t="s">
        <v>1370</v>
      </c>
      <c r="C159" s="183">
        <v>0.32</v>
      </c>
      <c r="D159" s="183"/>
      <c r="E159" s="183"/>
      <c r="F159" s="182"/>
      <c r="G159" s="323" t="s">
        <v>1371</v>
      </c>
    </row>
    <row r="160" spans="1:11" x14ac:dyDescent="0.25">
      <c r="A160" s="189">
        <v>600000520</v>
      </c>
      <c r="B160" s="188" t="s">
        <v>1620</v>
      </c>
      <c r="C160" s="183">
        <v>0.16</v>
      </c>
      <c r="D160" s="183"/>
      <c r="E160" s="183"/>
      <c r="F160" s="182"/>
    </row>
    <row r="161" spans="1:7" x14ac:dyDescent="0.25">
      <c r="A161" s="189">
        <v>600000531</v>
      </c>
      <c r="B161" s="188" t="s">
        <v>1654</v>
      </c>
      <c r="C161" s="183">
        <v>6.8000000000000005E-2</v>
      </c>
      <c r="D161" s="183"/>
      <c r="E161" s="183"/>
      <c r="F161" s="182"/>
    </row>
    <row r="162" spans="1:7" x14ac:dyDescent="0.25">
      <c r="A162" s="189"/>
      <c r="B162" s="188" t="s">
        <v>1463</v>
      </c>
      <c r="C162" s="183"/>
      <c r="D162" s="183"/>
      <c r="E162" s="183"/>
      <c r="F162" s="182"/>
    </row>
    <row r="163" spans="1:7" x14ac:dyDescent="0.25">
      <c r="A163" s="189"/>
      <c r="B163" s="188" t="s">
        <v>1464</v>
      </c>
      <c r="C163" s="183"/>
      <c r="D163" s="183"/>
      <c r="E163" s="183"/>
      <c r="F163" s="182"/>
    </row>
    <row r="164" spans="1:7" x14ac:dyDescent="0.25">
      <c r="A164" s="189"/>
      <c r="B164" s="188" t="s">
        <v>1468</v>
      </c>
      <c r="C164" s="183"/>
      <c r="D164" s="183"/>
      <c r="E164" s="183"/>
      <c r="F164" s="182"/>
      <c r="G164" s="326" t="s">
        <v>1469</v>
      </c>
    </row>
    <row r="165" spans="1:7" x14ac:dyDescent="0.25">
      <c r="A165" s="189">
        <v>600000533</v>
      </c>
      <c r="B165" s="188" t="s">
        <v>1677</v>
      </c>
      <c r="C165" s="183">
        <v>7.0999999999999994E-2</v>
      </c>
      <c r="D165" s="183"/>
      <c r="E165" s="183"/>
      <c r="F165" s="182"/>
      <c r="G165" s="326" t="s">
        <v>1470</v>
      </c>
    </row>
    <row r="166" spans="1:7" x14ac:dyDescent="0.25">
      <c r="A166" s="189"/>
      <c r="B166" s="188" t="s">
        <v>1467</v>
      </c>
      <c r="C166" s="183"/>
      <c r="D166" s="183"/>
      <c r="E166" s="183"/>
      <c r="F166" s="182"/>
    </row>
    <row r="167" spans="1:7" x14ac:dyDescent="0.25">
      <c r="A167" s="189"/>
      <c r="B167" s="188" t="s">
        <v>1466</v>
      </c>
      <c r="C167" s="183"/>
      <c r="D167" s="183"/>
      <c r="E167" s="183"/>
      <c r="F167" s="182"/>
    </row>
    <row r="168" spans="1:7" x14ac:dyDescent="0.25">
      <c r="A168" s="189">
        <v>600000504</v>
      </c>
      <c r="B168" s="188" t="s">
        <v>1530</v>
      </c>
      <c r="C168" s="183">
        <v>9.0999999999999998E-2</v>
      </c>
      <c r="D168" s="183"/>
      <c r="E168" s="183"/>
      <c r="F168" s="182"/>
    </row>
    <row r="169" spans="1:7" x14ac:dyDescent="0.25">
      <c r="A169" s="189">
        <v>600000505</v>
      </c>
      <c r="B169" s="188" t="s">
        <v>1564</v>
      </c>
      <c r="C169" s="183">
        <v>0.08</v>
      </c>
      <c r="D169" s="183"/>
      <c r="E169" s="183"/>
      <c r="F169" s="182"/>
    </row>
    <row r="170" spans="1:7" x14ac:dyDescent="0.25">
      <c r="A170" s="189">
        <v>600000506</v>
      </c>
      <c r="B170" s="188" t="s">
        <v>1570</v>
      </c>
      <c r="C170" s="183">
        <v>7.6999999999999999E-2</v>
      </c>
      <c r="D170" s="183"/>
      <c r="E170" s="183"/>
      <c r="F170" s="182"/>
    </row>
    <row r="171" spans="1:7" x14ac:dyDescent="0.25">
      <c r="A171" s="189">
        <v>600000507</v>
      </c>
      <c r="B171" s="188" t="s">
        <v>1571</v>
      </c>
      <c r="C171" s="183">
        <v>7.2999999999999995E-2</v>
      </c>
      <c r="D171" s="183"/>
      <c r="E171" s="183"/>
      <c r="F171" s="182"/>
    </row>
    <row r="172" spans="1:7" x14ac:dyDescent="0.25">
      <c r="A172" s="189">
        <v>600000541</v>
      </c>
      <c r="B172" s="188" t="s">
        <v>1728</v>
      </c>
      <c r="C172" s="183">
        <v>5.8999999999999997E-2</v>
      </c>
      <c r="D172" s="183"/>
      <c r="E172" s="183"/>
      <c r="F172" s="182"/>
    </row>
    <row r="173" spans="1:7" x14ac:dyDescent="0.25">
      <c r="A173" s="189">
        <v>600000543</v>
      </c>
      <c r="B173" s="188" t="s">
        <v>1729</v>
      </c>
      <c r="C173" s="183">
        <v>0.1</v>
      </c>
      <c r="D173" s="183"/>
      <c r="E173" s="183"/>
      <c r="F173" s="182"/>
    </row>
    <row r="174" spans="1:7" x14ac:dyDescent="0.25">
      <c r="A174" s="189">
        <v>600000552</v>
      </c>
      <c r="B174" s="188" t="s">
        <v>1895</v>
      </c>
      <c r="C174" s="183">
        <v>0.11</v>
      </c>
      <c r="D174" s="183"/>
      <c r="E174" s="183"/>
      <c r="F174" s="182"/>
    </row>
    <row r="175" spans="1:7" x14ac:dyDescent="0.25">
      <c r="A175" s="189"/>
      <c r="B175" s="188"/>
      <c r="C175" s="183"/>
      <c r="D175" s="183"/>
      <c r="E175" s="183"/>
      <c r="F175" s="182"/>
    </row>
    <row r="176" spans="1:7" x14ac:dyDescent="0.25">
      <c r="A176" s="189"/>
      <c r="B176" s="188"/>
      <c r="C176" s="183"/>
      <c r="D176" s="183"/>
      <c r="E176" s="183"/>
      <c r="F176" s="182"/>
    </row>
    <row r="177" spans="1:6" x14ac:dyDescent="0.25">
      <c r="A177" s="189"/>
      <c r="B177" s="188"/>
      <c r="C177" s="183"/>
      <c r="D177" s="183"/>
      <c r="E177" s="183"/>
      <c r="F177" s="182"/>
    </row>
    <row r="178" spans="1:6" x14ac:dyDescent="0.25">
      <c r="A178" s="189"/>
      <c r="B178" s="188"/>
      <c r="C178" s="183"/>
      <c r="D178" s="183"/>
      <c r="E178" s="183"/>
      <c r="F178" s="182"/>
    </row>
    <row r="179" spans="1:6" x14ac:dyDescent="0.25">
      <c r="A179" s="189"/>
      <c r="B179" s="188"/>
      <c r="C179" s="183"/>
      <c r="D179" s="183"/>
      <c r="E179" s="183"/>
      <c r="F179" s="182"/>
    </row>
  </sheetData>
  <dataValidations count="1">
    <dataValidation type="textLength" operator="lessThanOrEqual" allowBlank="1" showInputMessage="1" showErrorMessage="1" sqref="B124 B126 B128:B141"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customProperties>
    <customPr name="_pios_id" r:id="rId2"/>
  </customProperties>
  <ignoredErrors>
    <ignoredError sqref="Q9" numberStoredAsText="1"/>
  </ignoredErrors>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340"/>
  <sheetViews>
    <sheetView workbookViewId="0">
      <pane ySplit="1" topLeftCell="A2" activePane="bottomLeft" state="frozen"/>
      <selection activeCell="A3" sqref="A3"/>
      <selection pane="bottomLeft" activeCell="O8" sqref="O8"/>
    </sheetView>
  </sheetViews>
  <sheetFormatPr defaultRowHeight="12.75" x14ac:dyDescent="0.2"/>
  <cols>
    <col min="1" max="1" width="14.140625" bestFit="1" customWidth="1"/>
    <col min="2" max="2" width="47.85546875" bestFit="1" customWidth="1"/>
    <col min="5" max="5" width="9.140625" style="252"/>
    <col min="6" max="6" width="12.85546875" customWidth="1"/>
    <col min="9" max="9" width="9.5703125" bestFit="1" customWidth="1"/>
    <col min="12" max="12" width="10.140625" style="232" bestFit="1" customWidth="1"/>
  </cols>
  <sheetData>
    <row r="1" spans="1:12" ht="51.75" thickBot="1" x14ac:dyDescent="0.25">
      <c r="A1" s="218" t="s">
        <v>27</v>
      </c>
      <c r="B1" s="218" t="s">
        <v>26</v>
      </c>
      <c r="C1" s="218" t="s">
        <v>25</v>
      </c>
      <c r="D1" s="219" t="s">
        <v>125</v>
      </c>
      <c r="E1" s="220" t="s">
        <v>120</v>
      </c>
      <c r="F1" s="221" t="s">
        <v>121</v>
      </c>
      <c r="G1" s="222" t="s">
        <v>122</v>
      </c>
      <c r="H1" s="223" t="s">
        <v>123</v>
      </c>
      <c r="I1" s="224" t="s">
        <v>124</v>
      </c>
      <c r="L1" s="231" t="s">
        <v>623</v>
      </c>
    </row>
    <row r="2" spans="1:12" x14ac:dyDescent="0.2">
      <c r="A2" s="117">
        <v>1001012486874</v>
      </c>
      <c r="B2" s="47" t="s">
        <v>1054</v>
      </c>
      <c r="C2" s="24" t="s">
        <v>3</v>
      </c>
      <c r="D2" s="217">
        <v>4.05</v>
      </c>
      <c r="E2" s="251">
        <v>4.05</v>
      </c>
      <c r="F2" s="210">
        <f t="shared" ref="F2:F49" si="0">ROUNDUP(Новая_кратность_короба__кг/Кол_во_штук_в_коробе,3)</f>
        <v>1.35</v>
      </c>
      <c r="G2" s="192">
        <v>3</v>
      </c>
      <c r="H2" s="41">
        <v>128</v>
      </c>
      <c r="I2" s="214">
        <f t="shared" ref="I2:I49" si="1">ROUNDDOWN(Новая_кратность_короба__кг*Кол_во_коробок_на_поддоне,1)</f>
        <v>518.4</v>
      </c>
      <c r="K2" s="213">
        <f>VLOOKUP(A2,КИ_ПФ!A3:AK777,37,FALSE)</f>
        <v>518.4</v>
      </c>
      <c r="L2" s="232" t="str">
        <f t="shared" ref="L2:L49" si="2">IF(I2=K2,"ИСТИНА","ЛОЖЬ")</f>
        <v>ИСТИНА</v>
      </c>
    </row>
    <row r="3" spans="1:12" x14ac:dyDescent="0.2">
      <c r="A3" s="117">
        <v>1001015676877</v>
      </c>
      <c r="B3" s="47" t="s">
        <v>1085</v>
      </c>
      <c r="C3" s="24" t="s">
        <v>3</v>
      </c>
      <c r="D3" s="217">
        <v>4.05</v>
      </c>
      <c r="E3" s="251">
        <v>4.05</v>
      </c>
      <c r="F3" s="210">
        <f t="shared" si="0"/>
        <v>1.35</v>
      </c>
      <c r="G3" s="192">
        <v>3</v>
      </c>
      <c r="H3" s="41">
        <v>128</v>
      </c>
      <c r="I3" s="214">
        <f t="shared" si="1"/>
        <v>518.4</v>
      </c>
      <c r="K3" s="213">
        <f>VLOOKUP(A3,КИ_ПФ!A5:AK778,37,FALSE)</f>
        <v>518.4</v>
      </c>
      <c r="L3" s="232" t="str">
        <f t="shared" si="2"/>
        <v>ИСТИНА</v>
      </c>
    </row>
    <row r="4" spans="1:12" x14ac:dyDescent="0.2">
      <c r="A4" s="117">
        <v>1001015686878</v>
      </c>
      <c r="B4" s="47" t="s">
        <v>1087</v>
      </c>
      <c r="C4" s="24" t="s">
        <v>3</v>
      </c>
      <c r="D4" s="217">
        <v>4.05</v>
      </c>
      <c r="E4" s="251">
        <v>4.05</v>
      </c>
      <c r="F4" s="210">
        <f t="shared" si="0"/>
        <v>1.35</v>
      </c>
      <c r="G4" s="192">
        <v>3</v>
      </c>
      <c r="H4" s="41">
        <v>128</v>
      </c>
      <c r="I4" s="214">
        <f t="shared" si="1"/>
        <v>518.4</v>
      </c>
      <c r="K4" s="213">
        <f>VLOOKUP(A4,КИ_ПФ!A6:AK779,37,FALSE)</f>
        <v>518.4</v>
      </c>
      <c r="L4" s="232" t="str">
        <f t="shared" si="2"/>
        <v>ИСТИНА</v>
      </c>
    </row>
    <row r="5" spans="1:12" x14ac:dyDescent="0.2">
      <c r="A5" s="117">
        <v>1001014486159</v>
      </c>
      <c r="B5" s="26" t="s">
        <v>387</v>
      </c>
      <c r="C5" s="24" t="s">
        <v>3</v>
      </c>
      <c r="D5" s="217">
        <v>5.4</v>
      </c>
      <c r="E5" s="251">
        <v>5.4</v>
      </c>
      <c r="F5" s="210">
        <f t="shared" si="0"/>
        <v>1.35</v>
      </c>
      <c r="G5" s="192">
        <v>4</v>
      </c>
      <c r="H5" s="41">
        <v>128</v>
      </c>
      <c r="I5" s="214">
        <f t="shared" si="1"/>
        <v>691.2</v>
      </c>
      <c r="K5" s="213">
        <f>VLOOKUP(A5,КИ_ПФ!A7:AK778,37,FALSE)</f>
        <v>691.2</v>
      </c>
      <c r="L5" s="232" t="str">
        <f t="shared" si="2"/>
        <v>ИСТИНА</v>
      </c>
    </row>
    <row r="6" spans="1:12" x14ac:dyDescent="0.2">
      <c r="A6" s="117">
        <v>1001014765993</v>
      </c>
      <c r="B6" s="26" t="s">
        <v>989</v>
      </c>
      <c r="C6" s="24" t="s">
        <v>3</v>
      </c>
      <c r="D6" s="217">
        <v>5.4</v>
      </c>
      <c r="E6" s="251">
        <v>5.4</v>
      </c>
      <c r="F6" s="210">
        <f t="shared" si="0"/>
        <v>1.35</v>
      </c>
      <c r="G6" s="192">
        <v>4</v>
      </c>
      <c r="H6" s="41">
        <v>112</v>
      </c>
      <c r="I6" s="214">
        <f t="shared" si="1"/>
        <v>604.79999999999995</v>
      </c>
      <c r="K6" s="213">
        <f>VLOOKUP(A6,КИ_ПФ!A8:AK779,37,FALSE)</f>
        <v>604.79999999999995</v>
      </c>
      <c r="L6" s="232" t="str">
        <f t="shared" si="2"/>
        <v>ИСТИНА</v>
      </c>
    </row>
    <row r="7" spans="1:12" x14ac:dyDescent="0.2">
      <c r="A7" s="117">
        <v>1001012426220</v>
      </c>
      <c r="B7" s="47" t="s">
        <v>1792</v>
      </c>
      <c r="C7" s="24" t="s">
        <v>3</v>
      </c>
      <c r="D7" s="217">
        <v>4.05</v>
      </c>
      <c r="E7" s="251">
        <v>4.05</v>
      </c>
      <c r="F7" s="210">
        <f t="shared" si="0"/>
        <v>1.35</v>
      </c>
      <c r="G7" s="192">
        <v>3</v>
      </c>
      <c r="H7" s="41">
        <v>112</v>
      </c>
      <c r="I7" s="214">
        <f t="shared" si="1"/>
        <v>453.6</v>
      </c>
      <c r="K7" s="213">
        <f>VLOOKUP(A7,КИ_ПФ!A9:AK780,37,FALSE)</f>
        <v>453.6</v>
      </c>
      <c r="L7" s="232" t="str">
        <f t="shared" si="2"/>
        <v>ИСТИНА</v>
      </c>
    </row>
    <row r="8" spans="1:12" x14ac:dyDescent="0.2">
      <c r="A8" s="117">
        <v>1001012993254</v>
      </c>
      <c r="B8" s="47" t="s">
        <v>257</v>
      </c>
      <c r="C8" s="24" t="s">
        <v>3</v>
      </c>
      <c r="D8" s="217">
        <v>4.05</v>
      </c>
      <c r="E8" s="251">
        <v>4.05</v>
      </c>
      <c r="F8" s="210">
        <f t="shared" si="0"/>
        <v>1.35</v>
      </c>
      <c r="G8" s="192">
        <v>3</v>
      </c>
      <c r="H8" s="41">
        <v>128</v>
      </c>
      <c r="I8" s="214">
        <f t="shared" si="1"/>
        <v>518.4</v>
      </c>
      <c r="K8" s="213">
        <f>VLOOKUP(A8,КИ_ПФ!A13:AK789,37,FALSE)</f>
        <v>518.4</v>
      </c>
      <c r="L8" s="232" t="str">
        <f t="shared" si="2"/>
        <v>ИСТИНА</v>
      </c>
    </row>
    <row r="9" spans="1:12" x14ac:dyDescent="0.2">
      <c r="A9" s="117">
        <v>1001010015124</v>
      </c>
      <c r="B9" s="47" t="s">
        <v>414</v>
      </c>
      <c r="C9" s="24" t="s">
        <v>3</v>
      </c>
      <c r="D9" s="217">
        <v>4.05</v>
      </c>
      <c r="E9" s="251">
        <v>4.05</v>
      </c>
      <c r="F9" s="210">
        <f t="shared" si="0"/>
        <v>1.35</v>
      </c>
      <c r="G9" s="192">
        <v>3</v>
      </c>
      <c r="H9" s="41">
        <v>128</v>
      </c>
      <c r="I9" s="214">
        <f t="shared" si="1"/>
        <v>518.4</v>
      </c>
      <c r="K9" s="213">
        <f>VLOOKUP(A9,КИ_ПФ!A13:AK789,37,FALSE)</f>
        <v>518.4</v>
      </c>
      <c r="L9" s="232" t="str">
        <f t="shared" si="2"/>
        <v>ИСТИНА</v>
      </c>
    </row>
    <row r="10" spans="1:12" x14ac:dyDescent="0.2">
      <c r="A10" s="117">
        <v>1001010015803</v>
      </c>
      <c r="B10" s="26" t="s">
        <v>307</v>
      </c>
      <c r="C10" s="24" t="s">
        <v>3</v>
      </c>
      <c r="D10" s="313">
        <v>2.7</v>
      </c>
      <c r="E10" s="251">
        <v>2.65</v>
      </c>
      <c r="F10" s="210">
        <f t="shared" si="0"/>
        <v>1.325</v>
      </c>
      <c r="G10" s="192">
        <v>2</v>
      </c>
      <c r="H10" s="41">
        <v>135</v>
      </c>
      <c r="I10" s="214">
        <f t="shared" si="1"/>
        <v>357.7</v>
      </c>
      <c r="K10" s="213">
        <f>VLOOKUP(A10,КИ_ПФ!A13:AK789,37,FALSE)</f>
        <v>357.7</v>
      </c>
      <c r="L10" s="232" t="str">
        <f t="shared" si="2"/>
        <v>ИСТИНА</v>
      </c>
    </row>
    <row r="11" spans="1:12" x14ac:dyDescent="0.2">
      <c r="A11" s="117">
        <v>1001010014555</v>
      </c>
      <c r="B11" s="47" t="s">
        <v>135</v>
      </c>
      <c r="C11" s="24" t="s">
        <v>3</v>
      </c>
      <c r="D11" s="217">
        <v>4.05</v>
      </c>
      <c r="E11" s="251">
        <v>4.05</v>
      </c>
      <c r="F11" s="210">
        <f t="shared" si="0"/>
        <v>1.35</v>
      </c>
      <c r="G11" s="192">
        <v>3</v>
      </c>
      <c r="H11" s="41">
        <v>128</v>
      </c>
      <c r="I11" s="214">
        <f t="shared" si="1"/>
        <v>518.4</v>
      </c>
      <c r="K11" s="213">
        <f>VLOOKUP(A11,КИ_ПФ!A13:AK789,37,FALSE)</f>
        <v>518.4</v>
      </c>
      <c r="L11" s="232" t="str">
        <f t="shared" si="2"/>
        <v>ИСТИНА</v>
      </c>
    </row>
    <row r="12" spans="1:12" x14ac:dyDescent="0.2">
      <c r="A12" s="117">
        <v>1001010014558</v>
      </c>
      <c r="B12" s="47" t="s">
        <v>138</v>
      </c>
      <c r="C12" s="24" t="s">
        <v>3</v>
      </c>
      <c r="D12" s="217">
        <v>4.05</v>
      </c>
      <c r="E12" s="251">
        <v>4.05</v>
      </c>
      <c r="F12" s="210">
        <f t="shared" si="0"/>
        <v>1.35</v>
      </c>
      <c r="G12" s="192">
        <v>3</v>
      </c>
      <c r="H12" s="41">
        <v>128</v>
      </c>
      <c r="I12" s="214">
        <f t="shared" si="1"/>
        <v>518.4</v>
      </c>
      <c r="K12" s="213">
        <f>VLOOKUP(A12,КИ_ПФ!A16:AK790,37,FALSE)</f>
        <v>518.4</v>
      </c>
      <c r="L12" s="232" t="str">
        <f t="shared" si="2"/>
        <v>ИСТИНА</v>
      </c>
    </row>
    <row r="13" spans="1:12" x14ac:dyDescent="0.2">
      <c r="A13" s="117">
        <v>1001010014002</v>
      </c>
      <c r="B13" s="26" t="s">
        <v>136</v>
      </c>
      <c r="C13" s="24" t="s">
        <v>3</v>
      </c>
      <c r="D13" s="217">
        <v>3.8</v>
      </c>
      <c r="E13" s="251">
        <v>3.8</v>
      </c>
      <c r="F13" s="210">
        <f t="shared" si="0"/>
        <v>1.2669999999999999</v>
      </c>
      <c r="G13" s="192">
        <v>3</v>
      </c>
      <c r="H13" s="41">
        <v>150</v>
      </c>
      <c r="I13" s="214">
        <f t="shared" si="1"/>
        <v>570</v>
      </c>
      <c r="K13" s="213">
        <f>VLOOKUP(A13,КИ_ПФ!A19:AK792,37,FALSE)</f>
        <v>570</v>
      </c>
      <c r="L13" s="232" t="str">
        <f t="shared" si="2"/>
        <v>ИСТИНА</v>
      </c>
    </row>
    <row r="14" spans="1:12" x14ac:dyDescent="0.2">
      <c r="A14" s="117">
        <v>1001010014561</v>
      </c>
      <c r="B14" s="47" t="s">
        <v>396</v>
      </c>
      <c r="C14" s="24" t="s">
        <v>3</v>
      </c>
      <c r="D14" s="217">
        <v>4.05</v>
      </c>
      <c r="E14" s="251">
        <v>4.05</v>
      </c>
      <c r="F14" s="210">
        <f t="shared" si="0"/>
        <v>1.35</v>
      </c>
      <c r="G14" s="192">
        <v>3</v>
      </c>
      <c r="H14" s="41">
        <v>128</v>
      </c>
      <c r="I14" s="214">
        <f t="shared" si="1"/>
        <v>518.4</v>
      </c>
      <c r="K14" s="213">
        <f>VLOOKUP(A14,КИ_ПФ!A19:AK793,37,FALSE)</f>
        <v>518.4</v>
      </c>
      <c r="L14" s="232" t="str">
        <f t="shared" si="2"/>
        <v>ИСТИНА</v>
      </c>
    </row>
    <row r="15" spans="1:12" x14ac:dyDescent="0.2">
      <c r="A15" s="117">
        <v>1001010096988</v>
      </c>
      <c r="B15" s="47" t="s">
        <v>1255</v>
      </c>
      <c r="C15" s="24" t="s">
        <v>3</v>
      </c>
      <c r="D15" s="217">
        <v>6.2</v>
      </c>
      <c r="E15" s="251">
        <v>6.2</v>
      </c>
      <c r="F15" s="210">
        <f t="shared" si="0"/>
        <v>1.55</v>
      </c>
      <c r="G15" s="192">
        <v>4</v>
      </c>
      <c r="H15" s="41">
        <v>96</v>
      </c>
      <c r="I15" s="214">
        <f t="shared" si="1"/>
        <v>595.20000000000005</v>
      </c>
      <c r="K15" s="213">
        <f>VLOOKUP(A15,КИ_ПФ!A27:AK804,37,FALSE)</f>
        <v>595.20000000000005</v>
      </c>
      <c r="L15" s="232" t="str">
        <f t="shared" si="2"/>
        <v>ИСТИНА</v>
      </c>
    </row>
    <row r="16" spans="1:12" x14ac:dyDescent="0.2">
      <c r="A16" s="117">
        <v>1001010105246</v>
      </c>
      <c r="B16" s="26" t="s">
        <v>237</v>
      </c>
      <c r="C16" s="24" t="s">
        <v>3</v>
      </c>
      <c r="D16" s="217">
        <v>3</v>
      </c>
      <c r="E16" s="251">
        <v>3</v>
      </c>
      <c r="F16" s="210">
        <f t="shared" si="0"/>
        <v>1.5</v>
      </c>
      <c r="G16" s="192">
        <v>2</v>
      </c>
      <c r="H16" s="41">
        <v>128</v>
      </c>
      <c r="I16" s="214">
        <f t="shared" si="1"/>
        <v>384</v>
      </c>
      <c r="K16" s="213">
        <f>VLOOKUP(A16,КИ_ПФ!A25:AK802,37,FALSE)</f>
        <v>384</v>
      </c>
      <c r="L16" s="232" t="str">
        <f t="shared" si="2"/>
        <v>ИСТИНА</v>
      </c>
    </row>
    <row r="17" spans="1:12" x14ac:dyDescent="0.2">
      <c r="A17" s="117">
        <v>1001010108014</v>
      </c>
      <c r="B17" s="26" t="s">
        <v>253</v>
      </c>
      <c r="C17" s="24" t="s">
        <v>3</v>
      </c>
      <c r="D17" s="217">
        <v>5.4</v>
      </c>
      <c r="E17" s="251">
        <v>5.4</v>
      </c>
      <c r="F17" s="210">
        <f t="shared" si="0"/>
        <v>1.35</v>
      </c>
      <c r="G17" s="192">
        <v>4</v>
      </c>
      <c r="H17" s="41">
        <v>128</v>
      </c>
      <c r="I17" s="214">
        <f t="shared" si="1"/>
        <v>691.2</v>
      </c>
      <c r="K17" s="213">
        <f>VLOOKUP(A17,КИ_ПФ!A25:AK803,37,FALSE)</f>
        <v>691.2</v>
      </c>
      <c r="L17" s="232" t="str">
        <f t="shared" si="2"/>
        <v>ИСТИНА</v>
      </c>
    </row>
    <row r="18" spans="1:12" x14ac:dyDescent="0.2">
      <c r="A18" s="117">
        <v>1001010107304</v>
      </c>
      <c r="B18" s="26" t="s">
        <v>1790</v>
      </c>
      <c r="C18" s="24" t="s">
        <v>3</v>
      </c>
      <c r="D18" s="217">
        <v>6.4</v>
      </c>
      <c r="E18" s="251">
        <v>6.4</v>
      </c>
      <c r="F18" s="210">
        <f t="shared" si="0"/>
        <v>1.6</v>
      </c>
      <c r="G18" s="192">
        <v>4</v>
      </c>
      <c r="H18" s="41">
        <v>96</v>
      </c>
      <c r="I18" s="214">
        <f t="shared" si="1"/>
        <v>614.4</v>
      </c>
      <c r="K18" s="213">
        <f>VLOOKUP(A18,КИ_ПФ!A26:AK804,37,FALSE)</f>
        <v>614.4</v>
      </c>
      <c r="L18" s="232" t="str">
        <f t="shared" si="2"/>
        <v>ИСТИНА</v>
      </c>
    </row>
    <row r="19" spans="1:12" x14ac:dyDescent="0.2">
      <c r="A19" s="117">
        <v>1001015646861</v>
      </c>
      <c r="B19" s="26" t="s">
        <v>1094</v>
      </c>
      <c r="C19" s="24" t="s">
        <v>3</v>
      </c>
      <c r="D19" s="217">
        <v>3.9</v>
      </c>
      <c r="E19" s="251">
        <v>3.9</v>
      </c>
      <c r="F19" s="210">
        <f t="shared" si="0"/>
        <v>1.95</v>
      </c>
      <c r="G19" s="192">
        <v>2</v>
      </c>
      <c r="H19" s="41">
        <v>120</v>
      </c>
      <c r="I19" s="214">
        <f t="shared" si="1"/>
        <v>468</v>
      </c>
      <c r="K19" s="213">
        <f>VLOOKUP(A19,КИ_ПФ!A27:AK805,37,FALSE)</f>
        <v>468</v>
      </c>
      <c r="L19" s="232" t="str">
        <f t="shared" si="2"/>
        <v>ИСТИНА</v>
      </c>
    </row>
    <row r="20" spans="1:12" x14ac:dyDescent="0.2">
      <c r="A20" s="117">
        <v>1001015706862</v>
      </c>
      <c r="B20" s="26" t="s">
        <v>1096</v>
      </c>
      <c r="C20" s="24" t="s">
        <v>3</v>
      </c>
      <c r="D20" s="217">
        <v>3.9</v>
      </c>
      <c r="E20" s="251">
        <v>3.9</v>
      </c>
      <c r="F20" s="210">
        <f t="shared" si="0"/>
        <v>1.95</v>
      </c>
      <c r="G20" s="192">
        <v>2</v>
      </c>
      <c r="H20" s="41">
        <v>120</v>
      </c>
      <c r="I20" s="214">
        <f t="shared" si="1"/>
        <v>468</v>
      </c>
      <c r="K20" s="213">
        <f>VLOOKUP(A20,КИ_ПФ!A28:AK806,37,FALSE)</f>
        <v>468</v>
      </c>
      <c r="L20" s="232" t="str">
        <f t="shared" si="2"/>
        <v>ИСТИНА</v>
      </c>
    </row>
    <row r="21" spans="1:12" x14ac:dyDescent="0.2">
      <c r="A21" s="117">
        <v>1001011086841</v>
      </c>
      <c r="B21" s="26" t="s">
        <v>1037</v>
      </c>
      <c r="C21" s="24" t="s">
        <v>3</v>
      </c>
      <c r="D21" s="217">
        <v>3.15</v>
      </c>
      <c r="E21" s="251">
        <v>3.15</v>
      </c>
      <c r="F21" s="210">
        <f t="shared" si="0"/>
        <v>1.05</v>
      </c>
      <c r="G21" s="192">
        <v>3</v>
      </c>
      <c r="H21" s="41">
        <v>128</v>
      </c>
      <c r="I21" s="214">
        <f t="shared" si="1"/>
        <v>403.2</v>
      </c>
      <c r="K21" s="213">
        <f>VLOOKUP(A21,КИ_ПФ!A27:AK805,37,FALSE)</f>
        <v>403.2</v>
      </c>
      <c r="L21" s="232" t="str">
        <f t="shared" si="2"/>
        <v>ИСТИНА</v>
      </c>
    </row>
    <row r="22" spans="1:12" x14ac:dyDescent="0.2">
      <c r="A22" s="117">
        <v>1001013956859</v>
      </c>
      <c r="B22" s="26" t="s">
        <v>1082</v>
      </c>
      <c r="C22" s="24" t="s">
        <v>3</v>
      </c>
      <c r="D22" s="217">
        <v>10.8</v>
      </c>
      <c r="E22" s="251">
        <v>10.8</v>
      </c>
      <c r="F22" s="210">
        <f t="shared" si="0"/>
        <v>1.35</v>
      </c>
      <c r="G22" s="192">
        <v>8</v>
      </c>
      <c r="H22" s="41">
        <v>64</v>
      </c>
      <c r="I22" s="214">
        <f t="shared" si="1"/>
        <v>691.2</v>
      </c>
      <c r="K22" s="213">
        <f>VLOOKUP(A22,КИ_ПФ!A28:AK810,37,FALSE)</f>
        <v>691.2</v>
      </c>
      <c r="L22" s="232" t="str">
        <f t="shared" si="2"/>
        <v>ИСТИНА</v>
      </c>
    </row>
    <row r="23" spans="1:12" x14ac:dyDescent="0.2">
      <c r="A23" s="117">
        <v>1001013956860</v>
      </c>
      <c r="B23" s="26" t="s">
        <v>1233</v>
      </c>
      <c r="C23" s="24" t="s">
        <v>3</v>
      </c>
      <c r="D23" s="217">
        <v>10.8</v>
      </c>
      <c r="E23" s="251">
        <v>10.8</v>
      </c>
      <c r="F23" s="210">
        <f t="shared" si="0"/>
        <v>1.35</v>
      </c>
      <c r="G23" s="192">
        <v>8</v>
      </c>
      <c r="H23" s="41">
        <v>64</v>
      </c>
      <c r="I23" s="214">
        <f t="shared" si="1"/>
        <v>691.2</v>
      </c>
      <c r="K23" s="213">
        <f>VLOOKUP(A23,КИ_ПФ!A29:AK811,37,FALSE)</f>
        <v>691.2</v>
      </c>
      <c r="L23" s="232" t="str">
        <f t="shared" si="2"/>
        <v>ИСТИНА</v>
      </c>
    </row>
    <row r="24" spans="1:12" x14ac:dyDescent="0.2">
      <c r="A24" s="117">
        <v>1001013956310</v>
      </c>
      <c r="B24" s="26" t="s">
        <v>1660</v>
      </c>
      <c r="C24" s="24" t="s">
        <v>3</v>
      </c>
      <c r="D24" s="217">
        <v>4.05</v>
      </c>
      <c r="E24" s="251">
        <v>4.05</v>
      </c>
      <c r="F24" s="210">
        <f t="shared" si="0"/>
        <v>1.35</v>
      </c>
      <c r="G24" s="192">
        <v>3</v>
      </c>
      <c r="H24" s="41">
        <v>112</v>
      </c>
      <c r="I24" s="214">
        <f t="shared" si="1"/>
        <v>453.6</v>
      </c>
      <c r="K24" s="213">
        <f>VLOOKUP(A24,КИ_ПФ!A28:AK808,37,FALSE)</f>
        <v>453.6</v>
      </c>
      <c r="L24" s="232" t="str">
        <f t="shared" si="2"/>
        <v>ИСТИНА</v>
      </c>
    </row>
    <row r="25" spans="1:12" x14ac:dyDescent="0.2">
      <c r="A25" s="117">
        <v>1001013957196</v>
      </c>
      <c r="B25" s="26" t="s">
        <v>1562</v>
      </c>
      <c r="C25" s="24" t="s">
        <v>3</v>
      </c>
      <c r="D25" s="217">
        <v>4.05</v>
      </c>
      <c r="E25" s="251">
        <v>4.05</v>
      </c>
      <c r="F25" s="210">
        <f t="shared" si="0"/>
        <v>1.35</v>
      </c>
      <c r="G25" s="192">
        <v>3</v>
      </c>
      <c r="H25" s="41">
        <v>112</v>
      </c>
      <c r="I25" s="214">
        <f t="shared" si="1"/>
        <v>453.6</v>
      </c>
      <c r="K25" s="213">
        <f>VLOOKUP(A25,КИ_ПФ!A29:AK809,37,FALSE)</f>
        <v>453.6</v>
      </c>
      <c r="L25" s="232" t="str">
        <f t="shared" si="2"/>
        <v>ИСТИНА</v>
      </c>
    </row>
    <row r="26" spans="1:12" x14ac:dyDescent="0.2">
      <c r="A26" s="117">
        <v>1001013955538</v>
      </c>
      <c r="B26" s="26" t="s">
        <v>267</v>
      </c>
      <c r="C26" s="24" t="s">
        <v>3</v>
      </c>
      <c r="D26" s="313">
        <v>4.05</v>
      </c>
      <c r="E26" s="251">
        <v>4.05</v>
      </c>
      <c r="F26" s="210">
        <f t="shared" si="0"/>
        <v>1.35</v>
      </c>
      <c r="G26" s="192">
        <v>3</v>
      </c>
      <c r="H26" s="41">
        <v>128</v>
      </c>
      <c r="I26" s="214">
        <f t="shared" si="1"/>
        <v>518.4</v>
      </c>
      <c r="K26" s="213">
        <f>VLOOKUP(A26,КИ_ПФ!A28:AK810,37,FALSE)</f>
        <v>518.4</v>
      </c>
      <c r="L26" s="232" t="str">
        <f t="shared" si="2"/>
        <v>ИСТИНА</v>
      </c>
    </row>
    <row r="27" spans="1:12" x14ac:dyDescent="0.2">
      <c r="A27" s="117">
        <v>1001013956885</v>
      </c>
      <c r="B27" s="26" t="s">
        <v>1797</v>
      </c>
      <c r="C27" s="24" t="s">
        <v>3</v>
      </c>
      <c r="D27" s="313">
        <v>4.05</v>
      </c>
      <c r="E27" s="251">
        <v>4.05</v>
      </c>
      <c r="F27" s="210">
        <f t="shared" si="0"/>
        <v>1.35</v>
      </c>
      <c r="G27" s="192">
        <v>3</v>
      </c>
      <c r="H27" s="41">
        <v>128</v>
      </c>
      <c r="I27" s="214">
        <f t="shared" si="1"/>
        <v>518.4</v>
      </c>
      <c r="K27" s="213">
        <f>VLOOKUP(A27,КИ_ПФ!A29:AK811,37,FALSE)</f>
        <v>518.4</v>
      </c>
      <c r="L27" s="232" t="str">
        <f t="shared" si="2"/>
        <v>ИСТИНА</v>
      </c>
    </row>
    <row r="28" spans="1:12" x14ac:dyDescent="0.2">
      <c r="A28" s="117">
        <v>1001013955652</v>
      </c>
      <c r="B28" s="26" t="s">
        <v>284</v>
      </c>
      <c r="C28" s="24" t="s">
        <v>3</v>
      </c>
      <c r="D28" s="313">
        <v>4.05</v>
      </c>
      <c r="E28" s="251">
        <v>4.05</v>
      </c>
      <c r="F28" s="210">
        <f t="shared" si="0"/>
        <v>1.35</v>
      </c>
      <c r="G28" s="192">
        <v>3</v>
      </c>
      <c r="H28" s="41">
        <v>112</v>
      </c>
      <c r="I28" s="214">
        <f t="shared" si="1"/>
        <v>453.6</v>
      </c>
      <c r="K28" s="213">
        <f>VLOOKUP(A28,КИ_ПФ!A28:AK811,37,FALSE)</f>
        <v>453.6</v>
      </c>
      <c r="L28" s="232" t="str">
        <f t="shared" si="2"/>
        <v>ИСТИНА</v>
      </c>
    </row>
    <row r="29" spans="1:12" x14ac:dyDescent="0.2">
      <c r="A29" s="117">
        <v>1001013953498</v>
      </c>
      <c r="B29" s="26" t="s">
        <v>417</v>
      </c>
      <c r="C29" s="24" t="s">
        <v>3</v>
      </c>
      <c r="D29" s="313">
        <v>4.05</v>
      </c>
      <c r="E29" s="251">
        <v>4.05</v>
      </c>
      <c r="F29" s="210">
        <f t="shared" si="0"/>
        <v>1.35</v>
      </c>
      <c r="G29" s="192">
        <v>3</v>
      </c>
      <c r="H29" s="41">
        <v>128</v>
      </c>
      <c r="I29" s="214">
        <f t="shared" si="1"/>
        <v>518.4</v>
      </c>
      <c r="K29" s="213">
        <f>VLOOKUP(A29,КИ_ПФ!A28:AK812,37,FALSE)</f>
        <v>518.4</v>
      </c>
      <c r="L29" s="232" t="str">
        <f t="shared" si="2"/>
        <v>ИСТИНА</v>
      </c>
    </row>
    <row r="30" spans="1:12" x14ac:dyDescent="0.2">
      <c r="A30" s="117">
        <v>1001015776934</v>
      </c>
      <c r="B30" s="26" t="s">
        <v>1202</v>
      </c>
      <c r="C30" s="24" t="s">
        <v>3</v>
      </c>
      <c r="D30" s="313">
        <v>6.4</v>
      </c>
      <c r="E30" s="251">
        <v>6.4</v>
      </c>
      <c r="F30" s="210">
        <f t="shared" si="0"/>
        <v>1.6</v>
      </c>
      <c r="G30" s="192">
        <v>4</v>
      </c>
      <c r="H30" s="41">
        <v>96</v>
      </c>
      <c r="I30" s="214">
        <f t="shared" si="1"/>
        <v>614.4</v>
      </c>
      <c r="K30" s="213">
        <f>VLOOKUP(A30,КИ_ПФ!A29:AK813,37,FALSE)</f>
        <v>614.4</v>
      </c>
      <c r="L30" s="232" t="str">
        <f t="shared" si="2"/>
        <v>ИСТИНА</v>
      </c>
    </row>
    <row r="31" spans="1:12" x14ac:dyDescent="0.2">
      <c r="A31" s="117">
        <v>1001014136501</v>
      </c>
      <c r="B31" s="47" t="s">
        <v>395</v>
      </c>
      <c r="C31" s="24" t="s">
        <v>3</v>
      </c>
      <c r="D31" s="313">
        <v>4.05</v>
      </c>
      <c r="E31" s="251">
        <v>4.05</v>
      </c>
      <c r="F31" s="210">
        <f t="shared" si="0"/>
        <v>1.35</v>
      </c>
      <c r="G31" s="192">
        <v>3</v>
      </c>
      <c r="H31" s="41">
        <v>128</v>
      </c>
      <c r="I31" s="214">
        <f t="shared" si="1"/>
        <v>518.4</v>
      </c>
      <c r="K31" s="213">
        <f>VLOOKUP(A31,КИ_ПФ!A28:AK813,37,FALSE)</f>
        <v>518.4</v>
      </c>
      <c r="L31" s="232" t="str">
        <f t="shared" si="2"/>
        <v>ИСТИНА</v>
      </c>
    </row>
    <row r="32" spans="1:12" x14ac:dyDescent="0.2">
      <c r="A32" s="117">
        <v>1001015786935</v>
      </c>
      <c r="B32" s="47" t="s">
        <v>1205</v>
      </c>
      <c r="C32" s="24" t="s">
        <v>3</v>
      </c>
      <c r="D32" s="313">
        <v>6.4</v>
      </c>
      <c r="E32" s="251">
        <v>6.4</v>
      </c>
      <c r="F32" s="210">
        <f t="shared" si="0"/>
        <v>1.6</v>
      </c>
      <c r="G32" s="192">
        <v>4</v>
      </c>
      <c r="H32" s="41">
        <v>96</v>
      </c>
      <c r="I32" s="214">
        <f t="shared" si="1"/>
        <v>614.4</v>
      </c>
      <c r="K32" s="213">
        <f>VLOOKUP(A32,КИ_ПФ!A29:AK814,37,FALSE)</f>
        <v>614.4</v>
      </c>
      <c r="L32" s="232" t="str">
        <f t="shared" si="2"/>
        <v>ИСТИНА</v>
      </c>
    </row>
    <row r="33" spans="1:12" x14ac:dyDescent="0.2">
      <c r="A33" s="117">
        <v>1001010027125</v>
      </c>
      <c r="B33" s="47" t="s">
        <v>1471</v>
      </c>
      <c r="C33" s="24" t="s">
        <v>3</v>
      </c>
      <c r="D33" s="217">
        <v>4.05</v>
      </c>
      <c r="E33" s="251">
        <v>4.05</v>
      </c>
      <c r="F33" s="210">
        <f t="shared" si="0"/>
        <v>1.35</v>
      </c>
      <c r="G33" s="192">
        <v>3</v>
      </c>
      <c r="H33" s="41">
        <v>112</v>
      </c>
      <c r="I33" s="214">
        <f t="shared" si="1"/>
        <v>453.6</v>
      </c>
      <c r="K33" s="213">
        <f>VLOOKUP(A33,КИ_ПФ!A30:AK815,37,FALSE)</f>
        <v>453.6</v>
      </c>
      <c r="L33" s="232" t="str">
        <f t="shared" si="2"/>
        <v>ИСТИНА</v>
      </c>
    </row>
    <row r="34" spans="1:12" x14ac:dyDescent="0.2">
      <c r="A34" s="117">
        <v>1001012456464</v>
      </c>
      <c r="B34" s="47" t="s">
        <v>652</v>
      </c>
      <c r="C34" s="24" t="s">
        <v>3</v>
      </c>
      <c r="D34" s="217">
        <v>4</v>
      </c>
      <c r="E34" s="251">
        <v>4</v>
      </c>
      <c r="F34" s="210">
        <f t="shared" si="0"/>
        <v>1</v>
      </c>
      <c r="G34" s="192">
        <v>4</v>
      </c>
      <c r="H34" s="41">
        <v>112</v>
      </c>
      <c r="I34" s="214">
        <f t="shared" si="1"/>
        <v>448</v>
      </c>
      <c r="K34" s="213">
        <f>VLOOKUP(A34,КИ_ПФ!A28:AK816,37,FALSE)</f>
        <v>448</v>
      </c>
      <c r="L34" s="232" t="str">
        <f t="shared" si="2"/>
        <v>ИСТИНА</v>
      </c>
    </row>
    <row r="35" spans="1:12" x14ac:dyDescent="0.2">
      <c r="A35" s="117">
        <v>1001012456876</v>
      </c>
      <c r="B35" s="47" t="s">
        <v>1060</v>
      </c>
      <c r="C35" s="24" t="s">
        <v>3</v>
      </c>
      <c r="D35" s="217">
        <v>4</v>
      </c>
      <c r="E35" s="251">
        <v>4</v>
      </c>
      <c r="F35" s="210">
        <f t="shared" si="0"/>
        <v>1</v>
      </c>
      <c r="G35" s="192">
        <v>4</v>
      </c>
      <c r="H35" s="41">
        <v>112</v>
      </c>
      <c r="I35" s="214">
        <f t="shared" si="1"/>
        <v>448</v>
      </c>
      <c r="K35" s="213">
        <f>VLOOKUP(A35,КИ_ПФ!A29:AK817,37,FALSE)</f>
        <v>448</v>
      </c>
      <c r="L35" s="232" t="str">
        <f t="shared" si="2"/>
        <v>ИСТИНА</v>
      </c>
    </row>
    <row r="36" spans="1:12" x14ac:dyDescent="0.2">
      <c r="A36" s="117">
        <v>1001012456498</v>
      </c>
      <c r="B36" s="47" t="s">
        <v>690</v>
      </c>
      <c r="C36" s="24" t="s">
        <v>3</v>
      </c>
      <c r="D36" s="217">
        <v>4</v>
      </c>
      <c r="E36" s="251">
        <v>4</v>
      </c>
      <c r="F36" s="210">
        <f t="shared" si="0"/>
        <v>1</v>
      </c>
      <c r="G36" s="192">
        <v>4</v>
      </c>
      <c r="H36" s="41">
        <v>112</v>
      </c>
      <c r="I36" s="214">
        <f t="shared" si="1"/>
        <v>448</v>
      </c>
      <c r="K36" s="213">
        <f>VLOOKUP(A36,КИ_ПФ!A29:AK817,37,FALSE)</f>
        <v>448</v>
      </c>
      <c r="L36" s="232" t="str">
        <f t="shared" si="2"/>
        <v>ИСТИНА</v>
      </c>
    </row>
    <row r="37" spans="1:12" x14ac:dyDescent="0.2">
      <c r="A37" s="117">
        <v>1001012456540</v>
      </c>
      <c r="B37" s="47" t="s">
        <v>722</v>
      </c>
      <c r="C37" s="24" t="s">
        <v>3</v>
      </c>
      <c r="D37" s="217">
        <v>4</v>
      </c>
      <c r="E37" s="251">
        <v>4</v>
      </c>
      <c r="F37" s="210">
        <f t="shared" si="0"/>
        <v>1</v>
      </c>
      <c r="G37" s="192">
        <v>4</v>
      </c>
      <c r="H37" s="41">
        <v>128</v>
      </c>
      <c r="I37" s="214">
        <f t="shared" si="1"/>
        <v>512</v>
      </c>
      <c r="K37" s="213">
        <f>VLOOKUP(A37,КИ_ПФ!A30:AK818,37,FALSE)</f>
        <v>512</v>
      </c>
      <c r="L37" s="232" t="str">
        <f t="shared" si="2"/>
        <v>ИСТИНА</v>
      </c>
    </row>
    <row r="38" spans="1:12" x14ac:dyDescent="0.2">
      <c r="A38" s="117">
        <v>1001012456481</v>
      </c>
      <c r="B38" s="47" t="s">
        <v>701</v>
      </c>
      <c r="C38" s="24" t="s">
        <v>3</v>
      </c>
      <c r="D38" s="217">
        <v>4</v>
      </c>
      <c r="E38" s="251">
        <v>4</v>
      </c>
      <c r="F38" s="210">
        <f t="shared" si="0"/>
        <v>1</v>
      </c>
      <c r="G38" s="192">
        <v>4</v>
      </c>
      <c r="H38" s="41">
        <v>128</v>
      </c>
      <c r="I38" s="214">
        <f t="shared" si="1"/>
        <v>512</v>
      </c>
      <c r="K38" s="213">
        <f>VLOOKUP(A38,КИ_ПФ!A31:AK819,37,FALSE)</f>
        <v>512</v>
      </c>
      <c r="L38" s="232" t="str">
        <f t="shared" si="2"/>
        <v>ИСТИНА</v>
      </c>
    </row>
    <row r="39" spans="1:12" x14ac:dyDescent="0.2">
      <c r="A39" s="117">
        <v>1001012484063</v>
      </c>
      <c r="B39" s="47" t="s">
        <v>7</v>
      </c>
      <c r="C39" s="24" t="s">
        <v>3</v>
      </c>
      <c r="D39" s="217">
        <v>4.05</v>
      </c>
      <c r="E39" s="251">
        <v>4.05</v>
      </c>
      <c r="F39" s="210">
        <f t="shared" si="0"/>
        <v>1.35</v>
      </c>
      <c r="G39" s="192">
        <v>3</v>
      </c>
      <c r="H39" s="41">
        <v>112</v>
      </c>
      <c r="I39" s="214">
        <f t="shared" si="1"/>
        <v>453.6</v>
      </c>
      <c r="K39" s="213">
        <f>VLOOKUP(A39,КИ_ПФ!A33:AK822,37,FALSE)</f>
        <v>453.6</v>
      </c>
      <c r="L39" s="232" t="str">
        <f t="shared" si="2"/>
        <v>ИСТИНА</v>
      </c>
    </row>
    <row r="40" spans="1:12" x14ac:dyDescent="0.2">
      <c r="A40" s="117">
        <v>1001012483969</v>
      </c>
      <c r="B40" s="47" t="s">
        <v>31</v>
      </c>
      <c r="C40" s="24" t="s">
        <v>3</v>
      </c>
      <c r="D40" s="217">
        <v>4.05</v>
      </c>
      <c r="E40" s="251">
        <v>4.05</v>
      </c>
      <c r="F40" s="210">
        <f t="shared" si="0"/>
        <v>1.35</v>
      </c>
      <c r="G40" s="192">
        <v>3</v>
      </c>
      <c r="H40" s="41">
        <v>112</v>
      </c>
      <c r="I40" s="214">
        <f t="shared" si="1"/>
        <v>453.6</v>
      </c>
      <c r="K40" s="213">
        <f>VLOOKUP(A40,КИ_ПФ!A33:AK824,37,FALSE)</f>
        <v>453.6</v>
      </c>
      <c r="L40" s="232" t="str">
        <f t="shared" si="2"/>
        <v>ИСТИНА</v>
      </c>
    </row>
    <row r="41" spans="1:12" x14ac:dyDescent="0.2">
      <c r="A41" s="117">
        <v>1001012484109</v>
      </c>
      <c r="B41" s="47" t="s">
        <v>33</v>
      </c>
      <c r="C41" s="24" t="s">
        <v>3</v>
      </c>
      <c r="D41" s="217">
        <v>4.05</v>
      </c>
      <c r="E41" s="251">
        <v>4.05</v>
      </c>
      <c r="F41" s="210">
        <f t="shared" si="0"/>
        <v>1.35</v>
      </c>
      <c r="G41" s="192">
        <v>3</v>
      </c>
      <c r="H41" s="41">
        <v>128</v>
      </c>
      <c r="I41" s="214">
        <f t="shared" si="1"/>
        <v>518.4</v>
      </c>
      <c r="K41" s="213">
        <f>VLOOKUP(A41,КИ_ПФ!A38:AK826,37,FALSE)</f>
        <v>518.4</v>
      </c>
      <c r="L41" s="232" t="str">
        <f t="shared" si="2"/>
        <v>ИСТИНА</v>
      </c>
    </row>
    <row r="42" spans="1:12" x14ac:dyDescent="0.2">
      <c r="A42" s="117">
        <v>1001012484025</v>
      </c>
      <c r="B42" s="47" t="s">
        <v>221</v>
      </c>
      <c r="C42" s="24" t="s">
        <v>3</v>
      </c>
      <c r="D42" s="217">
        <v>4.05</v>
      </c>
      <c r="E42" s="251">
        <v>4.05</v>
      </c>
      <c r="F42" s="210">
        <f t="shared" si="0"/>
        <v>1.35</v>
      </c>
      <c r="G42" s="192">
        <v>3</v>
      </c>
      <c r="H42" s="41">
        <v>112</v>
      </c>
      <c r="I42" s="214">
        <f t="shared" si="1"/>
        <v>453.6</v>
      </c>
      <c r="K42" s="213">
        <f>VLOOKUP(A42,КИ_ПФ!A38:AK827,37,FALSE)</f>
        <v>453.6</v>
      </c>
      <c r="L42" s="232" t="str">
        <f t="shared" si="2"/>
        <v>ИСТИНА</v>
      </c>
    </row>
    <row r="43" spans="1:12" x14ac:dyDescent="0.2">
      <c r="A43" s="117">
        <v>1001012484405</v>
      </c>
      <c r="B43" s="47" t="s">
        <v>219</v>
      </c>
      <c r="C43" s="24" t="s">
        <v>3</v>
      </c>
      <c r="D43" s="217">
        <v>3.9</v>
      </c>
      <c r="E43" s="251">
        <v>3.9</v>
      </c>
      <c r="F43" s="210">
        <f t="shared" si="0"/>
        <v>1.3</v>
      </c>
      <c r="G43" s="192">
        <v>3</v>
      </c>
      <c r="H43" s="41">
        <v>128</v>
      </c>
      <c r="I43" s="214">
        <f t="shared" si="1"/>
        <v>499.2</v>
      </c>
      <c r="K43" s="213">
        <f>VLOOKUP(A43,КИ_ПФ!A42:AK829,37,FALSE)</f>
        <v>499.2</v>
      </c>
      <c r="L43" s="232" t="str">
        <f t="shared" si="2"/>
        <v>ИСТИНА</v>
      </c>
    </row>
    <row r="44" spans="1:12" x14ac:dyDescent="0.2">
      <c r="A44" s="117">
        <v>1001012484458</v>
      </c>
      <c r="B44" s="47" t="s">
        <v>867</v>
      </c>
      <c r="C44" s="24" t="s">
        <v>3</v>
      </c>
      <c r="D44" s="217">
        <v>4.05</v>
      </c>
      <c r="E44" s="251">
        <v>4.05</v>
      </c>
      <c r="F44" s="210">
        <f t="shared" si="0"/>
        <v>1.35</v>
      </c>
      <c r="G44" s="192">
        <v>3</v>
      </c>
      <c r="H44" s="41">
        <v>128</v>
      </c>
      <c r="I44" s="214">
        <f t="shared" si="1"/>
        <v>518.4</v>
      </c>
      <c r="K44" s="213">
        <f>VLOOKUP(A44,КИ_ПФ!A45:AK831,37,FALSE)</f>
        <v>518.4</v>
      </c>
      <c r="L44" s="232" t="str">
        <f t="shared" si="2"/>
        <v>ИСТИНА</v>
      </c>
    </row>
    <row r="45" spans="1:12" x14ac:dyDescent="0.2">
      <c r="A45" s="117">
        <v>1001012485125</v>
      </c>
      <c r="B45" s="47" t="s">
        <v>418</v>
      </c>
      <c r="C45" s="24" t="s">
        <v>3</v>
      </c>
      <c r="D45" s="217">
        <v>4.05</v>
      </c>
      <c r="E45" s="251">
        <v>4.05</v>
      </c>
      <c r="F45" s="210">
        <f t="shared" si="0"/>
        <v>1.35</v>
      </c>
      <c r="G45" s="192">
        <v>3</v>
      </c>
      <c r="H45" s="41">
        <v>128</v>
      </c>
      <c r="I45" s="214">
        <f t="shared" si="1"/>
        <v>518.4</v>
      </c>
      <c r="K45" s="213">
        <f>VLOOKUP(A45,КИ_ПФ!A45:AK831,37,FALSE)</f>
        <v>518.4</v>
      </c>
      <c r="L45" s="232" t="str">
        <f t="shared" si="2"/>
        <v>ИСТИНА</v>
      </c>
    </row>
    <row r="46" spans="1:12" x14ac:dyDescent="0.2">
      <c r="A46" s="117">
        <v>1001012485055</v>
      </c>
      <c r="B46" s="47" t="s">
        <v>420</v>
      </c>
      <c r="C46" s="24" t="s">
        <v>3</v>
      </c>
      <c r="D46" s="217">
        <v>4.05</v>
      </c>
      <c r="E46" s="251">
        <v>4.05</v>
      </c>
      <c r="F46" s="210">
        <f t="shared" si="0"/>
        <v>1.35</v>
      </c>
      <c r="G46" s="192">
        <v>3</v>
      </c>
      <c r="H46" s="41">
        <v>128</v>
      </c>
      <c r="I46" s="214">
        <f t="shared" si="1"/>
        <v>518.4</v>
      </c>
      <c r="K46" s="213">
        <f>VLOOKUP(A46,КИ_ПФ!A47:AK832,37,FALSE)</f>
        <v>518.4</v>
      </c>
      <c r="L46" s="232" t="str">
        <f t="shared" si="2"/>
        <v>ИСТИНА</v>
      </c>
    </row>
    <row r="47" spans="1:12" x14ac:dyDescent="0.2">
      <c r="A47" s="117">
        <v>1001012634574</v>
      </c>
      <c r="B47" s="47" t="s">
        <v>32</v>
      </c>
      <c r="C47" s="24" t="s">
        <v>3</v>
      </c>
      <c r="D47" s="217">
        <v>4.05</v>
      </c>
      <c r="E47" s="251">
        <v>4.05</v>
      </c>
      <c r="F47" s="210">
        <f t="shared" si="0"/>
        <v>1.35</v>
      </c>
      <c r="G47" s="192">
        <v>3</v>
      </c>
      <c r="H47" s="41">
        <v>128</v>
      </c>
      <c r="I47" s="214">
        <f t="shared" si="1"/>
        <v>518.4</v>
      </c>
      <c r="K47" s="213">
        <f>VLOOKUP(A47,КИ_ПФ!A47:AK833,37,FALSE)</f>
        <v>518.4</v>
      </c>
      <c r="L47" s="232" t="str">
        <f t="shared" si="2"/>
        <v>ИСТИНА</v>
      </c>
    </row>
    <row r="48" spans="1:12" x14ac:dyDescent="0.2">
      <c r="A48" s="117">
        <v>1001012634408</v>
      </c>
      <c r="B48" s="47" t="s">
        <v>220</v>
      </c>
      <c r="C48" s="24" t="s">
        <v>3</v>
      </c>
      <c r="D48" s="217">
        <v>4.05</v>
      </c>
      <c r="E48" s="251">
        <v>4.05</v>
      </c>
      <c r="F48" s="210">
        <f t="shared" si="0"/>
        <v>1.35</v>
      </c>
      <c r="G48" s="192">
        <v>3</v>
      </c>
      <c r="H48" s="41">
        <v>128</v>
      </c>
      <c r="I48" s="214">
        <f t="shared" si="1"/>
        <v>518.4</v>
      </c>
      <c r="K48" s="213">
        <f>VLOOKUP(A48,КИ_ПФ!A49:AK834,37,FALSE)</f>
        <v>518.4</v>
      </c>
      <c r="L48" s="232" t="str">
        <f t="shared" si="2"/>
        <v>ИСТИНА</v>
      </c>
    </row>
    <row r="49" spans="1:12" x14ac:dyDescent="0.2">
      <c r="A49" s="117">
        <v>1001012634424</v>
      </c>
      <c r="B49" s="47" t="s">
        <v>421</v>
      </c>
      <c r="C49" s="24" t="s">
        <v>3</v>
      </c>
      <c r="D49" s="217">
        <v>4.05</v>
      </c>
      <c r="E49" s="251">
        <v>4.05</v>
      </c>
      <c r="F49" s="210">
        <f t="shared" si="0"/>
        <v>1.35</v>
      </c>
      <c r="G49" s="192">
        <v>3</v>
      </c>
      <c r="H49" s="41">
        <v>128</v>
      </c>
      <c r="I49" s="214">
        <f t="shared" si="1"/>
        <v>518.4</v>
      </c>
      <c r="K49" s="213">
        <f>VLOOKUP(A49,КИ_ПФ!A56:AK838,37,FALSE)</f>
        <v>518.4</v>
      </c>
      <c r="L49" s="232" t="str">
        <f t="shared" si="2"/>
        <v>ИСТИНА</v>
      </c>
    </row>
    <row r="50" spans="1:12" x14ac:dyDescent="0.2">
      <c r="A50" s="117">
        <v>1001010035801</v>
      </c>
      <c r="B50" s="26" t="s">
        <v>308</v>
      </c>
      <c r="C50" s="24" t="s">
        <v>3</v>
      </c>
      <c r="D50" s="217">
        <v>2.5499999999999998</v>
      </c>
      <c r="E50" s="251">
        <v>2.6</v>
      </c>
      <c r="F50" s="210">
        <f t="shared" ref="F50:F77" si="3">ROUNDUP(Новая_кратность_короба__кг/Кол_во_штук_в_коробе,3)</f>
        <v>1.3</v>
      </c>
      <c r="G50" s="192">
        <v>2</v>
      </c>
      <c r="H50" s="41">
        <v>135</v>
      </c>
      <c r="I50" s="214">
        <f t="shared" ref="I50:I77" si="4">ROUNDDOWN(Новая_кратность_короба__кг*Кол_во_коробок_на_поддоне,1)</f>
        <v>351</v>
      </c>
      <c r="K50" s="213">
        <f>VLOOKUP(A50,КИ_ПФ!A67:AK851,37,FALSE)</f>
        <v>351</v>
      </c>
      <c r="L50" s="232" t="str">
        <f t="shared" ref="L50:L77" si="5">IF(I50=K50,"ИСТИНА","ЛОЖЬ")</f>
        <v>ИСТИНА</v>
      </c>
    </row>
    <row r="51" spans="1:12" x14ac:dyDescent="0.2">
      <c r="A51" s="117">
        <v>1001010506989</v>
      </c>
      <c r="B51" s="26" t="s">
        <v>1256</v>
      </c>
      <c r="C51" s="24" t="s">
        <v>3</v>
      </c>
      <c r="D51" s="217">
        <v>6.5</v>
      </c>
      <c r="E51" s="251">
        <v>6.5</v>
      </c>
      <c r="F51" s="210">
        <f t="shared" si="3"/>
        <v>1.625</v>
      </c>
      <c r="G51" s="192">
        <v>4</v>
      </c>
      <c r="H51" s="41">
        <v>96</v>
      </c>
      <c r="I51" s="214">
        <f t="shared" si="4"/>
        <v>624</v>
      </c>
      <c r="K51" s="213">
        <f>VLOOKUP(A51,КИ_ПФ!A72:AK856,37,FALSE)</f>
        <v>624</v>
      </c>
      <c r="L51" s="232" t="str">
        <f t="shared" si="5"/>
        <v>ИСТИНА</v>
      </c>
    </row>
    <row r="52" spans="1:12" x14ac:dyDescent="0.2">
      <c r="A52" s="117">
        <v>1001010855247</v>
      </c>
      <c r="B52" s="26" t="s">
        <v>1423</v>
      </c>
      <c r="C52" s="24" t="s">
        <v>3</v>
      </c>
      <c r="D52" s="217">
        <v>3</v>
      </c>
      <c r="E52" s="251">
        <v>3</v>
      </c>
      <c r="F52" s="210">
        <f t="shared" si="3"/>
        <v>1.5</v>
      </c>
      <c r="G52" s="192">
        <v>2</v>
      </c>
      <c r="H52" s="41">
        <v>128</v>
      </c>
      <c r="I52" s="214">
        <f t="shared" si="4"/>
        <v>384</v>
      </c>
      <c r="K52" s="213">
        <f>VLOOKUP(A52,КИ_ПФ!A73:AK857,37,FALSE)</f>
        <v>384</v>
      </c>
      <c r="L52" s="232" t="str">
        <f t="shared" si="5"/>
        <v>ИСТИНА</v>
      </c>
    </row>
    <row r="53" spans="1:12" x14ac:dyDescent="0.2">
      <c r="A53" s="117">
        <v>1001010857303</v>
      </c>
      <c r="B53" s="26" t="s">
        <v>1786</v>
      </c>
      <c r="C53" s="24" t="s">
        <v>3</v>
      </c>
      <c r="D53" s="217">
        <v>4.05</v>
      </c>
      <c r="E53" s="251">
        <v>4.05</v>
      </c>
      <c r="F53" s="210">
        <f t="shared" si="3"/>
        <v>1.35</v>
      </c>
      <c r="G53" s="192">
        <v>3</v>
      </c>
      <c r="H53" s="41">
        <v>128</v>
      </c>
      <c r="I53" s="214">
        <f t="shared" si="4"/>
        <v>518.4</v>
      </c>
      <c r="K53" s="213">
        <f>VLOOKUP(A53,КИ_ПФ!A74:AK858,37,FALSE)</f>
        <v>518.4</v>
      </c>
      <c r="L53" s="232" t="str">
        <f t="shared" si="5"/>
        <v>ИСТИНА</v>
      </c>
    </row>
    <row r="54" spans="1:12" x14ac:dyDescent="0.2">
      <c r="A54" s="117">
        <v>1001010857305</v>
      </c>
      <c r="B54" s="26" t="s">
        <v>1787</v>
      </c>
      <c r="C54" s="24" t="s">
        <v>3</v>
      </c>
      <c r="D54" s="217">
        <v>6.4</v>
      </c>
      <c r="E54" s="251">
        <v>6.4</v>
      </c>
      <c r="F54" s="210">
        <f t="shared" si="3"/>
        <v>1.6</v>
      </c>
      <c r="G54" s="192">
        <v>4</v>
      </c>
      <c r="H54" s="41">
        <v>96</v>
      </c>
      <c r="I54" s="214">
        <f t="shared" si="4"/>
        <v>614.4</v>
      </c>
      <c r="K54" s="213">
        <f>VLOOKUP(A54,КИ_ПФ!A75:AK859,37,FALSE)</f>
        <v>614.4</v>
      </c>
      <c r="L54" s="232" t="str">
        <f t="shared" si="5"/>
        <v>ИСТИНА</v>
      </c>
    </row>
    <row r="55" spans="1:12" x14ac:dyDescent="0.2">
      <c r="A55" s="117">
        <v>1001010116327</v>
      </c>
      <c r="B55" s="26" t="s">
        <v>1089</v>
      </c>
      <c r="C55" s="24" t="s">
        <v>3</v>
      </c>
      <c r="D55" s="217">
        <v>10.8</v>
      </c>
      <c r="E55" s="251">
        <v>10.8</v>
      </c>
      <c r="F55" s="210">
        <f t="shared" si="3"/>
        <v>1.35</v>
      </c>
      <c r="G55" s="192">
        <v>8</v>
      </c>
      <c r="H55" s="41">
        <v>72</v>
      </c>
      <c r="I55" s="214">
        <f t="shared" si="4"/>
        <v>777.6</v>
      </c>
      <c r="K55" s="213">
        <f>VLOOKUP(A55,КИ_ПФ!A77:AK863,37,FALSE)</f>
        <v>777.6</v>
      </c>
      <c r="L55" s="232" t="str">
        <f t="shared" si="5"/>
        <v>ИСТИНА</v>
      </c>
    </row>
    <row r="56" spans="1:12" x14ac:dyDescent="0.2">
      <c r="A56" s="117">
        <v>1001016747342</v>
      </c>
      <c r="B56" s="26" t="s">
        <v>1868</v>
      </c>
      <c r="C56" s="24" t="s">
        <v>3</v>
      </c>
      <c r="D56" s="217">
        <v>5.4</v>
      </c>
      <c r="E56" s="251">
        <v>5.4</v>
      </c>
      <c r="F56" s="210">
        <f t="shared" si="3"/>
        <v>1.35</v>
      </c>
      <c r="G56" s="192">
        <v>4</v>
      </c>
      <c r="H56" s="41">
        <v>112</v>
      </c>
      <c r="I56" s="214">
        <f t="shared" si="4"/>
        <v>604.79999999999995</v>
      </c>
      <c r="K56" s="213">
        <f>VLOOKUP(A56,КИ_ПФ!A78:AK864,37,FALSE)</f>
        <v>604.79999999999995</v>
      </c>
      <c r="L56" s="232" t="str">
        <f t="shared" si="5"/>
        <v>ИСТИНА</v>
      </c>
    </row>
    <row r="57" spans="1:12" x14ac:dyDescent="0.2">
      <c r="A57" s="117">
        <v>1001015696863</v>
      </c>
      <c r="B57" s="26" t="s">
        <v>1092</v>
      </c>
      <c r="C57" s="24" t="s">
        <v>3</v>
      </c>
      <c r="D57" s="217">
        <v>10.8</v>
      </c>
      <c r="E57" s="251">
        <v>10.8</v>
      </c>
      <c r="F57" s="210">
        <f t="shared" si="3"/>
        <v>1.35</v>
      </c>
      <c r="G57" s="192">
        <v>8</v>
      </c>
      <c r="H57" s="41">
        <v>72</v>
      </c>
      <c r="I57" s="214">
        <f t="shared" si="4"/>
        <v>777.6</v>
      </c>
      <c r="K57" s="213">
        <f>VLOOKUP(A57,КИ_ПФ!A78:AK864,37,FALSE)</f>
        <v>777.6</v>
      </c>
      <c r="L57" s="232" t="str">
        <f t="shared" si="5"/>
        <v>ИСТИНА</v>
      </c>
    </row>
    <row r="58" spans="1:12" x14ac:dyDescent="0.2">
      <c r="A58" s="117">
        <v>1001010055802</v>
      </c>
      <c r="B58" s="26" t="s">
        <v>309</v>
      </c>
      <c r="C58" s="24" t="s">
        <v>3</v>
      </c>
      <c r="D58" s="217">
        <v>2.7</v>
      </c>
      <c r="E58" s="251">
        <v>2.7</v>
      </c>
      <c r="F58" s="210">
        <f t="shared" si="3"/>
        <v>1.35</v>
      </c>
      <c r="G58" s="192">
        <v>2</v>
      </c>
      <c r="H58" s="41">
        <v>135</v>
      </c>
      <c r="I58" s="214">
        <f t="shared" si="4"/>
        <v>364.5</v>
      </c>
      <c r="K58" s="213">
        <f>VLOOKUP(A58,КИ_ПФ!A77:AK862,37,FALSE)</f>
        <v>364.5</v>
      </c>
      <c r="L58" s="232" t="str">
        <f t="shared" si="5"/>
        <v>ИСТИНА</v>
      </c>
    </row>
    <row r="59" spans="1:12" x14ac:dyDescent="0.2">
      <c r="A59" s="117">
        <v>1001012564813</v>
      </c>
      <c r="B59" s="49" t="s">
        <v>30</v>
      </c>
      <c r="C59" s="50" t="s">
        <v>3</v>
      </c>
      <c r="D59" s="217">
        <v>4.05</v>
      </c>
      <c r="E59" s="251">
        <v>4.05</v>
      </c>
      <c r="F59" s="210">
        <f t="shared" si="3"/>
        <v>1.35</v>
      </c>
      <c r="G59" s="192">
        <v>3</v>
      </c>
      <c r="H59" s="41">
        <v>112</v>
      </c>
      <c r="I59" s="214">
        <f t="shared" si="4"/>
        <v>453.6</v>
      </c>
      <c r="K59" s="213">
        <f>VLOOKUP(A59,КИ_ПФ!A78:AK863,37,FALSE)</f>
        <v>453.6</v>
      </c>
      <c r="L59" s="232" t="str">
        <f t="shared" si="5"/>
        <v>ИСТИНА</v>
      </c>
    </row>
    <row r="60" spans="1:12" x14ac:dyDescent="0.2">
      <c r="A60" s="117">
        <v>1001012566309</v>
      </c>
      <c r="B60" s="49" t="s">
        <v>1137</v>
      </c>
      <c r="C60" s="50" t="s">
        <v>3</v>
      </c>
      <c r="D60" s="217">
        <v>4.05</v>
      </c>
      <c r="E60" s="251">
        <v>4.05</v>
      </c>
      <c r="F60" s="210">
        <f t="shared" si="3"/>
        <v>1.35</v>
      </c>
      <c r="G60" s="192">
        <v>3</v>
      </c>
      <c r="H60" s="41">
        <v>112</v>
      </c>
      <c r="I60" s="214">
        <f t="shared" si="4"/>
        <v>453.6</v>
      </c>
      <c r="K60" s="213">
        <f>VLOOKUP(A60,КИ_ПФ!A80:AK865,37,FALSE)</f>
        <v>453.6</v>
      </c>
      <c r="L60" s="232" t="str">
        <f t="shared" si="5"/>
        <v>ИСТИНА</v>
      </c>
    </row>
    <row r="61" spans="1:12" x14ac:dyDescent="0.2">
      <c r="A61" s="117">
        <v>1001012564211</v>
      </c>
      <c r="B61" s="49" t="s">
        <v>128</v>
      </c>
      <c r="C61" s="50" t="s">
        <v>3</v>
      </c>
      <c r="D61" s="217">
        <v>4.05</v>
      </c>
      <c r="E61" s="251">
        <v>4.05</v>
      </c>
      <c r="F61" s="210">
        <f t="shared" si="3"/>
        <v>1.35</v>
      </c>
      <c r="G61" s="192">
        <v>3</v>
      </c>
      <c r="H61" s="41">
        <v>112</v>
      </c>
      <c r="I61" s="214">
        <f t="shared" si="4"/>
        <v>453.6</v>
      </c>
      <c r="K61" s="213">
        <f>VLOOKUP(A61,КИ_ПФ!A83:AK867,37,FALSE)</f>
        <v>453.6</v>
      </c>
      <c r="L61" s="232" t="str">
        <f t="shared" si="5"/>
        <v>ИСТИНА</v>
      </c>
    </row>
    <row r="62" spans="1:12" x14ac:dyDescent="0.2">
      <c r="A62" s="117">
        <v>1001012564335</v>
      </c>
      <c r="B62" s="49" t="s">
        <v>258</v>
      </c>
      <c r="C62" s="50" t="s">
        <v>3</v>
      </c>
      <c r="D62" s="217">
        <v>4.05</v>
      </c>
      <c r="E62" s="251">
        <v>4.05</v>
      </c>
      <c r="F62" s="210">
        <f t="shared" si="3"/>
        <v>1.35</v>
      </c>
      <c r="G62" s="192">
        <v>3</v>
      </c>
      <c r="H62" s="41">
        <v>128</v>
      </c>
      <c r="I62" s="214">
        <f t="shared" si="4"/>
        <v>518.4</v>
      </c>
      <c r="K62" s="213">
        <f>VLOOKUP(A62,КИ_ПФ!A83:AK869,37,FALSE)</f>
        <v>518.4</v>
      </c>
      <c r="L62" s="232" t="str">
        <f t="shared" si="5"/>
        <v>ИСТИНА</v>
      </c>
    </row>
    <row r="63" spans="1:12" x14ac:dyDescent="0.2">
      <c r="A63" s="117">
        <v>1001012564425</v>
      </c>
      <c r="B63" s="49" t="s">
        <v>434</v>
      </c>
      <c r="C63" s="50" t="s">
        <v>3</v>
      </c>
      <c r="D63" s="217">
        <v>4.05</v>
      </c>
      <c r="E63" s="251">
        <v>4.05</v>
      </c>
      <c r="F63" s="210">
        <f t="shared" si="3"/>
        <v>1.35</v>
      </c>
      <c r="G63" s="192">
        <v>3</v>
      </c>
      <c r="H63" s="41">
        <v>128</v>
      </c>
      <c r="I63" s="214">
        <f t="shared" si="4"/>
        <v>518.4</v>
      </c>
      <c r="K63" s="213">
        <f>VLOOKUP(A63,КИ_ПФ!A84:AK870,37,FALSE)</f>
        <v>518.4</v>
      </c>
      <c r="L63" s="232" t="str">
        <f t="shared" si="5"/>
        <v>ИСТИНА</v>
      </c>
    </row>
    <row r="64" spans="1:12" x14ac:dyDescent="0.2">
      <c r="A64" s="117">
        <v>1001012563485</v>
      </c>
      <c r="B64" s="49" t="s">
        <v>433</v>
      </c>
      <c r="C64" s="50" t="s">
        <v>3</v>
      </c>
      <c r="D64" s="217">
        <v>4.05</v>
      </c>
      <c r="E64" s="251">
        <v>4.05</v>
      </c>
      <c r="F64" s="210">
        <f t="shared" si="3"/>
        <v>1.35</v>
      </c>
      <c r="G64" s="192">
        <v>3</v>
      </c>
      <c r="H64" s="41">
        <v>128</v>
      </c>
      <c r="I64" s="214">
        <f t="shared" si="4"/>
        <v>518.4</v>
      </c>
      <c r="K64" s="213">
        <f>VLOOKUP(A64,КИ_ПФ!A85:AK872,37,FALSE)</f>
        <v>518.4</v>
      </c>
      <c r="L64" s="232" t="str">
        <f t="shared" si="5"/>
        <v>ИСТИНА</v>
      </c>
    </row>
    <row r="65" spans="1:12" x14ac:dyDescent="0.2">
      <c r="A65" s="117">
        <v>1001012505851</v>
      </c>
      <c r="B65" s="47" t="s">
        <v>320</v>
      </c>
      <c r="C65" s="24" t="s">
        <v>3</v>
      </c>
      <c r="D65" s="217">
        <v>4.05</v>
      </c>
      <c r="E65" s="251">
        <v>4.05</v>
      </c>
      <c r="F65" s="210">
        <f t="shared" si="3"/>
        <v>1.35</v>
      </c>
      <c r="G65" s="192">
        <v>3</v>
      </c>
      <c r="H65" s="41">
        <v>128</v>
      </c>
      <c r="I65" s="214">
        <f t="shared" si="4"/>
        <v>518.4</v>
      </c>
      <c r="K65" s="213">
        <f>VLOOKUP(A65,КИ_ПФ!A85:AK874,37,FALSE)</f>
        <v>518.4</v>
      </c>
      <c r="L65" s="232" t="str">
        <f t="shared" si="5"/>
        <v>ИСТИНА</v>
      </c>
    </row>
    <row r="66" spans="1:12" x14ac:dyDescent="0.2">
      <c r="A66" s="117">
        <v>1001012503220</v>
      </c>
      <c r="B66" s="47" t="s">
        <v>249</v>
      </c>
      <c r="C66" s="24" t="s">
        <v>3</v>
      </c>
      <c r="D66" s="217">
        <v>4.05</v>
      </c>
      <c r="E66" s="251">
        <v>4.05</v>
      </c>
      <c r="F66" s="210">
        <f t="shared" si="3"/>
        <v>1.35</v>
      </c>
      <c r="G66" s="192">
        <v>3</v>
      </c>
      <c r="H66" s="41">
        <v>128</v>
      </c>
      <c r="I66" s="214">
        <f t="shared" si="4"/>
        <v>518.4</v>
      </c>
      <c r="K66" s="213">
        <f>VLOOKUP(A66,КИ_ПФ!A86:AK877,37,FALSE)</f>
        <v>518.4</v>
      </c>
      <c r="L66" s="232" t="str">
        <f t="shared" si="5"/>
        <v>ИСТИНА</v>
      </c>
    </row>
    <row r="67" spans="1:12" x14ac:dyDescent="0.2">
      <c r="A67" s="117">
        <v>1001012503252</v>
      </c>
      <c r="B67" s="47" t="s">
        <v>437</v>
      </c>
      <c r="C67" s="24" t="s">
        <v>3</v>
      </c>
      <c r="D67" s="217">
        <v>4.05</v>
      </c>
      <c r="E67" s="251">
        <v>4.05</v>
      </c>
      <c r="F67" s="210">
        <f t="shared" si="3"/>
        <v>1.35</v>
      </c>
      <c r="G67" s="192">
        <v>3</v>
      </c>
      <c r="H67" s="41">
        <v>128</v>
      </c>
      <c r="I67" s="214">
        <f t="shared" si="4"/>
        <v>518.4</v>
      </c>
      <c r="K67" s="213">
        <f>VLOOKUP(A67,КИ_ПФ!A86:AK878,37,FALSE)</f>
        <v>518.4</v>
      </c>
      <c r="L67" s="232" t="str">
        <f t="shared" si="5"/>
        <v>ИСТИНА</v>
      </c>
    </row>
    <row r="68" spans="1:12" x14ac:dyDescent="0.2">
      <c r="A68" s="117">
        <v>1001092674584</v>
      </c>
      <c r="B68" s="49" t="s">
        <v>147</v>
      </c>
      <c r="C68" s="50" t="s">
        <v>3</v>
      </c>
      <c r="D68" s="217">
        <v>7.5</v>
      </c>
      <c r="E68" s="251">
        <v>7.5</v>
      </c>
      <c r="F68" s="211">
        <f t="shared" si="3"/>
        <v>2.5</v>
      </c>
      <c r="G68" s="193">
        <v>3</v>
      </c>
      <c r="H68" s="41">
        <v>80</v>
      </c>
      <c r="I68" s="215">
        <f t="shared" si="4"/>
        <v>600</v>
      </c>
      <c r="K68" s="213">
        <f>VLOOKUP(A68,КИ_ПФ!A86:AK879,37,FALSE)</f>
        <v>600</v>
      </c>
      <c r="L68" s="232" t="str">
        <f t="shared" si="5"/>
        <v>ИСТИНА</v>
      </c>
    </row>
    <row r="69" spans="1:12" x14ac:dyDescent="0.2">
      <c r="A69" s="117">
        <v>1001092675902</v>
      </c>
      <c r="B69" s="49" t="s">
        <v>330</v>
      </c>
      <c r="C69" s="50" t="s">
        <v>3</v>
      </c>
      <c r="D69" s="217">
        <v>7.5</v>
      </c>
      <c r="E69" s="251">
        <v>7.5</v>
      </c>
      <c r="F69" s="211">
        <f t="shared" si="3"/>
        <v>2.5</v>
      </c>
      <c r="G69" s="193">
        <v>3</v>
      </c>
      <c r="H69" s="41">
        <v>80</v>
      </c>
      <c r="I69" s="215">
        <f t="shared" si="4"/>
        <v>600</v>
      </c>
      <c r="K69" s="213">
        <f>VLOOKUP(A69,КИ_ПФ!A86:AK880,37,FALSE)</f>
        <v>600</v>
      </c>
      <c r="L69" s="232" t="str">
        <f t="shared" si="5"/>
        <v>ИСТИНА</v>
      </c>
    </row>
    <row r="70" spans="1:12" x14ac:dyDescent="0.2">
      <c r="A70" s="117">
        <v>1001092675945</v>
      </c>
      <c r="B70" s="49" t="s">
        <v>990</v>
      </c>
      <c r="C70" s="50" t="s">
        <v>3</v>
      </c>
      <c r="D70" s="217">
        <v>7.5</v>
      </c>
      <c r="E70" s="251">
        <v>7.5</v>
      </c>
      <c r="F70" s="211">
        <f t="shared" si="3"/>
        <v>2.5</v>
      </c>
      <c r="G70" s="193">
        <v>3</v>
      </c>
      <c r="H70" s="41">
        <v>80</v>
      </c>
      <c r="I70" s="215">
        <f t="shared" si="4"/>
        <v>600</v>
      </c>
      <c r="K70" s="213">
        <f>VLOOKUP(A70,КИ_ПФ!A86:AK881,37,FALSE)</f>
        <v>600</v>
      </c>
      <c r="L70" s="232" t="str">
        <f t="shared" si="5"/>
        <v>ИСТИНА</v>
      </c>
    </row>
    <row r="71" spans="1:12" x14ac:dyDescent="0.2">
      <c r="A71" s="117">
        <v>1001094966025</v>
      </c>
      <c r="B71" s="49" t="s">
        <v>365</v>
      </c>
      <c r="C71" s="50" t="s">
        <v>3</v>
      </c>
      <c r="D71" s="217">
        <v>6</v>
      </c>
      <c r="E71" s="251">
        <v>6</v>
      </c>
      <c r="F71" s="211">
        <f t="shared" si="3"/>
        <v>3</v>
      </c>
      <c r="G71" s="192">
        <v>2</v>
      </c>
      <c r="H71" s="41">
        <v>100</v>
      </c>
      <c r="I71" s="215">
        <f t="shared" si="4"/>
        <v>600</v>
      </c>
      <c r="K71" s="213">
        <f>VLOOKUP(A71,КИ_ПФ!A86:AK882,37,FALSE)</f>
        <v>600</v>
      </c>
      <c r="L71" s="232" t="str">
        <f t="shared" si="5"/>
        <v>ИСТИНА</v>
      </c>
    </row>
    <row r="72" spans="1:12" x14ac:dyDescent="0.2">
      <c r="A72" s="117">
        <v>1001094966848</v>
      </c>
      <c r="B72" s="49" t="s">
        <v>1048</v>
      </c>
      <c r="C72" s="50" t="s">
        <v>3</v>
      </c>
      <c r="D72" s="217">
        <v>6</v>
      </c>
      <c r="E72" s="251">
        <v>6</v>
      </c>
      <c r="F72" s="211">
        <f t="shared" si="3"/>
        <v>1.5</v>
      </c>
      <c r="G72" s="192">
        <v>4</v>
      </c>
      <c r="H72" s="41">
        <v>128</v>
      </c>
      <c r="I72" s="215">
        <f t="shared" si="4"/>
        <v>768</v>
      </c>
      <c r="K72" s="213">
        <f>VLOOKUP(A72,КИ_ПФ!A86:AK883,37,FALSE)</f>
        <v>768</v>
      </c>
      <c r="L72" s="232" t="str">
        <f t="shared" si="5"/>
        <v>ИСТИНА</v>
      </c>
    </row>
    <row r="73" spans="1:12" x14ac:dyDescent="0.2">
      <c r="A73" s="117">
        <v>1001092646823</v>
      </c>
      <c r="B73" s="49" t="s">
        <v>326</v>
      </c>
      <c r="C73" s="50" t="s">
        <v>3</v>
      </c>
      <c r="D73" s="217">
        <v>6</v>
      </c>
      <c r="E73" s="251">
        <v>6</v>
      </c>
      <c r="F73" s="211">
        <f t="shared" si="3"/>
        <v>1.5</v>
      </c>
      <c r="G73" s="193">
        <v>4</v>
      </c>
      <c r="H73" s="41">
        <v>128</v>
      </c>
      <c r="I73" s="215">
        <f t="shared" si="4"/>
        <v>768</v>
      </c>
      <c r="K73" s="213">
        <f>VLOOKUP(A73,КИ_ПФ!A86:AK884,37,FALSE)</f>
        <v>768</v>
      </c>
      <c r="L73" s="232" t="str">
        <f t="shared" si="5"/>
        <v>ИСТИНА</v>
      </c>
    </row>
    <row r="74" spans="1:12" x14ac:dyDescent="0.2">
      <c r="A74" s="117">
        <v>1001095726867</v>
      </c>
      <c r="B74" s="49" t="s">
        <v>1103</v>
      </c>
      <c r="C74" s="50" t="s">
        <v>3</v>
      </c>
      <c r="D74" s="217">
        <v>4</v>
      </c>
      <c r="E74" s="251">
        <v>4</v>
      </c>
      <c r="F74" s="211">
        <f t="shared" si="3"/>
        <v>2</v>
      </c>
      <c r="G74" s="192">
        <v>2</v>
      </c>
      <c r="H74" s="41">
        <v>120</v>
      </c>
      <c r="I74" s="215">
        <f t="shared" si="4"/>
        <v>480</v>
      </c>
      <c r="K74" s="213">
        <f>VLOOKUP(A74,КИ_ПФ!A86:AK885,37,FALSE)</f>
        <v>480</v>
      </c>
      <c r="L74" s="232" t="str">
        <f t="shared" si="5"/>
        <v>ИСТИНА</v>
      </c>
    </row>
    <row r="75" spans="1:12" x14ac:dyDescent="0.2">
      <c r="A75" s="117">
        <v>1001092436470</v>
      </c>
      <c r="B75" s="49" t="s">
        <v>683</v>
      </c>
      <c r="C75" s="50" t="s">
        <v>3</v>
      </c>
      <c r="D75" s="217">
        <v>4.8</v>
      </c>
      <c r="E75" s="251">
        <v>4.8</v>
      </c>
      <c r="F75" s="211">
        <f t="shared" si="3"/>
        <v>1.2</v>
      </c>
      <c r="G75" s="193">
        <v>4</v>
      </c>
      <c r="H75" s="41">
        <v>112</v>
      </c>
      <c r="I75" s="214">
        <f t="shared" si="4"/>
        <v>537.6</v>
      </c>
      <c r="K75" s="213">
        <f>VLOOKUP(A75,КИ_ПФ!A87:AK894,37,FALSE)</f>
        <v>537.6</v>
      </c>
      <c r="L75" s="232" t="str">
        <f t="shared" si="5"/>
        <v>ИСТИНА</v>
      </c>
    </row>
    <row r="76" spans="1:12" x14ac:dyDescent="0.2">
      <c r="A76" s="117">
        <v>1001092434233</v>
      </c>
      <c r="B76" s="49" t="s">
        <v>413</v>
      </c>
      <c r="C76" s="50" t="s">
        <v>3</v>
      </c>
      <c r="D76" s="217">
        <v>5</v>
      </c>
      <c r="E76" s="251">
        <v>5</v>
      </c>
      <c r="F76" s="211">
        <f t="shared" si="3"/>
        <v>1.25</v>
      </c>
      <c r="G76" s="193">
        <v>4</v>
      </c>
      <c r="H76" s="41">
        <v>128</v>
      </c>
      <c r="I76" s="215">
        <f t="shared" si="4"/>
        <v>640</v>
      </c>
      <c r="K76" s="213">
        <f>VLOOKUP(A76,КИ_ПФ!A88:AK899,37,FALSE)</f>
        <v>640</v>
      </c>
      <c r="L76" s="232" t="str">
        <f t="shared" si="5"/>
        <v>ИСТИНА</v>
      </c>
    </row>
    <row r="77" spans="1:12" x14ac:dyDescent="0.2">
      <c r="A77" s="117">
        <v>1001092485452</v>
      </c>
      <c r="B77" s="49" t="s">
        <v>242</v>
      </c>
      <c r="C77" s="50" t="s">
        <v>3</v>
      </c>
      <c r="D77" s="217">
        <v>4.05</v>
      </c>
      <c r="E77" s="251">
        <v>4.05</v>
      </c>
      <c r="F77" s="211">
        <f t="shared" si="3"/>
        <v>1.35</v>
      </c>
      <c r="G77" s="193">
        <v>3</v>
      </c>
      <c r="H77" s="41">
        <v>128</v>
      </c>
      <c r="I77" s="214">
        <f t="shared" si="4"/>
        <v>518.4</v>
      </c>
      <c r="K77" s="213">
        <f>VLOOKUP(A77,КИ_ПФ!A88:AK900,37,FALSE)</f>
        <v>518.4</v>
      </c>
      <c r="L77" s="232" t="str">
        <f t="shared" si="5"/>
        <v>ИСТИНА</v>
      </c>
    </row>
    <row r="78" spans="1:12" x14ac:dyDescent="0.2">
      <c r="A78" s="117">
        <v>1001095716866</v>
      </c>
      <c r="B78" s="49" t="s">
        <v>1102</v>
      </c>
      <c r="C78" s="50" t="s">
        <v>3</v>
      </c>
      <c r="D78" s="217">
        <v>6</v>
      </c>
      <c r="E78" s="251">
        <v>6</v>
      </c>
      <c r="F78" s="211">
        <f t="shared" ref="F78:F121" si="6">ROUNDUP(Новая_кратность_короба__кг/Кол_во_штук_в_коробе,3)</f>
        <v>1.5</v>
      </c>
      <c r="G78" s="193">
        <v>4</v>
      </c>
      <c r="H78" s="41">
        <v>128</v>
      </c>
      <c r="I78" s="214">
        <f t="shared" ref="I78:I121" si="7">ROUNDDOWN(Новая_кратность_короба__кг*Кол_во_коробок_на_поддоне,1)</f>
        <v>768</v>
      </c>
      <c r="K78" s="213">
        <f>VLOOKUP(A78,КИ_ПФ!A92:AK905,37,FALSE)</f>
        <v>768</v>
      </c>
      <c r="L78" s="232" t="str">
        <f t="shared" ref="L78:L121" si="8">IF(I78=K78,"ИСТИНА","ЛОЖЬ")</f>
        <v>ИСТИНА</v>
      </c>
    </row>
    <row r="79" spans="1:12" x14ac:dyDescent="0.2">
      <c r="A79" s="117">
        <v>1001095717142</v>
      </c>
      <c r="B79" s="49" t="s">
        <v>1482</v>
      </c>
      <c r="C79" s="50" t="s">
        <v>3</v>
      </c>
      <c r="D79" s="217">
        <v>6</v>
      </c>
      <c r="E79" s="251">
        <v>6</v>
      </c>
      <c r="F79" s="211">
        <f t="shared" si="6"/>
        <v>1.5</v>
      </c>
      <c r="G79" s="193">
        <v>4</v>
      </c>
      <c r="H79" s="41">
        <v>128</v>
      </c>
      <c r="I79" s="214">
        <f t="shared" si="7"/>
        <v>768</v>
      </c>
      <c r="K79" s="213">
        <f>VLOOKUP(A79,КИ_ПФ!A93:AK906,37,FALSE)</f>
        <v>768</v>
      </c>
      <c r="L79" s="232" t="str">
        <f t="shared" si="8"/>
        <v>ИСТИНА</v>
      </c>
    </row>
    <row r="80" spans="1:12" x14ac:dyDescent="0.2">
      <c r="A80" s="117">
        <v>1001095716907</v>
      </c>
      <c r="B80" s="49" t="s">
        <v>1132</v>
      </c>
      <c r="C80" s="50" t="s">
        <v>3</v>
      </c>
      <c r="D80" s="217">
        <v>6</v>
      </c>
      <c r="E80" s="251">
        <v>6</v>
      </c>
      <c r="F80" s="211">
        <f t="shared" si="6"/>
        <v>1.5</v>
      </c>
      <c r="G80" s="193">
        <v>4</v>
      </c>
      <c r="H80" s="41">
        <v>128</v>
      </c>
      <c r="I80" s="214">
        <f t="shared" si="7"/>
        <v>768</v>
      </c>
      <c r="K80" s="213">
        <f>VLOOKUP(A80,КИ_ПФ!A92:AK906,37,FALSE)</f>
        <v>768</v>
      </c>
      <c r="L80" s="232" t="str">
        <f t="shared" si="8"/>
        <v>ИСТИНА</v>
      </c>
    </row>
    <row r="81" spans="1:12" x14ac:dyDescent="0.2">
      <c r="A81" s="117">
        <v>1001080238154</v>
      </c>
      <c r="B81" s="49" t="s">
        <v>171</v>
      </c>
      <c r="C81" s="50" t="s">
        <v>3</v>
      </c>
      <c r="D81" s="217">
        <v>3.9</v>
      </c>
      <c r="E81" s="251">
        <v>3.85</v>
      </c>
      <c r="F81" s="211">
        <f t="shared" si="6"/>
        <v>1.925</v>
      </c>
      <c r="G81" s="193">
        <v>2</v>
      </c>
      <c r="H81" s="41">
        <v>128</v>
      </c>
      <c r="I81" s="215">
        <f t="shared" si="7"/>
        <v>492.8</v>
      </c>
      <c r="K81" s="213">
        <f>VLOOKUP(A81,КИ_ПФ!A92:AK908,37,FALSE)</f>
        <v>492.8</v>
      </c>
      <c r="L81" s="232" t="str">
        <f t="shared" si="8"/>
        <v>ИСТИНА</v>
      </c>
    </row>
    <row r="82" spans="1:12" x14ac:dyDescent="0.2">
      <c r="A82" s="117">
        <v>1001080226843</v>
      </c>
      <c r="B82" s="49" t="s">
        <v>1075</v>
      </c>
      <c r="C82" s="50" t="s">
        <v>3</v>
      </c>
      <c r="D82" s="320">
        <v>5.7</v>
      </c>
      <c r="E82" s="251">
        <v>5.7</v>
      </c>
      <c r="F82" s="210">
        <f t="shared" si="6"/>
        <v>1.425</v>
      </c>
      <c r="G82" s="290">
        <v>4</v>
      </c>
      <c r="H82" s="41">
        <v>105</v>
      </c>
      <c r="I82" s="215">
        <f t="shared" si="7"/>
        <v>598.5</v>
      </c>
      <c r="K82" s="213">
        <f>VLOOKUP(A82,КИ_ПФ!A103:AK911,37,FALSE)</f>
        <v>598.5</v>
      </c>
      <c r="L82" s="232" t="str">
        <f t="shared" si="8"/>
        <v>ИСТИНА</v>
      </c>
    </row>
    <row r="83" spans="1:12" x14ac:dyDescent="0.2">
      <c r="A83" s="117">
        <v>1001080226932</v>
      </c>
      <c r="B83" s="49" t="s">
        <v>1187</v>
      </c>
      <c r="C83" s="50" t="s">
        <v>3</v>
      </c>
      <c r="D83" s="320">
        <v>5.7</v>
      </c>
      <c r="E83" s="251">
        <v>5.7</v>
      </c>
      <c r="F83" s="210">
        <f t="shared" si="6"/>
        <v>1.425</v>
      </c>
      <c r="G83" s="290">
        <v>4</v>
      </c>
      <c r="H83" s="41">
        <v>105</v>
      </c>
      <c r="I83" s="215">
        <f t="shared" si="7"/>
        <v>598.5</v>
      </c>
      <c r="K83" s="213">
        <f>VLOOKUP(A83,КИ_ПФ!A103:AK912,37,FALSE)</f>
        <v>598.5</v>
      </c>
      <c r="L83" s="232" t="str">
        <f t="shared" si="8"/>
        <v>ИСТИНА</v>
      </c>
    </row>
    <row r="84" spans="1:12" x14ac:dyDescent="0.2">
      <c r="A84" s="117">
        <v>1001085476933</v>
      </c>
      <c r="B84" s="56" t="s">
        <v>1188</v>
      </c>
      <c r="C84" s="50" t="s">
        <v>3</v>
      </c>
      <c r="D84" s="217">
        <v>5.5</v>
      </c>
      <c r="E84" s="251">
        <v>5.5</v>
      </c>
      <c r="F84" s="211">
        <f t="shared" si="6"/>
        <v>1.375</v>
      </c>
      <c r="G84" s="193">
        <v>4</v>
      </c>
      <c r="H84" s="41">
        <v>108</v>
      </c>
      <c r="I84" s="215">
        <f t="shared" si="7"/>
        <v>594</v>
      </c>
      <c r="K84" s="213">
        <f>VLOOKUP(A84,КИ_ПФ!A103:AK912,37,FALSE)</f>
        <v>594</v>
      </c>
      <c r="L84" s="232" t="str">
        <f t="shared" si="8"/>
        <v>ИСТИНА</v>
      </c>
    </row>
    <row r="85" spans="1:12" x14ac:dyDescent="0.2">
      <c r="A85" s="117">
        <v>1001085476929</v>
      </c>
      <c r="B85" s="56" t="s">
        <v>1185</v>
      </c>
      <c r="C85" s="50" t="s">
        <v>3</v>
      </c>
      <c r="D85" s="217">
        <v>5.5</v>
      </c>
      <c r="E85" s="251">
        <v>5.5</v>
      </c>
      <c r="F85" s="211">
        <f t="shared" si="6"/>
        <v>1.375</v>
      </c>
      <c r="G85" s="193">
        <v>4</v>
      </c>
      <c r="H85" s="41">
        <v>108</v>
      </c>
      <c r="I85" s="215">
        <f t="shared" si="7"/>
        <v>594</v>
      </c>
      <c r="K85" s="213">
        <f>VLOOKUP(A85,КИ_ПФ!A103:AK912,37,FALSE)</f>
        <v>594</v>
      </c>
      <c r="L85" s="232" t="str">
        <f t="shared" si="8"/>
        <v>ИСТИНА</v>
      </c>
    </row>
    <row r="86" spans="1:12" x14ac:dyDescent="0.2">
      <c r="A86" s="117">
        <v>1001085476930</v>
      </c>
      <c r="B86" s="56" t="s">
        <v>1186</v>
      </c>
      <c r="C86" s="50" t="s">
        <v>3</v>
      </c>
      <c r="D86" s="217">
        <v>5.5</v>
      </c>
      <c r="E86" s="251">
        <v>5.5</v>
      </c>
      <c r="F86" s="211">
        <f t="shared" si="6"/>
        <v>1.375</v>
      </c>
      <c r="G86" s="193">
        <v>4</v>
      </c>
      <c r="H86" s="41">
        <v>108</v>
      </c>
      <c r="I86" s="214">
        <f t="shared" si="7"/>
        <v>594</v>
      </c>
      <c r="K86" s="213">
        <f>VLOOKUP(A86,КИ_ПФ!A105:AK914,37,FALSE)</f>
        <v>594</v>
      </c>
      <c r="L86" s="232" t="str">
        <f t="shared" si="8"/>
        <v>ИСТИНА</v>
      </c>
    </row>
    <row r="87" spans="1:12" x14ac:dyDescent="0.2">
      <c r="A87" s="117">
        <v>1001081596620</v>
      </c>
      <c r="B87" s="49" t="s">
        <v>762</v>
      </c>
      <c r="C87" s="50" t="s">
        <v>3</v>
      </c>
      <c r="D87" s="217">
        <v>3.15</v>
      </c>
      <c r="E87" s="251">
        <v>3.15</v>
      </c>
      <c r="F87" s="211">
        <f t="shared" si="6"/>
        <v>1.05</v>
      </c>
      <c r="G87" s="193">
        <v>3</v>
      </c>
      <c r="H87" s="41">
        <v>128</v>
      </c>
      <c r="I87" s="214">
        <f t="shared" si="7"/>
        <v>403.2</v>
      </c>
      <c r="K87" s="213">
        <f>VLOOKUP(A87,КИ_ПФ!A109:AK921,37,FALSE)</f>
        <v>403.2</v>
      </c>
      <c r="L87" s="232" t="str">
        <f t="shared" si="8"/>
        <v>ИСТИНА</v>
      </c>
    </row>
    <row r="88" spans="1:12" x14ac:dyDescent="0.2">
      <c r="A88" s="117">
        <v>1001084856189</v>
      </c>
      <c r="B88" s="49" t="s">
        <v>394</v>
      </c>
      <c r="C88" s="50" t="s">
        <v>3</v>
      </c>
      <c r="D88" s="217">
        <v>1.8</v>
      </c>
      <c r="E88" s="251">
        <v>1.9</v>
      </c>
      <c r="F88" s="211">
        <f t="shared" si="6"/>
        <v>0.317</v>
      </c>
      <c r="G88" s="193">
        <v>6</v>
      </c>
      <c r="H88" s="41">
        <v>280</v>
      </c>
      <c r="I88" s="214">
        <f t="shared" si="7"/>
        <v>532</v>
      </c>
      <c r="K88" s="213">
        <f>VLOOKUP(A88,КИ_ПФ!A109:AK921,37,FALSE)</f>
        <v>532</v>
      </c>
      <c r="L88" s="232" t="str">
        <f t="shared" si="8"/>
        <v>ИСТИНА</v>
      </c>
    </row>
    <row r="89" spans="1:12" x14ac:dyDescent="0.2">
      <c r="A89" s="117">
        <v>1001084856008</v>
      </c>
      <c r="B89" s="49" t="s">
        <v>352</v>
      </c>
      <c r="C89" s="50" t="s">
        <v>3</v>
      </c>
      <c r="D89" s="217">
        <v>1.7</v>
      </c>
      <c r="E89" s="251">
        <v>1.8</v>
      </c>
      <c r="F89" s="211">
        <f t="shared" si="6"/>
        <v>0.3</v>
      </c>
      <c r="G89" s="193">
        <v>6</v>
      </c>
      <c r="H89" s="41">
        <v>280</v>
      </c>
      <c r="I89" s="214">
        <f t="shared" si="7"/>
        <v>504</v>
      </c>
      <c r="K89" s="213">
        <f>VLOOKUP(A89,КИ_ПФ!A109:AK922,37,FALSE)</f>
        <v>504</v>
      </c>
      <c r="L89" s="232" t="str">
        <f t="shared" si="8"/>
        <v>ИСТИНА</v>
      </c>
    </row>
    <row r="90" spans="1:12" x14ac:dyDescent="0.2">
      <c r="A90" s="117">
        <v>1001083426210</v>
      </c>
      <c r="B90" s="49" t="s">
        <v>1071</v>
      </c>
      <c r="C90" s="50" t="s">
        <v>3</v>
      </c>
      <c r="D90" s="217">
        <v>4</v>
      </c>
      <c r="E90" s="251">
        <v>4</v>
      </c>
      <c r="F90" s="211">
        <f t="shared" si="6"/>
        <v>1.3339999999999999</v>
      </c>
      <c r="G90" s="193">
        <v>3</v>
      </c>
      <c r="H90" s="41">
        <v>108</v>
      </c>
      <c r="I90" s="215">
        <f t="shared" si="7"/>
        <v>432</v>
      </c>
      <c r="K90" s="213">
        <f>VLOOKUP(A90,КИ_ПФ!A111:AK924,37,FALSE)</f>
        <v>432</v>
      </c>
      <c r="L90" s="232" t="str">
        <f t="shared" si="8"/>
        <v>ИСТИНА</v>
      </c>
    </row>
    <row r="91" spans="1:12" x14ac:dyDescent="0.2">
      <c r="A91" s="117">
        <v>1001083426211</v>
      </c>
      <c r="B91" s="49" t="s">
        <v>1168</v>
      </c>
      <c r="C91" s="50" t="s">
        <v>3</v>
      </c>
      <c r="D91" s="217">
        <v>4</v>
      </c>
      <c r="E91" s="251">
        <v>3.9</v>
      </c>
      <c r="F91" s="211">
        <f t="shared" si="6"/>
        <v>1.3</v>
      </c>
      <c r="G91" s="193">
        <v>3</v>
      </c>
      <c r="H91" s="41">
        <v>108</v>
      </c>
      <c r="I91" s="215">
        <f t="shared" si="7"/>
        <v>421.2</v>
      </c>
      <c r="K91" s="213">
        <f>VLOOKUP(A91,КИ_ПФ!A111:AK925,37,FALSE)</f>
        <v>421.2</v>
      </c>
      <c r="L91" s="232" t="str">
        <f t="shared" si="8"/>
        <v>ИСТИНА</v>
      </c>
    </row>
    <row r="92" spans="1:12" x14ac:dyDescent="0.2">
      <c r="A92" s="117">
        <v>1001083426235</v>
      </c>
      <c r="B92" s="71" t="s">
        <v>1069</v>
      </c>
      <c r="C92" s="51" t="s">
        <v>3</v>
      </c>
      <c r="D92" s="313">
        <v>3.7</v>
      </c>
      <c r="E92" s="251">
        <v>3.7</v>
      </c>
      <c r="F92" s="211">
        <f t="shared" si="6"/>
        <v>1.234</v>
      </c>
      <c r="G92" s="194">
        <v>3</v>
      </c>
      <c r="H92" s="41">
        <v>108</v>
      </c>
      <c r="I92" s="215">
        <f t="shared" si="7"/>
        <v>399.6</v>
      </c>
      <c r="K92" s="213">
        <f>VLOOKUP(A92,КИ_ПФ!A111:AK926,37,FALSE)</f>
        <v>399.6</v>
      </c>
      <c r="L92" s="232" t="str">
        <f t="shared" si="8"/>
        <v>ИСТИНА</v>
      </c>
    </row>
    <row r="93" spans="1:12" x14ac:dyDescent="0.2">
      <c r="A93" s="117">
        <v>1001085206945</v>
      </c>
      <c r="B93" s="49" t="s">
        <v>1221</v>
      </c>
      <c r="C93" s="50" t="s">
        <v>3</v>
      </c>
      <c r="D93" s="217">
        <v>10.8</v>
      </c>
      <c r="E93" s="251">
        <v>10.8</v>
      </c>
      <c r="F93" s="211">
        <f t="shared" si="6"/>
        <v>5.4</v>
      </c>
      <c r="G93" s="194">
        <v>2</v>
      </c>
      <c r="H93" s="41">
        <v>24</v>
      </c>
      <c r="I93" s="215">
        <f t="shared" si="7"/>
        <v>259.2</v>
      </c>
      <c r="K93" s="213">
        <f>VLOOKUP(A93,КИ_ПФ!A112:AK927,37,FALSE)</f>
        <v>259.2</v>
      </c>
      <c r="L93" s="232" t="str">
        <f t="shared" ref="L93:L97" si="9">IF(I93=K93,"ИСТИНА","ЛОЖЬ")</f>
        <v>ИСТИНА</v>
      </c>
    </row>
    <row r="94" spans="1:12" x14ac:dyDescent="0.2">
      <c r="A94" s="117">
        <v>1001085206736</v>
      </c>
      <c r="B94" s="49" t="s">
        <v>1294</v>
      </c>
      <c r="C94" s="50" t="s">
        <v>3</v>
      </c>
      <c r="D94" s="217">
        <v>16</v>
      </c>
      <c r="E94" s="251">
        <v>16</v>
      </c>
      <c r="F94" s="211">
        <f t="shared" si="6"/>
        <v>3.2</v>
      </c>
      <c r="G94" s="194">
        <v>5</v>
      </c>
      <c r="H94" s="41">
        <v>24</v>
      </c>
      <c r="I94" s="215">
        <f t="shared" si="7"/>
        <v>384</v>
      </c>
      <c r="K94" s="213">
        <f>VLOOKUP(A94,КИ_ПФ!A113:AK928,37,FALSE)</f>
        <v>384</v>
      </c>
      <c r="L94" s="232" t="str">
        <f t="shared" si="9"/>
        <v>ИСТИНА</v>
      </c>
    </row>
    <row r="95" spans="1:12" x14ac:dyDescent="0.2">
      <c r="A95" s="117">
        <v>1001081736944</v>
      </c>
      <c r="B95" s="49" t="s">
        <v>1222</v>
      </c>
      <c r="C95" s="50" t="s">
        <v>3</v>
      </c>
      <c r="D95" s="217">
        <v>10.8</v>
      </c>
      <c r="E95" s="251">
        <v>10.8</v>
      </c>
      <c r="F95" s="211">
        <f t="shared" si="6"/>
        <v>5.4</v>
      </c>
      <c r="G95" s="194">
        <v>2</v>
      </c>
      <c r="H95" s="41">
        <v>24</v>
      </c>
      <c r="I95" s="215">
        <f t="shared" si="7"/>
        <v>259.2</v>
      </c>
      <c r="K95" s="213">
        <f>VLOOKUP(A95,КИ_ПФ!A114:AK929,37,FALSE)</f>
        <v>259.2</v>
      </c>
      <c r="L95" s="232" t="str">
        <f t="shared" si="9"/>
        <v>ИСТИНА</v>
      </c>
    </row>
    <row r="96" spans="1:12" x14ac:dyDescent="0.2">
      <c r="A96" s="117">
        <v>1001081736737</v>
      </c>
      <c r="B96" s="49" t="s">
        <v>1295</v>
      </c>
      <c r="C96" s="50" t="s">
        <v>3</v>
      </c>
      <c r="D96" s="217">
        <v>16</v>
      </c>
      <c r="E96" s="251">
        <v>16</v>
      </c>
      <c r="F96" s="211">
        <f t="shared" si="6"/>
        <v>3.2</v>
      </c>
      <c r="G96" s="194">
        <v>5</v>
      </c>
      <c r="H96" s="41">
        <v>24</v>
      </c>
      <c r="I96" s="215">
        <f t="shared" si="7"/>
        <v>384</v>
      </c>
      <c r="K96" s="213">
        <f>VLOOKUP(A96,КИ_ПФ!A116:AK930,37,FALSE)</f>
        <v>384</v>
      </c>
      <c r="L96" s="232" t="str">
        <f t="shared" si="9"/>
        <v>ИСТИНА</v>
      </c>
    </row>
    <row r="97" spans="1:12" x14ac:dyDescent="0.2">
      <c r="A97" s="117">
        <v>1001303637131</v>
      </c>
      <c r="B97" s="49" t="s">
        <v>1474</v>
      </c>
      <c r="C97" s="50" t="s">
        <v>3</v>
      </c>
      <c r="D97" s="217">
        <v>5.04</v>
      </c>
      <c r="E97" s="251">
        <v>5.04</v>
      </c>
      <c r="F97" s="211">
        <f t="shared" si="6"/>
        <v>0.84</v>
      </c>
      <c r="G97" s="194">
        <v>6</v>
      </c>
      <c r="H97" s="41">
        <v>128</v>
      </c>
      <c r="I97" s="215">
        <f t="shared" si="7"/>
        <v>645.1</v>
      </c>
      <c r="K97" s="213">
        <f>VLOOKUP(A97,КИ_ПФ!A114:AK929,37,FALSE)</f>
        <v>645.1</v>
      </c>
      <c r="L97" s="232" t="str">
        <f t="shared" si="9"/>
        <v>ИСТИНА</v>
      </c>
    </row>
    <row r="98" spans="1:12" x14ac:dyDescent="0.2">
      <c r="A98" s="117">
        <v>1001300517132</v>
      </c>
      <c r="B98" s="49" t="s">
        <v>1476</v>
      </c>
      <c r="C98" s="50" t="s">
        <v>3</v>
      </c>
      <c r="D98" s="217">
        <v>5.04</v>
      </c>
      <c r="E98" s="251">
        <v>5.04</v>
      </c>
      <c r="F98" s="211">
        <f t="shared" si="6"/>
        <v>0.84</v>
      </c>
      <c r="G98" s="194">
        <v>6</v>
      </c>
      <c r="H98" s="41">
        <v>128</v>
      </c>
      <c r="I98" s="214">
        <f t="shared" si="7"/>
        <v>645.1</v>
      </c>
      <c r="K98" s="213">
        <f>VLOOKUP(A98,КИ_ПФ!A113:AK928,37,FALSE)</f>
        <v>645.1</v>
      </c>
      <c r="L98" s="232" t="str">
        <f t="shared" si="8"/>
        <v>ИСТИНА</v>
      </c>
    </row>
    <row r="99" spans="1:12" x14ac:dyDescent="0.2">
      <c r="A99" s="117">
        <v>1001300516890</v>
      </c>
      <c r="B99" s="49" t="s">
        <v>1081</v>
      </c>
      <c r="C99" s="50" t="s">
        <v>3</v>
      </c>
      <c r="D99" s="217">
        <v>5.28</v>
      </c>
      <c r="E99" s="251">
        <v>5.28</v>
      </c>
      <c r="F99" s="211">
        <f t="shared" si="6"/>
        <v>0.66</v>
      </c>
      <c r="G99" s="194">
        <v>8</v>
      </c>
      <c r="H99" s="41">
        <v>128</v>
      </c>
      <c r="I99" s="214">
        <f t="shared" si="7"/>
        <v>675.8</v>
      </c>
      <c r="K99" s="213">
        <f>VLOOKUP(A99,КИ_ПФ!A113:AK928,37,FALSE)</f>
        <v>675.8</v>
      </c>
      <c r="L99" s="232" t="str">
        <f t="shared" si="8"/>
        <v>ИСТИНА</v>
      </c>
    </row>
    <row r="100" spans="1:12" x14ac:dyDescent="0.2">
      <c r="A100" s="117">
        <v>1001300437291</v>
      </c>
      <c r="B100" s="71" t="s">
        <v>1753</v>
      </c>
      <c r="C100" s="51" t="s">
        <v>3</v>
      </c>
      <c r="D100" s="313">
        <v>3.06</v>
      </c>
      <c r="E100" s="251">
        <v>3.06</v>
      </c>
      <c r="F100" s="211">
        <f t="shared" si="6"/>
        <v>1.02</v>
      </c>
      <c r="G100" s="194">
        <v>3</v>
      </c>
      <c r="H100" s="41">
        <v>140</v>
      </c>
      <c r="I100" s="214">
        <f t="shared" si="7"/>
        <v>428.4</v>
      </c>
      <c r="K100" s="213">
        <f>VLOOKUP(A100,КИ_ПФ!A114:AK931,37,FALSE)</f>
        <v>428.4</v>
      </c>
      <c r="L100" s="232" t="str">
        <f t="shared" si="8"/>
        <v>ИСТИНА</v>
      </c>
    </row>
    <row r="101" spans="1:12" s="314" customFormat="1" x14ac:dyDescent="0.2">
      <c r="A101" s="117">
        <v>1001303106995</v>
      </c>
      <c r="B101" s="71" t="s">
        <v>1268</v>
      </c>
      <c r="C101" s="51" t="s">
        <v>3</v>
      </c>
      <c r="D101" s="313">
        <v>4.4800000000000004</v>
      </c>
      <c r="E101" s="251">
        <v>4.4800000000000004</v>
      </c>
      <c r="F101" s="211">
        <f t="shared" si="6"/>
        <v>0.56000000000000005</v>
      </c>
      <c r="G101" s="194">
        <v>8</v>
      </c>
      <c r="H101" s="41">
        <v>128</v>
      </c>
      <c r="I101" s="214">
        <f t="shared" si="7"/>
        <v>573.4</v>
      </c>
      <c r="K101" s="213">
        <f>VLOOKUP(A101,КИ_ПФ!A116:AK931,37,FALSE)</f>
        <v>573.4</v>
      </c>
      <c r="L101" s="232" t="str">
        <f t="shared" si="8"/>
        <v>ИСТИНА</v>
      </c>
    </row>
    <row r="102" spans="1:12" s="314" customFormat="1" x14ac:dyDescent="0.2">
      <c r="A102" s="117">
        <v>1001304527146</v>
      </c>
      <c r="B102" s="71" t="s">
        <v>1490</v>
      </c>
      <c r="C102" s="51" t="s">
        <v>3</v>
      </c>
      <c r="D102" s="313">
        <v>5.04</v>
      </c>
      <c r="E102" s="251">
        <v>5.04</v>
      </c>
      <c r="F102" s="211">
        <f t="shared" si="6"/>
        <v>0.84</v>
      </c>
      <c r="G102" s="194">
        <v>6</v>
      </c>
      <c r="H102" s="41">
        <v>128</v>
      </c>
      <c r="I102" s="214">
        <f t="shared" si="7"/>
        <v>645.1</v>
      </c>
      <c r="K102" s="213">
        <f>VLOOKUP(A102,КИ_ПФ!A117:AK932,37,FALSE)</f>
        <v>645.1</v>
      </c>
      <c r="L102" s="232" t="str">
        <f t="shared" si="8"/>
        <v>ИСТИНА</v>
      </c>
    </row>
    <row r="103" spans="1:12" x14ac:dyDescent="0.2">
      <c r="A103" s="117">
        <v>1001300367133</v>
      </c>
      <c r="B103" s="71" t="s">
        <v>1475</v>
      </c>
      <c r="C103" s="50" t="s">
        <v>3</v>
      </c>
      <c r="D103" s="217">
        <v>5.04</v>
      </c>
      <c r="E103" s="251">
        <v>5.04</v>
      </c>
      <c r="F103" s="211">
        <f t="shared" si="6"/>
        <v>0.84</v>
      </c>
      <c r="G103" s="193">
        <v>6</v>
      </c>
      <c r="H103" s="41">
        <v>128</v>
      </c>
      <c r="I103" s="215">
        <f t="shared" si="7"/>
        <v>645.1</v>
      </c>
      <c r="K103" s="213">
        <f>VLOOKUP(A103,КИ_ПФ!A120:AK938,37,FALSE)</f>
        <v>645.1</v>
      </c>
      <c r="L103" s="232" t="str">
        <f>IF(I103=K103,"ИСТИНА","ЛОЖЬ")</f>
        <v>ИСТИНА</v>
      </c>
    </row>
    <row r="104" spans="1:12" x14ac:dyDescent="0.2">
      <c r="A104" s="117">
        <v>1001050365597</v>
      </c>
      <c r="B104" s="49" t="s">
        <v>273</v>
      </c>
      <c r="C104" s="50" t="s">
        <v>3</v>
      </c>
      <c r="D104" s="217">
        <v>5.04</v>
      </c>
      <c r="E104" s="251">
        <v>5.04</v>
      </c>
      <c r="F104" s="211">
        <f t="shared" si="6"/>
        <v>0.84</v>
      </c>
      <c r="G104" s="193">
        <v>6</v>
      </c>
      <c r="H104" s="41">
        <v>112</v>
      </c>
      <c r="I104" s="214">
        <f t="shared" si="7"/>
        <v>564.4</v>
      </c>
      <c r="K104" s="213">
        <f>VLOOKUP(A104,КИ_ПФ!A120:AK939,37,FALSE)</f>
        <v>564.4</v>
      </c>
      <c r="L104" s="232" t="str">
        <f t="shared" si="8"/>
        <v>ИСТИНА</v>
      </c>
    </row>
    <row r="105" spans="1:12" x14ac:dyDescent="0.2">
      <c r="A105" s="117">
        <v>1001050364825</v>
      </c>
      <c r="B105" s="49" t="s">
        <v>428</v>
      </c>
      <c r="C105" s="50" t="s">
        <v>3</v>
      </c>
      <c r="D105" s="217">
        <v>5.04</v>
      </c>
      <c r="E105" s="251">
        <v>5.04</v>
      </c>
      <c r="F105" s="211">
        <f t="shared" si="6"/>
        <v>0.84</v>
      </c>
      <c r="G105" s="193">
        <v>6</v>
      </c>
      <c r="H105" s="41">
        <v>80</v>
      </c>
      <c r="I105" s="215">
        <f t="shared" si="7"/>
        <v>403.2</v>
      </c>
      <c r="K105" s="213">
        <f>VLOOKUP(A105,КИ_ПФ!A122:AK941,37,FALSE)</f>
        <v>403.2</v>
      </c>
      <c r="L105" s="232" t="str">
        <f t="shared" si="8"/>
        <v>ИСТИНА</v>
      </c>
    </row>
    <row r="106" spans="1:12" x14ac:dyDescent="0.2">
      <c r="A106" s="117">
        <v>1001050385943</v>
      </c>
      <c r="B106" s="71" t="s">
        <v>429</v>
      </c>
      <c r="C106" s="82" t="s">
        <v>3</v>
      </c>
      <c r="D106" s="217">
        <v>5.6</v>
      </c>
      <c r="E106" s="251">
        <v>5.6</v>
      </c>
      <c r="F106" s="211">
        <f t="shared" si="6"/>
        <v>0.7</v>
      </c>
      <c r="G106" s="193">
        <v>8</v>
      </c>
      <c r="H106" s="41">
        <v>80</v>
      </c>
      <c r="I106" s="215">
        <f t="shared" si="7"/>
        <v>448</v>
      </c>
      <c r="K106" s="213">
        <f>VLOOKUP(A106,КИ_ПФ!A130:AK946,37,FALSE)</f>
        <v>448</v>
      </c>
      <c r="L106" s="232" t="str">
        <f t="shared" si="8"/>
        <v>ИСТИНА</v>
      </c>
    </row>
    <row r="107" spans="1:12" x14ac:dyDescent="0.2">
      <c r="A107" s="117">
        <v>1001300387157</v>
      </c>
      <c r="B107" s="71" t="s">
        <v>1508</v>
      </c>
      <c r="C107" s="82" t="s">
        <v>3</v>
      </c>
      <c r="D107" s="217">
        <v>5.04</v>
      </c>
      <c r="E107" s="251">
        <v>5.04</v>
      </c>
      <c r="F107" s="211">
        <f t="shared" si="6"/>
        <v>0.63</v>
      </c>
      <c r="G107" s="193">
        <v>8</v>
      </c>
      <c r="H107" s="41">
        <v>128</v>
      </c>
      <c r="I107" s="214">
        <f t="shared" si="7"/>
        <v>645.1</v>
      </c>
      <c r="K107" s="213">
        <f>VLOOKUP(A107,КИ_ПФ!A132:AK948,37,FALSE)</f>
        <v>645.1</v>
      </c>
      <c r="L107" s="232" t="str">
        <f t="shared" si="8"/>
        <v>ИСТИНА</v>
      </c>
    </row>
    <row r="108" spans="1:12" x14ac:dyDescent="0.2">
      <c r="A108" s="117">
        <v>1001300386913</v>
      </c>
      <c r="B108" s="71" t="s">
        <v>1143</v>
      </c>
      <c r="C108" s="82" t="s">
        <v>3</v>
      </c>
      <c r="D108" s="217">
        <v>5.6</v>
      </c>
      <c r="E108" s="251">
        <v>5.6</v>
      </c>
      <c r="F108" s="211">
        <f t="shared" si="6"/>
        <v>0.7</v>
      </c>
      <c r="G108" s="193">
        <v>8</v>
      </c>
      <c r="H108" s="41">
        <v>112</v>
      </c>
      <c r="I108" s="214">
        <f t="shared" si="7"/>
        <v>627.20000000000005</v>
      </c>
      <c r="K108" s="213">
        <f>VLOOKUP(A108,КИ_ПФ!A132:AK948,37,FALSE)</f>
        <v>627.20000000000005</v>
      </c>
      <c r="L108" s="232" t="str">
        <f t="shared" si="8"/>
        <v>ИСТИНА</v>
      </c>
    </row>
    <row r="109" spans="1:12" x14ac:dyDescent="0.2">
      <c r="A109" s="117">
        <v>1001304237153</v>
      </c>
      <c r="B109" s="71" t="s">
        <v>1504</v>
      </c>
      <c r="C109" s="82" t="s">
        <v>3</v>
      </c>
      <c r="D109" s="217">
        <v>5.6</v>
      </c>
      <c r="E109" s="251">
        <v>5.6</v>
      </c>
      <c r="F109" s="211">
        <f t="shared" si="6"/>
        <v>0.7</v>
      </c>
      <c r="G109" s="193">
        <v>8</v>
      </c>
      <c r="H109" s="41">
        <v>128</v>
      </c>
      <c r="I109" s="214">
        <f t="shared" si="7"/>
        <v>716.8</v>
      </c>
      <c r="K109" s="213">
        <f>VLOOKUP(A109,КИ_ПФ!A142:AK956,37,FALSE)</f>
        <v>716.8</v>
      </c>
      <c r="L109" s="232" t="str">
        <f t="shared" si="8"/>
        <v>ИСТИНА</v>
      </c>
    </row>
    <row r="110" spans="1:12" x14ac:dyDescent="0.2">
      <c r="A110" s="117">
        <v>1001304236889</v>
      </c>
      <c r="B110" s="71" t="s">
        <v>1079</v>
      </c>
      <c r="C110" s="82" t="s">
        <v>3</v>
      </c>
      <c r="D110" s="217">
        <v>5.6</v>
      </c>
      <c r="E110" s="251">
        <v>5.6</v>
      </c>
      <c r="F110" s="211">
        <f t="shared" si="6"/>
        <v>0.7</v>
      </c>
      <c r="G110" s="193">
        <v>8</v>
      </c>
      <c r="H110" s="41">
        <v>128</v>
      </c>
      <c r="I110" s="214">
        <f t="shared" si="7"/>
        <v>716.8</v>
      </c>
      <c r="K110" s="213">
        <f>VLOOKUP(A110,КИ_ПФ!A140:AK956,37,FALSE)</f>
        <v>716.8</v>
      </c>
      <c r="L110" s="232" t="str">
        <f t="shared" si="8"/>
        <v>ИСТИНА</v>
      </c>
    </row>
    <row r="111" spans="1:12" x14ac:dyDescent="0.2">
      <c r="A111" s="117">
        <v>1001304237159</v>
      </c>
      <c r="B111" s="71" t="s">
        <v>1510</v>
      </c>
      <c r="C111" s="82" t="s">
        <v>3</v>
      </c>
      <c r="D111" s="217">
        <v>5.6</v>
      </c>
      <c r="E111" s="251">
        <v>5.6</v>
      </c>
      <c r="F111" s="211">
        <f t="shared" si="6"/>
        <v>0.7</v>
      </c>
      <c r="G111" s="193">
        <v>8</v>
      </c>
      <c r="H111" s="41">
        <v>128</v>
      </c>
      <c r="I111" s="214">
        <f t="shared" si="7"/>
        <v>716.8</v>
      </c>
      <c r="K111" s="213">
        <f>VLOOKUP(A111,КИ_ПФ!A145:AK957,37,FALSE)</f>
        <v>716.8</v>
      </c>
      <c r="L111" s="232" t="str">
        <f t="shared" ref="L111" si="10">IF(I111=K111,"ИСТИНА","ЛОЖЬ")</f>
        <v>ИСТИНА</v>
      </c>
    </row>
    <row r="112" spans="1:12" x14ac:dyDescent="0.2">
      <c r="A112" s="117">
        <v>1001300456910</v>
      </c>
      <c r="B112" s="49" t="s">
        <v>1136</v>
      </c>
      <c r="C112" s="50" t="s">
        <v>3</v>
      </c>
      <c r="D112" s="217">
        <v>5.28</v>
      </c>
      <c r="E112" s="251">
        <v>5.28</v>
      </c>
      <c r="F112" s="211">
        <f t="shared" si="6"/>
        <v>0.66</v>
      </c>
      <c r="G112" s="193">
        <v>8</v>
      </c>
      <c r="H112" s="41">
        <v>128</v>
      </c>
      <c r="I112" s="214">
        <f t="shared" si="7"/>
        <v>675.8</v>
      </c>
      <c r="K112" s="213">
        <f>VLOOKUP(A112,КИ_ПФ!A144:AK958,37,FALSE)</f>
        <v>675.8</v>
      </c>
      <c r="L112" s="232" t="str">
        <f t="shared" si="8"/>
        <v>ИСТИНА</v>
      </c>
    </row>
    <row r="113" spans="1:12" x14ac:dyDescent="0.2">
      <c r="A113" s="117">
        <v>1001300456946</v>
      </c>
      <c r="B113" s="49" t="s">
        <v>1223</v>
      </c>
      <c r="C113" s="50" t="s">
        <v>3</v>
      </c>
      <c r="D113" s="217">
        <v>5.04</v>
      </c>
      <c r="E113" s="251">
        <v>5.04</v>
      </c>
      <c r="F113" s="211">
        <f t="shared" si="6"/>
        <v>0.84</v>
      </c>
      <c r="G113" s="193">
        <v>6</v>
      </c>
      <c r="H113" s="41">
        <v>128</v>
      </c>
      <c r="I113" s="214">
        <f t="shared" si="7"/>
        <v>645.1</v>
      </c>
      <c r="K113" s="213">
        <f>VLOOKUP(A113,КИ_ПФ!A145:AK959,37,FALSE)</f>
        <v>645.1</v>
      </c>
      <c r="L113" s="232" t="str">
        <f t="shared" si="8"/>
        <v>ИСТИНА</v>
      </c>
    </row>
    <row r="114" spans="1:12" x14ac:dyDescent="0.2">
      <c r="A114" s="117">
        <v>1001050452522</v>
      </c>
      <c r="B114" s="49" t="s">
        <v>46</v>
      </c>
      <c r="C114" s="50" t="s">
        <v>3</v>
      </c>
      <c r="D114" s="217">
        <v>5.28</v>
      </c>
      <c r="E114" s="251">
        <v>5.28</v>
      </c>
      <c r="F114" s="211">
        <f t="shared" si="6"/>
        <v>0.66</v>
      </c>
      <c r="G114" s="193">
        <v>8</v>
      </c>
      <c r="H114" s="41">
        <v>128</v>
      </c>
      <c r="I114" s="214">
        <f t="shared" si="7"/>
        <v>675.8</v>
      </c>
      <c r="K114" s="213">
        <f>VLOOKUP(A114,КИ_ПФ!A144:AK959,37,FALSE)</f>
        <v>675.8</v>
      </c>
      <c r="L114" s="232" t="str">
        <f t="shared" si="8"/>
        <v>ИСТИНА</v>
      </c>
    </row>
    <row r="115" spans="1:12" x14ac:dyDescent="0.2">
      <c r="A115" s="117">
        <v>1001305196659</v>
      </c>
      <c r="B115" s="49" t="s">
        <v>794</v>
      </c>
      <c r="C115" s="50" t="s">
        <v>3</v>
      </c>
      <c r="D115" s="217">
        <v>5</v>
      </c>
      <c r="E115" s="251">
        <v>5</v>
      </c>
      <c r="F115" s="211">
        <f t="shared" si="6"/>
        <v>0.625</v>
      </c>
      <c r="G115" s="193">
        <v>8</v>
      </c>
      <c r="H115" s="41">
        <v>128</v>
      </c>
      <c r="I115" s="214">
        <f t="shared" si="7"/>
        <v>640</v>
      </c>
      <c r="K115" s="213">
        <f>VLOOKUP(A115,КИ_ПФ!A144:AK961,37,FALSE)</f>
        <v>640</v>
      </c>
      <c r="L115" s="232" t="str">
        <f t="shared" si="8"/>
        <v>ИСТИНА</v>
      </c>
    </row>
    <row r="116" spans="1:12" x14ac:dyDescent="0.2">
      <c r="A116" s="117">
        <v>1001303987166</v>
      </c>
      <c r="B116" s="71" t="s">
        <v>1517</v>
      </c>
      <c r="C116" s="82" t="s">
        <v>3</v>
      </c>
      <c r="D116" s="217">
        <v>5.6</v>
      </c>
      <c r="E116" s="251">
        <v>5.6</v>
      </c>
      <c r="F116" s="211">
        <f t="shared" si="6"/>
        <v>0.7</v>
      </c>
      <c r="G116" s="193">
        <v>8</v>
      </c>
      <c r="H116" s="41">
        <v>128</v>
      </c>
      <c r="I116" s="214">
        <f t="shared" si="7"/>
        <v>716.8</v>
      </c>
      <c r="K116" s="213">
        <f>VLOOKUP(A116,КИ_ПФ!A145:AK962,37,FALSE)</f>
        <v>716.8</v>
      </c>
      <c r="L116" s="232" t="str">
        <f t="shared" si="8"/>
        <v>ИСТИНА</v>
      </c>
    </row>
    <row r="117" spans="1:12" x14ac:dyDescent="0.2">
      <c r="A117" s="117">
        <v>1001303987165</v>
      </c>
      <c r="B117" s="71" t="s">
        <v>1516</v>
      </c>
      <c r="C117" s="82" t="s">
        <v>3</v>
      </c>
      <c r="D117" s="217">
        <v>5.6</v>
      </c>
      <c r="E117" s="251">
        <v>5.6</v>
      </c>
      <c r="F117" s="211">
        <f t="shared" si="6"/>
        <v>0.7</v>
      </c>
      <c r="G117" s="193">
        <v>8</v>
      </c>
      <c r="H117" s="41">
        <v>128</v>
      </c>
      <c r="I117" s="214">
        <f t="shared" si="7"/>
        <v>716.8</v>
      </c>
      <c r="K117" s="213">
        <f>VLOOKUP(A117,КИ_ПФ!A145:AK963,37,FALSE)</f>
        <v>716.8</v>
      </c>
      <c r="L117" s="232" t="str">
        <f t="shared" si="8"/>
        <v>ИСТИНА</v>
      </c>
    </row>
    <row r="118" spans="1:12" x14ac:dyDescent="0.2">
      <c r="A118" s="117">
        <v>1001304096792</v>
      </c>
      <c r="B118" s="71" t="s">
        <v>1005</v>
      </c>
      <c r="C118" s="82" t="s">
        <v>3</v>
      </c>
      <c r="D118" s="217">
        <v>5.28</v>
      </c>
      <c r="E118" s="251">
        <v>5.28</v>
      </c>
      <c r="F118" s="211">
        <f t="shared" si="6"/>
        <v>0.66</v>
      </c>
      <c r="G118" s="193">
        <v>8</v>
      </c>
      <c r="H118" s="41">
        <v>128</v>
      </c>
      <c r="I118" s="214">
        <f t="shared" si="7"/>
        <v>675.8</v>
      </c>
      <c r="K118" s="213">
        <f>VLOOKUP(A118,КИ_ПФ!A144:AK963,37,FALSE)</f>
        <v>675.8</v>
      </c>
      <c r="L118" s="232" t="str">
        <f t="shared" si="8"/>
        <v>ИСТИНА</v>
      </c>
    </row>
    <row r="119" spans="1:12" x14ac:dyDescent="0.2">
      <c r="A119" s="117">
        <v>1001304096972</v>
      </c>
      <c r="B119" s="71" t="s">
        <v>1236</v>
      </c>
      <c r="C119" s="82" t="s">
        <v>3</v>
      </c>
      <c r="D119" s="217">
        <v>5.28</v>
      </c>
      <c r="E119" s="251">
        <v>5.28</v>
      </c>
      <c r="F119" s="211">
        <f t="shared" si="6"/>
        <v>0.66</v>
      </c>
      <c r="G119" s="193">
        <v>8</v>
      </c>
      <c r="H119" s="41">
        <v>128</v>
      </c>
      <c r="I119" s="214">
        <f t="shared" si="7"/>
        <v>675.8</v>
      </c>
      <c r="K119" s="213">
        <f>VLOOKUP(A119,КИ_ПФ!A145:AK964,37,FALSE)</f>
        <v>675.8</v>
      </c>
      <c r="L119" s="232" t="str">
        <f t="shared" si="8"/>
        <v>ИСТИНА</v>
      </c>
    </row>
    <row r="120" spans="1:12" x14ac:dyDescent="0.2">
      <c r="A120" s="117">
        <v>1001304096705</v>
      </c>
      <c r="B120" s="71" t="s">
        <v>1319</v>
      </c>
      <c r="C120" s="82" t="s">
        <v>3</v>
      </c>
      <c r="D120" s="217">
        <v>5.28</v>
      </c>
      <c r="E120" s="251">
        <v>5.28</v>
      </c>
      <c r="F120" s="211">
        <f t="shared" si="6"/>
        <v>0.66</v>
      </c>
      <c r="G120" s="193">
        <v>8</v>
      </c>
      <c r="H120" s="41">
        <v>128</v>
      </c>
      <c r="I120" s="214">
        <f t="shared" si="7"/>
        <v>675.8</v>
      </c>
      <c r="K120" s="213">
        <f>VLOOKUP(A120,КИ_ПФ!A145:AK965,37,FALSE)</f>
        <v>675.8</v>
      </c>
      <c r="L120" s="232" t="str">
        <f t="shared" si="8"/>
        <v>ИСТИНА</v>
      </c>
    </row>
    <row r="121" spans="1:12" x14ac:dyDescent="0.2">
      <c r="A121" s="117">
        <v>1001053085098</v>
      </c>
      <c r="B121" s="71" t="s">
        <v>1645</v>
      </c>
      <c r="C121" s="82" t="s">
        <v>3</v>
      </c>
      <c r="D121" s="217">
        <v>4.96</v>
      </c>
      <c r="E121" s="251">
        <v>4.96</v>
      </c>
      <c r="F121" s="211">
        <f t="shared" si="6"/>
        <v>0.62</v>
      </c>
      <c r="G121" s="193">
        <v>8</v>
      </c>
      <c r="H121" s="41">
        <v>128</v>
      </c>
      <c r="I121" s="214">
        <f t="shared" si="7"/>
        <v>634.79999999999995</v>
      </c>
      <c r="K121" s="213">
        <f>VLOOKUP(A121,КИ_ПФ!A146:AK966,37,FALSE)</f>
        <v>634.79999999999995</v>
      </c>
      <c r="L121" s="232" t="str">
        <f t="shared" si="8"/>
        <v>ИСТИНА</v>
      </c>
    </row>
    <row r="122" spans="1:12" x14ac:dyDescent="0.2">
      <c r="A122" s="117">
        <v>1001051875600</v>
      </c>
      <c r="B122" s="49" t="s">
        <v>274</v>
      </c>
      <c r="C122" s="50" t="s">
        <v>3</v>
      </c>
      <c r="D122" s="217">
        <v>5.04</v>
      </c>
      <c r="E122" s="251">
        <v>5.04</v>
      </c>
      <c r="F122" s="211">
        <f t="shared" ref="F122:F163" si="11">ROUNDUP(Новая_кратность_короба__кг/Кол_во_штук_в_коробе,3)</f>
        <v>0.84</v>
      </c>
      <c r="G122" s="193">
        <v>6</v>
      </c>
      <c r="H122" s="41">
        <v>112</v>
      </c>
      <c r="I122" s="214">
        <f t="shared" ref="I122:I163" si="12">ROUNDDOWN(Новая_кратность_короба__кг*Кол_во_коробок_на_поддоне,1)</f>
        <v>564.4</v>
      </c>
      <c r="K122" s="213">
        <f>VLOOKUP(A122,КИ_ПФ!A146:AK972,37,FALSE)</f>
        <v>564.4</v>
      </c>
      <c r="L122" s="232" t="str">
        <f t="shared" ref="L122:L167" si="13">IF(I122=K122,"ИСТИНА","ЛОЖЬ")</f>
        <v>ИСТИНА</v>
      </c>
    </row>
    <row r="123" spans="1:12" x14ac:dyDescent="0.2">
      <c r="A123" s="117">
        <v>1001051875607</v>
      </c>
      <c r="B123" s="49" t="s">
        <v>275</v>
      </c>
      <c r="C123" s="50" t="s">
        <v>3</v>
      </c>
      <c r="D123" s="217">
        <v>5.04</v>
      </c>
      <c r="E123" s="251">
        <v>5.04</v>
      </c>
      <c r="F123" s="211">
        <f t="shared" si="11"/>
        <v>0.84</v>
      </c>
      <c r="G123" s="193">
        <v>6</v>
      </c>
      <c r="H123" s="41">
        <v>128</v>
      </c>
      <c r="I123" s="214">
        <f t="shared" si="12"/>
        <v>645.1</v>
      </c>
      <c r="K123" s="213">
        <f>VLOOKUP(A123,КИ_ПФ!A147:AK973,37,FALSE)</f>
        <v>645.1</v>
      </c>
      <c r="L123" s="232" t="str">
        <f t="shared" si="13"/>
        <v>ИСТИНА</v>
      </c>
    </row>
    <row r="124" spans="1:12" x14ac:dyDescent="0.2">
      <c r="A124" s="117">
        <v>1001051875544</v>
      </c>
      <c r="B124" s="49" t="s">
        <v>270</v>
      </c>
      <c r="C124" s="50" t="s">
        <v>3</v>
      </c>
      <c r="D124" s="217">
        <v>4.8600000000000003</v>
      </c>
      <c r="E124" s="251">
        <v>4.8600000000000003</v>
      </c>
      <c r="F124" s="211">
        <f t="shared" si="11"/>
        <v>0.81</v>
      </c>
      <c r="G124" s="193">
        <v>6</v>
      </c>
      <c r="H124" s="41">
        <v>128</v>
      </c>
      <c r="I124" s="214">
        <f t="shared" si="12"/>
        <v>622</v>
      </c>
      <c r="K124" s="213">
        <f>VLOOKUP(A124,КИ_ПФ!A147:AK974,37,FALSE)</f>
        <v>622</v>
      </c>
      <c r="L124" s="232" t="str">
        <f t="shared" si="13"/>
        <v>ИСТИНА</v>
      </c>
    </row>
    <row r="125" spans="1:12" x14ac:dyDescent="0.2">
      <c r="A125" s="117">
        <v>1001051873657</v>
      </c>
      <c r="B125" s="49" t="s">
        <v>49</v>
      </c>
      <c r="C125" s="50" t="s">
        <v>3</v>
      </c>
      <c r="D125" s="217">
        <v>5.04</v>
      </c>
      <c r="E125" s="251">
        <v>5.04</v>
      </c>
      <c r="F125" s="211">
        <f t="shared" si="11"/>
        <v>0.84</v>
      </c>
      <c r="G125" s="193">
        <v>6</v>
      </c>
      <c r="H125" s="41">
        <v>128</v>
      </c>
      <c r="I125" s="214">
        <f t="shared" si="12"/>
        <v>645.1</v>
      </c>
      <c r="K125" s="213">
        <f>VLOOKUP(A125,КИ_ПФ!A147:AK975,37,FALSE)</f>
        <v>645.1</v>
      </c>
      <c r="L125" s="232" t="str">
        <f t="shared" si="13"/>
        <v>ИСТИНА</v>
      </c>
    </row>
    <row r="126" spans="1:12" x14ac:dyDescent="0.2">
      <c r="A126" s="117">
        <v>1001051873892</v>
      </c>
      <c r="B126" s="49" t="s">
        <v>50</v>
      </c>
      <c r="C126" s="50" t="s">
        <v>3</v>
      </c>
      <c r="D126" s="217">
        <v>5.04</v>
      </c>
      <c r="E126" s="251">
        <v>5.04</v>
      </c>
      <c r="F126" s="211">
        <f t="shared" si="11"/>
        <v>0.84</v>
      </c>
      <c r="G126" s="193">
        <v>6</v>
      </c>
      <c r="H126" s="41">
        <v>128</v>
      </c>
      <c r="I126" s="214">
        <f t="shared" si="12"/>
        <v>645.1</v>
      </c>
      <c r="K126" s="213">
        <f>VLOOKUP(A126,КИ_ПФ!A147:AK976,37,FALSE)</f>
        <v>645.1</v>
      </c>
      <c r="L126" s="232" t="str">
        <f t="shared" si="13"/>
        <v>ИСТИНА</v>
      </c>
    </row>
    <row r="127" spans="1:12" x14ac:dyDescent="0.2">
      <c r="A127" s="117">
        <v>1001051873665</v>
      </c>
      <c r="B127" s="49" t="s">
        <v>48</v>
      </c>
      <c r="C127" s="50" t="s">
        <v>3</v>
      </c>
      <c r="D127" s="217">
        <v>5.04</v>
      </c>
      <c r="E127" s="251">
        <v>5.04</v>
      </c>
      <c r="F127" s="211">
        <f t="shared" si="11"/>
        <v>0.84</v>
      </c>
      <c r="G127" s="193">
        <v>6</v>
      </c>
      <c r="H127" s="41">
        <v>128</v>
      </c>
      <c r="I127" s="214">
        <f t="shared" si="12"/>
        <v>645.1</v>
      </c>
      <c r="K127" s="213">
        <f>VLOOKUP(A127,КИ_ПФ!A147:AK977,37,FALSE)</f>
        <v>645.1</v>
      </c>
      <c r="L127" s="232" t="str">
        <f t="shared" si="13"/>
        <v>ИСТИНА</v>
      </c>
    </row>
    <row r="128" spans="1:12" x14ac:dyDescent="0.2">
      <c r="A128" s="117">
        <v>1001051872477</v>
      </c>
      <c r="B128" s="49" t="s">
        <v>47</v>
      </c>
      <c r="C128" s="50" t="s">
        <v>3</v>
      </c>
      <c r="D128" s="217">
        <v>5.04</v>
      </c>
      <c r="E128" s="251">
        <v>5.04</v>
      </c>
      <c r="F128" s="211">
        <f t="shared" si="11"/>
        <v>0.84</v>
      </c>
      <c r="G128" s="193">
        <v>6</v>
      </c>
      <c r="H128" s="41">
        <v>128</v>
      </c>
      <c r="I128" s="214">
        <f t="shared" si="12"/>
        <v>645.1</v>
      </c>
      <c r="K128" s="213">
        <f>VLOOKUP(A128,КИ_ПФ!A147:AK978,37,FALSE)</f>
        <v>645.1</v>
      </c>
      <c r="L128" s="232" t="str">
        <f t="shared" si="13"/>
        <v>ИСТИНА</v>
      </c>
    </row>
    <row r="129" spans="1:12" x14ac:dyDescent="0.2">
      <c r="A129" s="117">
        <v>1001054193265</v>
      </c>
      <c r="B129" s="49" t="s">
        <v>1160</v>
      </c>
      <c r="C129" s="50" t="s">
        <v>3</v>
      </c>
      <c r="D129" s="217">
        <v>18</v>
      </c>
      <c r="E129" s="251">
        <v>18</v>
      </c>
      <c r="F129" s="211">
        <f t="shared" si="11"/>
        <v>4.5</v>
      </c>
      <c r="G129" s="196">
        <v>4</v>
      </c>
      <c r="H129" s="41">
        <v>24</v>
      </c>
      <c r="I129" s="214">
        <f t="shared" si="12"/>
        <v>432</v>
      </c>
      <c r="K129" s="213">
        <f>VLOOKUP(A129,КИ_ПФ!A150:AK981,37,FALSE)</f>
        <v>432</v>
      </c>
      <c r="L129" s="232" t="str">
        <f t="shared" si="13"/>
        <v>ИСТИНА</v>
      </c>
    </row>
    <row r="130" spans="1:12" x14ac:dyDescent="0.2">
      <c r="A130" s="117">
        <v>1001306387148</v>
      </c>
      <c r="B130" s="49" t="s">
        <v>1496</v>
      </c>
      <c r="C130" s="50" t="s">
        <v>3</v>
      </c>
      <c r="D130" s="217">
        <v>6.5</v>
      </c>
      <c r="E130" s="251">
        <v>6.5</v>
      </c>
      <c r="F130" s="211">
        <f t="shared" si="11"/>
        <v>0.65</v>
      </c>
      <c r="G130" s="196">
        <v>10</v>
      </c>
      <c r="H130" s="41">
        <v>102</v>
      </c>
      <c r="I130" s="214">
        <f t="shared" si="12"/>
        <v>663</v>
      </c>
      <c r="K130" s="213">
        <f>VLOOKUP(A130,КИ_ПФ!A151:AK982,37,FALSE)</f>
        <v>663</v>
      </c>
      <c r="L130" s="232" t="str">
        <f t="shared" si="13"/>
        <v>ИСТИНА</v>
      </c>
    </row>
    <row r="131" spans="1:12" x14ac:dyDescent="0.2">
      <c r="A131" s="117">
        <v>1001051873828</v>
      </c>
      <c r="B131" s="49" t="s">
        <v>430</v>
      </c>
      <c r="C131" s="50" t="s">
        <v>3</v>
      </c>
      <c r="D131" s="217">
        <v>5.04</v>
      </c>
      <c r="E131" s="251">
        <v>5.04</v>
      </c>
      <c r="F131" s="211">
        <f t="shared" si="11"/>
        <v>0.84</v>
      </c>
      <c r="G131" s="193">
        <v>6</v>
      </c>
      <c r="H131" s="41">
        <v>80</v>
      </c>
      <c r="I131" s="214">
        <f t="shared" si="12"/>
        <v>403.2</v>
      </c>
      <c r="K131" s="213">
        <f>VLOOKUP(A131,КИ_ПФ!A150:AK980,37,FALSE)</f>
        <v>403.2</v>
      </c>
      <c r="L131" s="232" t="str">
        <f t="shared" si="13"/>
        <v>ИСТИНА</v>
      </c>
    </row>
    <row r="132" spans="1:12" x14ac:dyDescent="0.2">
      <c r="A132" s="117">
        <v>1001051873261</v>
      </c>
      <c r="B132" s="49" t="s">
        <v>1646</v>
      </c>
      <c r="C132" s="50" t="s">
        <v>3</v>
      </c>
      <c r="D132" s="217">
        <v>17</v>
      </c>
      <c r="E132" s="251">
        <v>17</v>
      </c>
      <c r="F132" s="211">
        <f t="shared" si="11"/>
        <v>3.4</v>
      </c>
      <c r="G132" s="193">
        <v>5</v>
      </c>
      <c r="H132" s="41">
        <v>24</v>
      </c>
      <c r="I132" s="214">
        <f t="shared" si="12"/>
        <v>408</v>
      </c>
      <c r="K132" s="213">
        <f>VLOOKUP(A132,КИ_ПФ!A151:AK981,37,FALSE)</f>
        <v>408</v>
      </c>
      <c r="L132" s="232" t="str">
        <f t="shared" si="13"/>
        <v>ИСТИНА</v>
      </c>
    </row>
    <row r="133" spans="1:12" x14ac:dyDescent="0.2">
      <c r="A133" s="117">
        <v>1001302347292</v>
      </c>
      <c r="B133" s="71" t="s">
        <v>1754</v>
      </c>
      <c r="C133" s="50" t="s">
        <v>3</v>
      </c>
      <c r="D133" s="217">
        <v>5.04</v>
      </c>
      <c r="E133" s="251">
        <v>5.04</v>
      </c>
      <c r="F133" s="211">
        <f t="shared" si="11"/>
        <v>0.84</v>
      </c>
      <c r="G133" s="193">
        <v>6</v>
      </c>
      <c r="H133" s="41">
        <v>128</v>
      </c>
      <c r="I133" s="214">
        <f t="shared" si="12"/>
        <v>645.1</v>
      </c>
      <c r="K133" s="213">
        <f>VLOOKUP(A133,КИ_ПФ!A151:AK982,37,FALSE)</f>
        <v>645.1</v>
      </c>
      <c r="L133" s="232" t="str">
        <f t="shared" si="13"/>
        <v>ИСТИНА</v>
      </c>
    </row>
    <row r="134" spans="1:12" x14ac:dyDescent="0.2">
      <c r="A134" s="117">
        <v>1001042343778</v>
      </c>
      <c r="B134" s="71" t="s">
        <v>435</v>
      </c>
      <c r="C134" s="50" t="s">
        <v>3</v>
      </c>
      <c r="D134" s="217">
        <v>5.04</v>
      </c>
      <c r="E134" s="251">
        <v>5.04</v>
      </c>
      <c r="F134" s="211">
        <f t="shared" si="11"/>
        <v>0.84</v>
      </c>
      <c r="G134" s="193">
        <v>6</v>
      </c>
      <c r="H134" s="41">
        <v>80</v>
      </c>
      <c r="I134" s="215">
        <f t="shared" si="12"/>
        <v>403.2</v>
      </c>
      <c r="K134" s="213">
        <f>VLOOKUP(A134,КИ_ПФ!A150:AK982,37,FALSE)</f>
        <v>403.2</v>
      </c>
      <c r="L134" s="232" t="str">
        <f t="shared" si="13"/>
        <v>ИСТИНА</v>
      </c>
    </row>
    <row r="135" spans="1:12" x14ac:dyDescent="0.2">
      <c r="A135" s="117">
        <v>1001305436728</v>
      </c>
      <c r="B135" s="71" t="s">
        <v>839</v>
      </c>
      <c r="C135" s="50" t="s">
        <v>3</v>
      </c>
      <c r="D135" s="217">
        <v>18</v>
      </c>
      <c r="E135" s="251">
        <v>18</v>
      </c>
      <c r="F135" s="211">
        <f t="shared" si="11"/>
        <v>3.6</v>
      </c>
      <c r="G135" s="193">
        <v>5</v>
      </c>
      <c r="H135" s="41">
        <v>24</v>
      </c>
      <c r="I135" s="215">
        <f t="shared" si="12"/>
        <v>432</v>
      </c>
      <c r="K135" s="213">
        <f>VLOOKUP(A135,КИ_ПФ!A150:AK983,37,FALSE)</f>
        <v>432</v>
      </c>
      <c r="L135" s="232" t="str">
        <f t="shared" si="13"/>
        <v>ИСТИНА</v>
      </c>
    </row>
    <row r="136" spans="1:12" x14ac:dyDescent="0.2">
      <c r="A136" s="117">
        <v>1001303636729</v>
      </c>
      <c r="B136" s="71" t="s">
        <v>842</v>
      </c>
      <c r="C136" s="50" t="s">
        <v>3</v>
      </c>
      <c r="D136" s="217">
        <v>18</v>
      </c>
      <c r="E136" s="251">
        <v>18</v>
      </c>
      <c r="F136" s="211">
        <f t="shared" si="11"/>
        <v>3.6</v>
      </c>
      <c r="G136" s="193">
        <v>5</v>
      </c>
      <c r="H136" s="41">
        <v>24</v>
      </c>
      <c r="I136" s="215">
        <f t="shared" si="12"/>
        <v>432</v>
      </c>
      <c r="K136" s="213">
        <f>VLOOKUP(A136,КИ_ПФ!A151:AK984,37,FALSE)</f>
        <v>432</v>
      </c>
      <c r="L136" s="232" t="str">
        <f t="shared" si="13"/>
        <v>ИСТИНА</v>
      </c>
    </row>
    <row r="137" spans="1:12" x14ac:dyDescent="0.2">
      <c r="A137" s="117">
        <v>1001204447052</v>
      </c>
      <c r="B137" s="71" t="s">
        <v>1404</v>
      </c>
      <c r="C137" s="50" t="s">
        <v>3</v>
      </c>
      <c r="D137" s="217">
        <v>2.1</v>
      </c>
      <c r="E137" s="251">
        <v>2.1</v>
      </c>
      <c r="F137" s="211">
        <f t="shared" si="11"/>
        <v>1.05</v>
      </c>
      <c r="G137" s="193">
        <v>2</v>
      </c>
      <c r="H137" s="41">
        <v>128</v>
      </c>
      <c r="I137" s="215">
        <f t="shared" si="12"/>
        <v>268.8</v>
      </c>
      <c r="K137" s="213">
        <f>VLOOKUP(A137,КИ_ПФ!A154:AK985,37,FALSE)</f>
        <v>268.8</v>
      </c>
      <c r="L137" s="232" t="str">
        <f t="shared" si="13"/>
        <v>ИСТИНА</v>
      </c>
    </row>
    <row r="138" spans="1:12" x14ac:dyDescent="0.2">
      <c r="A138" s="117">
        <v>1001223297053</v>
      </c>
      <c r="B138" s="71" t="s">
        <v>1408</v>
      </c>
      <c r="C138" s="50" t="s">
        <v>3</v>
      </c>
      <c r="D138" s="217">
        <v>2.1</v>
      </c>
      <c r="E138" s="251">
        <v>2.1</v>
      </c>
      <c r="F138" s="211">
        <f t="shared" si="11"/>
        <v>1.05</v>
      </c>
      <c r="G138" s="193">
        <v>2</v>
      </c>
      <c r="H138" s="41">
        <v>128</v>
      </c>
      <c r="I138" s="215">
        <f t="shared" si="12"/>
        <v>268.8</v>
      </c>
      <c r="K138" s="213">
        <f>VLOOKUP(A138,КИ_ПФ!A155:AK986,37,FALSE)</f>
        <v>268.8</v>
      </c>
      <c r="L138" s="232" t="str">
        <f t="shared" si="13"/>
        <v>ИСТИНА</v>
      </c>
    </row>
    <row r="139" spans="1:12" x14ac:dyDescent="0.2">
      <c r="A139" s="117">
        <v>1001061971146</v>
      </c>
      <c r="B139" s="71" t="s">
        <v>184</v>
      </c>
      <c r="C139" s="51" t="s">
        <v>3</v>
      </c>
      <c r="D139" s="313">
        <v>3.95</v>
      </c>
      <c r="E139" s="251">
        <v>3.95</v>
      </c>
      <c r="F139" s="211">
        <f t="shared" si="11"/>
        <v>0.49399999999999999</v>
      </c>
      <c r="G139" s="194">
        <v>8</v>
      </c>
      <c r="H139" s="41">
        <v>168</v>
      </c>
      <c r="I139" s="214">
        <f t="shared" si="12"/>
        <v>663.6</v>
      </c>
      <c r="K139" s="213">
        <f>VLOOKUP(A139,КИ_ПФ!A154:AK987,37,FALSE)</f>
        <v>663.6</v>
      </c>
      <c r="L139" s="232" t="str">
        <f t="shared" si="13"/>
        <v>ИСТИНА</v>
      </c>
    </row>
    <row r="140" spans="1:12" x14ac:dyDescent="0.2">
      <c r="A140" s="117">
        <v>1001061973582</v>
      </c>
      <c r="B140" s="71" t="s">
        <v>1230</v>
      </c>
      <c r="C140" s="51" t="s">
        <v>3</v>
      </c>
      <c r="D140" s="313">
        <v>3.9</v>
      </c>
      <c r="E140" s="251">
        <v>3.9</v>
      </c>
      <c r="F140" s="211">
        <f t="shared" si="11"/>
        <v>0.48799999999999999</v>
      </c>
      <c r="G140" s="194">
        <v>8</v>
      </c>
      <c r="H140" s="41">
        <v>168</v>
      </c>
      <c r="I140" s="214">
        <f t="shared" si="12"/>
        <v>655.20000000000005</v>
      </c>
      <c r="K140" s="213">
        <f>VLOOKUP(A140,КИ_ПФ!A156:AK989,37,FALSE)</f>
        <v>655.20000000000005</v>
      </c>
      <c r="L140" s="232" t="str">
        <f t="shared" si="13"/>
        <v>ИСТИНА</v>
      </c>
    </row>
    <row r="141" spans="1:12" x14ac:dyDescent="0.2">
      <c r="A141" s="117">
        <v>1001061975033</v>
      </c>
      <c r="B141" s="71" t="s">
        <v>410</v>
      </c>
      <c r="C141" s="51" t="s">
        <v>3</v>
      </c>
      <c r="D141" s="313">
        <v>15</v>
      </c>
      <c r="E141" s="251">
        <v>15</v>
      </c>
      <c r="F141" s="211">
        <f t="shared" si="11"/>
        <v>0.5</v>
      </c>
      <c r="G141" s="194">
        <v>30</v>
      </c>
      <c r="H141" s="41">
        <v>48</v>
      </c>
      <c r="I141" s="214">
        <f t="shared" si="12"/>
        <v>720</v>
      </c>
      <c r="K141" s="213">
        <f>VLOOKUP(A141,КИ_ПФ!A162:AK994,37,FALSE)</f>
        <v>720</v>
      </c>
      <c r="L141" s="232" t="str">
        <f t="shared" si="13"/>
        <v>ИСТИНА</v>
      </c>
    </row>
    <row r="142" spans="1:12" x14ac:dyDescent="0.2">
      <c r="A142" s="117">
        <v>1001061975909</v>
      </c>
      <c r="B142" s="71" t="s">
        <v>785</v>
      </c>
      <c r="C142" s="51" t="s">
        <v>3</v>
      </c>
      <c r="D142" s="313">
        <v>13.5</v>
      </c>
      <c r="E142" s="251">
        <v>13.5</v>
      </c>
      <c r="F142" s="211">
        <f t="shared" si="11"/>
        <v>13.5</v>
      </c>
      <c r="G142" s="194">
        <v>1</v>
      </c>
      <c r="H142" s="41">
        <v>24</v>
      </c>
      <c r="I142" s="214">
        <f t="shared" si="12"/>
        <v>324</v>
      </c>
      <c r="K142" s="213">
        <f>VLOOKUP(A142,КИ_ПФ!A164:AK995,37,FALSE)</f>
        <v>324</v>
      </c>
      <c r="L142" s="232" t="str">
        <f t="shared" si="13"/>
        <v>ИСТИНА</v>
      </c>
    </row>
    <row r="143" spans="1:12" x14ac:dyDescent="0.2">
      <c r="A143" s="117">
        <v>1001061976629</v>
      </c>
      <c r="B143" s="71" t="s">
        <v>784</v>
      </c>
      <c r="C143" s="51" t="s">
        <v>3</v>
      </c>
      <c r="D143" s="313">
        <v>15.52</v>
      </c>
      <c r="E143" s="251">
        <v>15.52</v>
      </c>
      <c r="F143" s="211">
        <f t="shared" si="11"/>
        <v>1.7249999999999999</v>
      </c>
      <c r="G143" s="194">
        <v>9</v>
      </c>
      <c r="H143" s="41">
        <v>24</v>
      </c>
      <c r="I143" s="214">
        <f t="shared" si="12"/>
        <v>372.4</v>
      </c>
      <c r="K143" s="213">
        <f>VLOOKUP(A143,КИ_ПФ!A165:AK996,37,FALSE)</f>
        <v>372.4</v>
      </c>
      <c r="L143" s="232" t="str">
        <f t="shared" si="13"/>
        <v>ИСТИНА</v>
      </c>
    </row>
    <row r="144" spans="1:12" x14ac:dyDescent="0.2">
      <c r="A144" s="117">
        <v>1001061977337</v>
      </c>
      <c r="B144" s="71" t="s">
        <v>1851</v>
      </c>
      <c r="C144" s="51" t="s">
        <v>3</v>
      </c>
      <c r="D144" s="313">
        <v>10</v>
      </c>
      <c r="E144" s="251">
        <v>10</v>
      </c>
      <c r="F144" s="211">
        <f t="shared" si="11"/>
        <v>10</v>
      </c>
      <c r="G144" s="194">
        <v>1</v>
      </c>
      <c r="H144" s="41">
        <v>24</v>
      </c>
      <c r="I144" s="214">
        <f t="shared" si="12"/>
        <v>240</v>
      </c>
      <c r="K144" s="213">
        <f>VLOOKUP(A144,КИ_ПФ!A166:AK997,37,FALSE)</f>
        <v>240</v>
      </c>
      <c r="L144" s="232" t="str">
        <f t="shared" si="13"/>
        <v>ИСТИНА</v>
      </c>
    </row>
    <row r="145" spans="1:12" x14ac:dyDescent="0.2">
      <c r="A145" s="117">
        <v>1001060714188</v>
      </c>
      <c r="B145" s="71" t="s">
        <v>187</v>
      </c>
      <c r="C145" s="51" t="s">
        <v>3</v>
      </c>
      <c r="D145" s="313">
        <v>3.85</v>
      </c>
      <c r="E145" s="251">
        <v>3.7</v>
      </c>
      <c r="F145" s="211">
        <f t="shared" si="11"/>
        <v>0.46300000000000002</v>
      </c>
      <c r="G145" s="194">
        <v>8</v>
      </c>
      <c r="H145" s="41">
        <v>168</v>
      </c>
      <c r="I145" s="214">
        <f t="shared" si="12"/>
        <v>621.6</v>
      </c>
      <c r="K145" s="213">
        <f>VLOOKUP(A145,КИ_ПФ!A164:AK996,37,FALSE)</f>
        <v>621.6</v>
      </c>
      <c r="L145" s="232" t="str">
        <f t="shared" si="13"/>
        <v>ИСТИНА</v>
      </c>
    </row>
    <row r="146" spans="1:12" x14ac:dyDescent="0.2">
      <c r="A146" s="117">
        <v>1001060714613</v>
      </c>
      <c r="B146" s="71" t="s">
        <v>185</v>
      </c>
      <c r="C146" s="51" t="s">
        <v>3</v>
      </c>
      <c r="D146" s="313">
        <v>3.8</v>
      </c>
      <c r="E146" s="251">
        <v>3.8</v>
      </c>
      <c r="F146" s="211">
        <f t="shared" si="11"/>
        <v>0.47499999999999998</v>
      </c>
      <c r="G146" s="194">
        <v>8</v>
      </c>
      <c r="H146" s="41">
        <v>168</v>
      </c>
      <c r="I146" s="214">
        <f t="shared" si="12"/>
        <v>638.4</v>
      </c>
      <c r="K146" s="213">
        <f>VLOOKUP(A146,КИ_ПФ!A165:AK997,37,FALSE)</f>
        <v>638.4</v>
      </c>
      <c r="L146" s="232" t="str">
        <f t="shared" si="13"/>
        <v>ИСТИНА</v>
      </c>
    </row>
    <row r="147" spans="1:12" x14ac:dyDescent="0.2">
      <c r="A147" s="117">
        <v>1001060713765</v>
      </c>
      <c r="B147" s="71" t="s">
        <v>186</v>
      </c>
      <c r="C147" s="51" t="s">
        <v>3</v>
      </c>
      <c r="D147" s="313">
        <v>3.7</v>
      </c>
      <c r="E147" s="251">
        <v>3.7</v>
      </c>
      <c r="F147" s="211">
        <f t="shared" si="11"/>
        <v>0.46300000000000002</v>
      </c>
      <c r="G147" s="194">
        <v>8</v>
      </c>
      <c r="H147" s="41">
        <v>168</v>
      </c>
      <c r="I147" s="214">
        <f t="shared" si="12"/>
        <v>621.6</v>
      </c>
      <c r="K147" s="213">
        <f>VLOOKUP(A147,КИ_ПФ!A165:AK998,37,FALSE)</f>
        <v>621.6</v>
      </c>
      <c r="L147" s="232" t="str">
        <f t="shared" si="13"/>
        <v>ИСТИНА</v>
      </c>
    </row>
    <row r="148" spans="1:12" x14ac:dyDescent="0.2">
      <c r="A148" s="117">
        <v>1001060715034</v>
      </c>
      <c r="B148" s="71" t="s">
        <v>412</v>
      </c>
      <c r="C148" s="51" t="s">
        <v>3</v>
      </c>
      <c r="D148" s="313">
        <v>13.2</v>
      </c>
      <c r="E148" s="251">
        <v>13.2</v>
      </c>
      <c r="F148" s="211">
        <f t="shared" si="11"/>
        <v>0.44</v>
      </c>
      <c r="G148" s="194">
        <v>30</v>
      </c>
      <c r="H148" s="41">
        <v>48</v>
      </c>
      <c r="I148" s="214">
        <f t="shared" si="12"/>
        <v>633.6</v>
      </c>
      <c r="K148" s="213">
        <f>VLOOKUP(A148,КИ_ПФ!A165:AK1001,37,FALSE)</f>
        <v>633.6</v>
      </c>
      <c r="L148" s="232" t="str">
        <f t="shared" si="13"/>
        <v>ИСТИНА</v>
      </c>
    </row>
    <row r="149" spans="1:12" x14ac:dyDescent="0.2">
      <c r="A149" s="117">
        <v>1001060717122</v>
      </c>
      <c r="B149" s="71" t="s">
        <v>1450</v>
      </c>
      <c r="C149" s="51" t="s">
        <v>3</v>
      </c>
      <c r="D149" s="313">
        <v>13.5</v>
      </c>
      <c r="E149" s="251">
        <v>13.5</v>
      </c>
      <c r="F149" s="211">
        <f t="shared" si="11"/>
        <v>13.5</v>
      </c>
      <c r="G149" s="194">
        <v>1</v>
      </c>
      <c r="H149" s="41">
        <v>24</v>
      </c>
      <c r="I149" s="214">
        <f t="shared" si="12"/>
        <v>324</v>
      </c>
      <c r="K149" s="213">
        <f>VLOOKUP(A149,КИ_ПФ!A166:AK1002,37,FALSE)</f>
        <v>324</v>
      </c>
      <c r="L149" s="232" t="str">
        <f t="shared" si="13"/>
        <v>ИСТИНА</v>
      </c>
    </row>
    <row r="150" spans="1:12" x14ac:dyDescent="0.2">
      <c r="A150" s="117">
        <v>1001063657030</v>
      </c>
      <c r="B150" s="71" t="s">
        <v>1763</v>
      </c>
      <c r="C150" s="51" t="s">
        <v>3</v>
      </c>
      <c r="D150" s="313">
        <v>15</v>
      </c>
      <c r="E150" s="251">
        <v>15</v>
      </c>
      <c r="F150" s="211">
        <f t="shared" si="11"/>
        <v>15</v>
      </c>
      <c r="G150" s="194">
        <v>1</v>
      </c>
      <c r="H150" s="41">
        <v>40</v>
      </c>
      <c r="I150" s="214">
        <f t="shared" si="12"/>
        <v>600</v>
      </c>
      <c r="K150" s="213">
        <f>VLOOKUP(A150,КИ_ПФ!A167:AK1003,37,FALSE)</f>
        <v>600</v>
      </c>
      <c r="L150" s="232" t="str">
        <f t="shared" si="13"/>
        <v>ИСТИНА</v>
      </c>
    </row>
    <row r="151" spans="1:12" x14ac:dyDescent="0.2">
      <c r="A151" s="117">
        <v>1001060704192</v>
      </c>
      <c r="B151" s="71" t="s">
        <v>188</v>
      </c>
      <c r="C151" s="51" t="s">
        <v>3</v>
      </c>
      <c r="D151" s="313">
        <v>4.2</v>
      </c>
      <c r="E151" s="251">
        <v>4.2</v>
      </c>
      <c r="F151" s="211">
        <f t="shared" si="11"/>
        <v>0.52500000000000002</v>
      </c>
      <c r="G151" s="194">
        <v>8</v>
      </c>
      <c r="H151" s="41">
        <v>168</v>
      </c>
      <c r="I151" s="214">
        <f t="shared" si="12"/>
        <v>705.6</v>
      </c>
      <c r="K151" s="213">
        <f>VLOOKUP(A151,КИ_ПФ!A165:AK1003,37,FALSE)</f>
        <v>705.6</v>
      </c>
      <c r="L151" s="232" t="str">
        <f t="shared" si="13"/>
        <v>ИСТИНА</v>
      </c>
    </row>
    <row r="152" spans="1:12" x14ac:dyDescent="0.2">
      <c r="A152" s="117">
        <v>1001060704070</v>
      </c>
      <c r="B152" s="49" t="s">
        <v>400</v>
      </c>
      <c r="C152" s="50" t="s">
        <v>3</v>
      </c>
      <c r="D152" s="217">
        <v>4.2</v>
      </c>
      <c r="E152" s="251">
        <v>4.2</v>
      </c>
      <c r="F152" s="211">
        <f t="shared" si="11"/>
        <v>0.52500000000000002</v>
      </c>
      <c r="G152" s="194">
        <v>8</v>
      </c>
      <c r="H152" s="41">
        <v>168</v>
      </c>
      <c r="I152" s="214">
        <f t="shared" si="12"/>
        <v>705.6</v>
      </c>
      <c r="K152" s="213">
        <f>VLOOKUP(A152,КИ_ПФ!A166:AK1004,37,FALSE)</f>
        <v>705.6</v>
      </c>
      <c r="L152" s="232" t="str">
        <f t="shared" si="13"/>
        <v>ИСТИНА</v>
      </c>
    </row>
    <row r="153" spans="1:12" x14ac:dyDescent="0.2">
      <c r="A153" s="117">
        <v>1001060703070</v>
      </c>
      <c r="B153" s="49" t="s">
        <v>409</v>
      </c>
      <c r="C153" s="50" t="s">
        <v>3</v>
      </c>
      <c r="D153" s="217">
        <v>4.2</v>
      </c>
      <c r="E153" s="251">
        <v>4.2</v>
      </c>
      <c r="F153" s="211">
        <f t="shared" si="11"/>
        <v>0.52500000000000002</v>
      </c>
      <c r="G153" s="193">
        <v>8</v>
      </c>
      <c r="H153" s="41">
        <v>168</v>
      </c>
      <c r="I153" s="214">
        <f t="shared" si="12"/>
        <v>705.6</v>
      </c>
      <c r="K153" s="213">
        <f>VLOOKUP(A153,КИ_ПФ!A167:AK1005,37,FALSE)</f>
        <v>705.6</v>
      </c>
      <c r="L153" s="232" t="str">
        <f t="shared" si="13"/>
        <v>ИСТИНА</v>
      </c>
    </row>
    <row r="154" spans="1:12" x14ac:dyDescent="0.2">
      <c r="A154" s="117">
        <v>1001060705036</v>
      </c>
      <c r="B154" s="49" t="s">
        <v>416</v>
      </c>
      <c r="C154" s="50" t="s">
        <v>3</v>
      </c>
      <c r="D154" s="217">
        <v>15.6</v>
      </c>
      <c r="E154" s="251">
        <v>15.6</v>
      </c>
      <c r="F154" s="211">
        <f t="shared" si="11"/>
        <v>0.52</v>
      </c>
      <c r="G154" s="193">
        <v>30</v>
      </c>
      <c r="H154" s="41">
        <v>48</v>
      </c>
      <c r="I154" s="214">
        <f t="shared" si="12"/>
        <v>748.8</v>
      </c>
      <c r="K154" s="213">
        <f>VLOOKUP(A154,КИ_ПФ!A168:AK1006,37,FALSE)</f>
        <v>748.8</v>
      </c>
      <c r="L154" s="232" t="str">
        <f t="shared" si="13"/>
        <v>ИСТИНА</v>
      </c>
    </row>
    <row r="155" spans="1:12" x14ac:dyDescent="0.2">
      <c r="A155" s="117">
        <v>1001061006966</v>
      </c>
      <c r="B155" s="49" t="s">
        <v>1250</v>
      </c>
      <c r="C155" s="50" t="s">
        <v>3</v>
      </c>
      <c r="D155" s="217">
        <v>4</v>
      </c>
      <c r="E155" s="251">
        <v>3.9</v>
      </c>
      <c r="F155" s="211">
        <f t="shared" si="11"/>
        <v>0.48799999999999999</v>
      </c>
      <c r="G155" s="193">
        <v>8</v>
      </c>
      <c r="H155" s="41">
        <v>168</v>
      </c>
      <c r="I155" s="214">
        <f t="shared" si="12"/>
        <v>655.20000000000005</v>
      </c>
      <c r="K155" s="213">
        <f>VLOOKUP(A155,КИ_ПФ!A169:AK1007,37,FALSE)</f>
        <v>655.20000000000005</v>
      </c>
      <c r="L155" s="232" t="str">
        <f t="shared" si="13"/>
        <v>ИСТИНА</v>
      </c>
    </row>
    <row r="156" spans="1:12" x14ac:dyDescent="0.2">
      <c r="A156" s="117">
        <v>1001065616832</v>
      </c>
      <c r="B156" s="49" t="s">
        <v>1026</v>
      </c>
      <c r="C156" s="50" t="s">
        <v>3</v>
      </c>
      <c r="D156" s="217">
        <v>2.15</v>
      </c>
      <c r="E156" s="251">
        <v>2.15</v>
      </c>
      <c r="F156" s="211">
        <f t="shared" si="11"/>
        <v>0.215</v>
      </c>
      <c r="G156" s="193">
        <v>10</v>
      </c>
      <c r="H156" s="41">
        <v>165</v>
      </c>
      <c r="I156" s="214">
        <f t="shared" si="12"/>
        <v>354.7</v>
      </c>
      <c r="K156" s="213">
        <f>VLOOKUP(A156,КИ_ПФ!A181:AK1013,37,FALSE)</f>
        <v>354.7</v>
      </c>
      <c r="L156" s="232" t="str">
        <f t="shared" si="13"/>
        <v>ИСТИНА</v>
      </c>
    </row>
    <row r="157" spans="1:12" x14ac:dyDescent="0.2">
      <c r="A157" s="117">
        <v>1001065617258</v>
      </c>
      <c r="B157" s="49" t="s">
        <v>1671</v>
      </c>
      <c r="C157" s="50" t="s">
        <v>3</v>
      </c>
      <c r="D157" s="217">
        <v>8.6999999999999993</v>
      </c>
      <c r="E157" s="251">
        <v>8.6999999999999993</v>
      </c>
      <c r="F157" s="211">
        <f t="shared" si="11"/>
        <v>0.28999999999999998</v>
      </c>
      <c r="G157" s="193">
        <v>30</v>
      </c>
      <c r="H157" s="41">
        <v>48</v>
      </c>
      <c r="I157" s="214">
        <f t="shared" si="12"/>
        <v>417.6</v>
      </c>
      <c r="K157" s="213">
        <f>VLOOKUP(A157,КИ_ПФ!A182:AK1014,37,FALSE)</f>
        <v>417.6</v>
      </c>
      <c r="L157" s="232" t="str">
        <f t="shared" si="13"/>
        <v>ИСТИНА</v>
      </c>
    </row>
    <row r="158" spans="1:12" x14ac:dyDescent="0.2">
      <c r="A158" s="117">
        <v>1001060677299</v>
      </c>
      <c r="B158" s="49" t="s">
        <v>1770</v>
      </c>
      <c r="C158" s="50" t="s">
        <v>3</v>
      </c>
      <c r="D158" s="217">
        <v>2.15</v>
      </c>
      <c r="E158" s="251">
        <v>2.15</v>
      </c>
      <c r="F158" s="211">
        <f t="shared" si="11"/>
        <v>0.215</v>
      </c>
      <c r="G158" s="193">
        <v>10</v>
      </c>
      <c r="H158" s="41">
        <v>165</v>
      </c>
      <c r="I158" s="214">
        <f t="shared" si="12"/>
        <v>354.7</v>
      </c>
      <c r="K158" s="213">
        <f>VLOOKUP(A158,КИ_ПФ!A183:AK1015,37,FALSE)</f>
        <v>354.7</v>
      </c>
      <c r="L158" s="232" t="str">
        <f t="shared" si="13"/>
        <v>ИСТИНА</v>
      </c>
    </row>
    <row r="159" spans="1:12" x14ac:dyDescent="0.2">
      <c r="A159" s="117">
        <v>1001060756288</v>
      </c>
      <c r="B159" s="49" t="s">
        <v>423</v>
      </c>
      <c r="C159" s="50" t="s">
        <v>3</v>
      </c>
      <c r="D159" s="217">
        <v>13.5</v>
      </c>
      <c r="E159" s="251">
        <v>13.5</v>
      </c>
      <c r="F159" s="211">
        <f t="shared" si="11"/>
        <v>0.45</v>
      </c>
      <c r="G159" s="193">
        <v>30</v>
      </c>
      <c r="H159" s="41">
        <v>48</v>
      </c>
      <c r="I159" s="214">
        <f t="shared" si="12"/>
        <v>648</v>
      </c>
      <c r="K159" s="213">
        <f>VLOOKUP(A159,КИ_ПФ!A181:AK1014,37,FALSE)</f>
        <v>648</v>
      </c>
      <c r="L159" s="232" t="str">
        <f t="shared" si="13"/>
        <v>ИСТИНА</v>
      </c>
    </row>
    <row r="160" spans="1:12" x14ac:dyDescent="0.2">
      <c r="A160" s="117">
        <v>1001063145708</v>
      </c>
      <c r="B160" s="49" t="s">
        <v>293</v>
      </c>
      <c r="C160" s="50" t="s">
        <v>3</v>
      </c>
      <c r="D160" s="217">
        <v>3.9</v>
      </c>
      <c r="E160" s="251">
        <v>3.9</v>
      </c>
      <c r="F160" s="211">
        <f t="shared" si="11"/>
        <v>0.48799999999999999</v>
      </c>
      <c r="G160" s="193">
        <v>8</v>
      </c>
      <c r="H160" s="41">
        <v>168</v>
      </c>
      <c r="I160" s="214">
        <f t="shared" si="12"/>
        <v>655.20000000000005</v>
      </c>
      <c r="K160" s="213">
        <f>VLOOKUP(A160,КИ_ПФ!A182:AK1015,37,FALSE)</f>
        <v>655.20000000000005</v>
      </c>
      <c r="L160" s="232" t="str">
        <f t="shared" si="13"/>
        <v>ИСТИНА</v>
      </c>
    </row>
    <row r="161" spans="1:12" x14ac:dyDescent="0.2">
      <c r="A161" s="117">
        <v>1001063146892</v>
      </c>
      <c r="B161" s="49" t="s">
        <v>1128</v>
      </c>
      <c r="C161" s="50" t="s">
        <v>3</v>
      </c>
      <c r="D161" s="217">
        <v>4</v>
      </c>
      <c r="E161" s="251">
        <v>4</v>
      </c>
      <c r="F161" s="211">
        <f t="shared" si="11"/>
        <v>0.5</v>
      </c>
      <c r="G161" s="193">
        <v>8</v>
      </c>
      <c r="H161" s="41">
        <v>168</v>
      </c>
      <c r="I161" s="214">
        <f t="shared" si="12"/>
        <v>672</v>
      </c>
      <c r="K161" s="213">
        <f>VLOOKUP(A161,КИ_ПФ!A184:AK1016,37,FALSE)</f>
        <v>672</v>
      </c>
      <c r="L161" s="232" t="str">
        <f t="shared" si="13"/>
        <v>ИСТИНА</v>
      </c>
    </row>
    <row r="162" spans="1:12" x14ac:dyDescent="0.2">
      <c r="A162" s="117">
        <v>1001063147280</v>
      </c>
      <c r="B162" s="49" t="s">
        <v>1721</v>
      </c>
      <c r="C162" s="50" t="s">
        <v>3</v>
      </c>
      <c r="D162" s="217">
        <v>15</v>
      </c>
      <c r="E162" s="251">
        <v>15</v>
      </c>
      <c r="F162" s="211">
        <f t="shared" si="11"/>
        <v>0.5</v>
      </c>
      <c r="G162" s="193">
        <v>30</v>
      </c>
      <c r="H162" s="41">
        <v>48</v>
      </c>
      <c r="I162" s="214">
        <f t="shared" si="12"/>
        <v>720</v>
      </c>
      <c r="K162" s="213">
        <f>VLOOKUP(A162,КИ_ПФ!A188:AK1023,37,FALSE)</f>
        <v>720</v>
      </c>
      <c r="L162" s="232" t="str">
        <f t="shared" si="13"/>
        <v>ИСТИНА</v>
      </c>
    </row>
    <row r="163" spans="1:12" x14ac:dyDescent="0.2">
      <c r="A163" s="117">
        <v>1001060726531</v>
      </c>
      <c r="B163" s="49" t="s">
        <v>721</v>
      </c>
      <c r="C163" s="50" t="s">
        <v>3</v>
      </c>
      <c r="D163" s="217">
        <v>17.100000000000001</v>
      </c>
      <c r="E163" s="251">
        <v>17.100000000000001</v>
      </c>
      <c r="F163" s="211">
        <f t="shared" si="11"/>
        <v>0.56999999999999995</v>
      </c>
      <c r="G163" s="193">
        <v>30</v>
      </c>
      <c r="H163" s="41">
        <v>48</v>
      </c>
      <c r="I163" s="214">
        <f t="shared" si="12"/>
        <v>820.8</v>
      </c>
      <c r="K163" s="213">
        <f>VLOOKUP(A163,КИ_ПФ!A187:AK1023,37,FALSE)</f>
        <v>820.8</v>
      </c>
      <c r="L163" s="232" t="str">
        <f t="shared" si="13"/>
        <v>ИСТИНА</v>
      </c>
    </row>
    <row r="164" spans="1:12" x14ac:dyDescent="0.2">
      <c r="A164" s="117">
        <v>1001060720614</v>
      </c>
      <c r="B164" s="49" t="s">
        <v>189</v>
      </c>
      <c r="C164" s="50" t="s">
        <v>3</v>
      </c>
      <c r="D164" s="217">
        <v>3.64</v>
      </c>
      <c r="E164" s="251">
        <v>3.64</v>
      </c>
      <c r="F164" s="211">
        <f t="shared" ref="F164:F220" si="14">ROUNDUP(Новая_кратность_короба__кг/Кол_во_штук_в_коробе,3)</f>
        <v>0.52</v>
      </c>
      <c r="G164" s="193">
        <v>7</v>
      </c>
      <c r="H164" s="41">
        <v>132</v>
      </c>
      <c r="I164" s="214">
        <f t="shared" ref="I164:I220" si="15">ROUNDDOWN(Новая_кратность_короба__кг*Кол_во_коробок_на_поддоне,1)</f>
        <v>480.4</v>
      </c>
      <c r="K164" s="213">
        <f>VLOOKUP(A164,КИ_ПФ!A187:AK1023,37,FALSE)</f>
        <v>480.4</v>
      </c>
      <c r="L164" s="232" t="str">
        <f t="shared" si="13"/>
        <v>ИСТИНА</v>
      </c>
    </row>
    <row r="165" spans="1:12" x14ac:dyDescent="0.2">
      <c r="A165" s="117">
        <v>1001060727320</v>
      </c>
      <c r="B165" s="49" t="s">
        <v>1821</v>
      </c>
      <c r="C165" s="50" t="s">
        <v>3</v>
      </c>
      <c r="D165" s="217">
        <v>3.64</v>
      </c>
      <c r="E165" s="251">
        <v>3.64</v>
      </c>
      <c r="F165" s="211">
        <f t="shared" si="14"/>
        <v>0.52</v>
      </c>
      <c r="G165" s="193">
        <v>7</v>
      </c>
      <c r="H165" s="41">
        <v>132</v>
      </c>
      <c r="I165" s="214">
        <f t="shared" si="15"/>
        <v>480.4</v>
      </c>
      <c r="K165" s="213">
        <f>VLOOKUP(A165,КИ_ПФ!A188:AK1024,37,FALSE)</f>
        <v>480.4</v>
      </c>
      <c r="L165" s="232" t="str">
        <f t="shared" si="13"/>
        <v>ИСТИНА</v>
      </c>
    </row>
    <row r="166" spans="1:12" x14ac:dyDescent="0.2">
      <c r="A166" s="117">
        <v>1001060724399</v>
      </c>
      <c r="B166" s="49" t="s">
        <v>190</v>
      </c>
      <c r="C166" s="50" t="s">
        <v>3</v>
      </c>
      <c r="D166" s="217">
        <v>3.64</v>
      </c>
      <c r="E166" s="251">
        <v>3.64</v>
      </c>
      <c r="F166" s="211">
        <f t="shared" si="14"/>
        <v>0.52</v>
      </c>
      <c r="G166" s="193">
        <v>7</v>
      </c>
      <c r="H166" s="41">
        <v>132</v>
      </c>
      <c r="I166" s="214">
        <f t="shared" si="15"/>
        <v>480.4</v>
      </c>
      <c r="K166" s="213">
        <f>VLOOKUP(A166,КИ_ПФ!A189:AK1024,37,FALSE)</f>
        <v>480.4</v>
      </c>
      <c r="L166" s="232" t="str">
        <f t="shared" si="13"/>
        <v>ИСТИНА</v>
      </c>
    </row>
    <row r="167" spans="1:12" x14ac:dyDescent="0.2">
      <c r="A167" s="117">
        <v>1001060726971</v>
      </c>
      <c r="B167" s="49" t="s">
        <v>1689</v>
      </c>
      <c r="C167" s="50" t="s">
        <v>3</v>
      </c>
      <c r="D167" s="217">
        <v>3.57</v>
      </c>
      <c r="E167" s="251">
        <v>3.57</v>
      </c>
      <c r="F167" s="211">
        <f t="shared" si="14"/>
        <v>0.255</v>
      </c>
      <c r="G167" s="193">
        <v>14</v>
      </c>
      <c r="H167" s="41">
        <v>102</v>
      </c>
      <c r="I167" s="214">
        <f t="shared" si="15"/>
        <v>364.1</v>
      </c>
      <c r="K167" s="213">
        <f>VLOOKUP(A167,КИ_ПФ!A190:AK1025,37,FALSE)</f>
        <v>364.1</v>
      </c>
      <c r="L167" s="232" t="str">
        <f t="shared" si="13"/>
        <v>ИСТИНА</v>
      </c>
    </row>
    <row r="168" spans="1:12" x14ac:dyDescent="0.2">
      <c r="A168" s="117">
        <v>1001062353679</v>
      </c>
      <c r="B168" s="49" t="s">
        <v>191</v>
      </c>
      <c r="C168" s="50" t="s">
        <v>3</v>
      </c>
      <c r="D168" s="217">
        <v>4</v>
      </c>
      <c r="E168" s="251">
        <v>4</v>
      </c>
      <c r="F168" s="211">
        <f t="shared" si="14"/>
        <v>0.5</v>
      </c>
      <c r="G168" s="193">
        <v>8</v>
      </c>
      <c r="H168" s="41">
        <v>168</v>
      </c>
      <c r="I168" s="214">
        <f t="shared" si="15"/>
        <v>672</v>
      </c>
      <c r="K168" s="213">
        <f>VLOOKUP(A168,КИ_ПФ!A189:AK1025,37,FALSE)</f>
        <v>672</v>
      </c>
      <c r="L168" s="232" t="str">
        <f t="shared" ref="L168:L220" si="16">IF(I168=K168,"ИСТИНА","ЛОЖЬ")</f>
        <v>ИСТИНА</v>
      </c>
    </row>
    <row r="169" spans="1:12" x14ac:dyDescent="0.2">
      <c r="A169" s="117">
        <v>1001062355040</v>
      </c>
      <c r="B169" s="49" t="s">
        <v>424</v>
      </c>
      <c r="C169" s="50" t="s">
        <v>3</v>
      </c>
      <c r="D169" s="217">
        <v>15</v>
      </c>
      <c r="E169" s="251">
        <v>15</v>
      </c>
      <c r="F169" s="211">
        <f t="shared" si="14"/>
        <v>0.5</v>
      </c>
      <c r="G169" s="193">
        <v>30</v>
      </c>
      <c r="H169" s="41">
        <v>48</v>
      </c>
      <c r="I169" s="214">
        <f t="shared" si="15"/>
        <v>720</v>
      </c>
      <c r="K169" s="213">
        <f>VLOOKUP(A169,КИ_ПФ!A190:AK1026,37,FALSE)</f>
        <v>720</v>
      </c>
      <c r="L169" s="232" t="str">
        <f t="shared" si="16"/>
        <v>ИСТИНА</v>
      </c>
    </row>
    <row r="170" spans="1:12" x14ac:dyDescent="0.2">
      <c r="A170" s="117">
        <v>1001062357260</v>
      </c>
      <c r="B170" s="56" t="s">
        <v>1672</v>
      </c>
      <c r="C170" s="50" t="s">
        <v>3</v>
      </c>
      <c r="D170" s="217">
        <v>15</v>
      </c>
      <c r="E170" s="251">
        <v>15</v>
      </c>
      <c r="F170" s="211">
        <f t="shared" si="14"/>
        <v>0.5</v>
      </c>
      <c r="G170" s="196">
        <v>30</v>
      </c>
      <c r="H170" s="41">
        <v>48</v>
      </c>
      <c r="I170" s="214">
        <f t="shared" si="15"/>
        <v>720</v>
      </c>
      <c r="K170" s="213">
        <f>VLOOKUP(A170,КИ_ПФ!A192:AK1027,37,FALSE)</f>
        <v>720</v>
      </c>
      <c r="L170" s="232" t="str">
        <f t="shared" si="16"/>
        <v>ИСТИНА</v>
      </c>
    </row>
    <row r="171" spans="1:12" x14ac:dyDescent="0.2">
      <c r="A171" s="117">
        <v>1001062355996</v>
      </c>
      <c r="B171" s="56" t="s">
        <v>340</v>
      </c>
      <c r="C171" s="88" t="s">
        <v>3</v>
      </c>
      <c r="D171" s="320">
        <v>4</v>
      </c>
      <c r="E171" s="251">
        <v>4</v>
      </c>
      <c r="F171" s="212">
        <f t="shared" si="14"/>
        <v>0.5</v>
      </c>
      <c r="G171" s="196">
        <v>8</v>
      </c>
      <c r="H171" s="41">
        <v>168</v>
      </c>
      <c r="I171" s="214">
        <f t="shared" si="15"/>
        <v>672</v>
      </c>
      <c r="K171" s="213">
        <f>VLOOKUP(A171,КИ_ПФ!A190:AK1027,37,FALSE)</f>
        <v>672</v>
      </c>
      <c r="L171" s="232" t="str">
        <f t="shared" si="16"/>
        <v>ИСТИНА</v>
      </c>
    </row>
    <row r="172" spans="1:12" x14ac:dyDescent="0.2">
      <c r="A172" s="117">
        <v>1001062353680</v>
      </c>
      <c r="B172" s="56" t="s">
        <v>192</v>
      </c>
      <c r="C172" s="88" t="s">
        <v>3</v>
      </c>
      <c r="D172" s="217">
        <v>3.64</v>
      </c>
      <c r="E172" s="251">
        <v>3.64</v>
      </c>
      <c r="F172" s="212">
        <f t="shared" si="14"/>
        <v>0.52</v>
      </c>
      <c r="G172" s="196">
        <v>7</v>
      </c>
      <c r="H172" s="41">
        <v>132</v>
      </c>
      <c r="I172" s="214">
        <f t="shared" si="15"/>
        <v>480.4</v>
      </c>
      <c r="K172" s="213">
        <f>VLOOKUP(A172,КИ_ПФ!A192:AK1028,37,FALSE)</f>
        <v>480.4</v>
      </c>
      <c r="L172" s="232" t="str">
        <f t="shared" si="16"/>
        <v>ИСТИНА</v>
      </c>
    </row>
    <row r="173" spans="1:12" x14ac:dyDescent="0.2">
      <c r="A173" s="117">
        <v>1001062353691</v>
      </c>
      <c r="B173" s="56" t="s">
        <v>194</v>
      </c>
      <c r="C173" s="88" t="s">
        <v>3</v>
      </c>
      <c r="D173" s="217">
        <v>3.64</v>
      </c>
      <c r="E173" s="251">
        <v>3.64</v>
      </c>
      <c r="F173" s="212">
        <f t="shared" si="14"/>
        <v>0.52</v>
      </c>
      <c r="G173" s="196">
        <v>7</v>
      </c>
      <c r="H173" s="41">
        <v>132</v>
      </c>
      <c r="I173" s="214">
        <f t="shared" si="15"/>
        <v>480.4</v>
      </c>
      <c r="K173" s="213">
        <f>VLOOKUP(A173,КИ_ПФ!A192:AK1029,37,FALSE)</f>
        <v>480.4</v>
      </c>
      <c r="L173" s="232" t="str">
        <f t="shared" si="16"/>
        <v>ИСТИНА</v>
      </c>
    </row>
    <row r="174" spans="1:12" x14ac:dyDescent="0.2">
      <c r="A174" s="117">
        <v>1001062355700</v>
      </c>
      <c r="B174" s="56" t="s">
        <v>286</v>
      </c>
      <c r="C174" s="88" t="s">
        <v>3</v>
      </c>
      <c r="D174" s="217">
        <v>3.64</v>
      </c>
      <c r="E174" s="251">
        <v>3.64</v>
      </c>
      <c r="F174" s="212">
        <f t="shared" si="14"/>
        <v>0.52</v>
      </c>
      <c r="G174" s="196">
        <v>7</v>
      </c>
      <c r="H174" s="41">
        <v>132</v>
      </c>
      <c r="I174" s="214">
        <f t="shared" si="15"/>
        <v>480.4</v>
      </c>
      <c r="K174" s="213">
        <f>VLOOKUP(A174,КИ_ПФ!A193:AK1030,37,FALSE)</f>
        <v>480.4</v>
      </c>
      <c r="L174" s="232" t="str">
        <f t="shared" si="16"/>
        <v>ИСТИНА</v>
      </c>
    </row>
    <row r="175" spans="1:12" x14ac:dyDescent="0.2">
      <c r="A175" s="117">
        <v>1001062353692</v>
      </c>
      <c r="B175" s="56" t="s">
        <v>193</v>
      </c>
      <c r="C175" s="88" t="s">
        <v>3</v>
      </c>
      <c r="D175" s="217">
        <v>3.5</v>
      </c>
      <c r="E175" s="251">
        <v>3.5</v>
      </c>
      <c r="F175" s="212">
        <f t="shared" si="14"/>
        <v>0.5</v>
      </c>
      <c r="G175" s="196">
        <v>7</v>
      </c>
      <c r="H175" s="41">
        <v>132</v>
      </c>
      <c r="I175" s="214">
        <f t="shared" si="15"/>
        <v>462</v>
      </c>
      <c r="K175" s="213">
        <f>VLOOKUP(A175,КИ_ПФ!A193:AK1031,37,FALSE)</f>
        <v>462</v>
      </c>
      <c r="L175" s="232" t="str">
        <f t="shared" si="16"/>
        <v>ИСТИНА</v>
      </c>
    </row>
    <row r="176" spans="1:12" x14ac:dyDescent="0.2">
      <c r="A176" s="117">
        <v>1001063237324</v>
      </c>
      <c r="B176" s="49" t="s">
        <v>1827</v>
      </c>
      <c r="C176" s="88" t="s">
        <v>3</v>
      </c>
      <c r="D176" s="217">
        <v>13.2</v>
      </c>
      <c r="E176" s="251">
        <v>13.2</v>
      </c>
      <c r="F176" s="212">
        <f t="shared" si="14"/>
        <v>13.2</v>
      </c>
      <c r="G176" s="196">
        <v>1</v>
      </c>
      <c r="H176" s="41">
        <v>40</v>
      </c>
      <c r="I176" s="214">
        <f t="shared" si="15"/>
        <v>528</v>
      </c>
      <c r="K176" s="213">
        <f>VLOOKUP(A176,КИ_ПФ!A195:AK1033,37,FALSE)</f>
        <v>528</v>
      </c>
      <c r="L176" s="232" t="str">
        <f t="shared" si="16"/>
        <v>ИСТИНА</v>
      </c>
    </row>
    <row r="177" spans="1:12" x14ac:dyDescent="0.2">
      <c r="A177" s="117">
        <v>1001060763287</v>
      </c>
      <c r="B177" s="56" t="s">
        <v>197</v>
      </c>
      <c r="C177" s="88" t="s">
        <v>3</v>
      </c>
      <c r="D177" s="217">
        <v>3.95</v>
      </c>
      <c r="E177" s="251">
        <v>3.95</v>
      </c>
      <c r="F177" s="211">
        <f t="shared" si="14"/>
        <v>0.49399999999999999</v>
      </c>
      <c r="G177" s="193">
        <v>8</v>
      </c>
      <c r="H177" s="41">
        <v>168</v>
      </c>
      <c r="I177" s="214">
        <f t="shared" si="15"/>
        <v>663.6</v>
      </c>
      <c r="K177" s="213">
        <f>VLOOKUP(A177,КИ_ПФ!A193:AK1032,37,FALSE)</f>
        <v>663.6</v>
      </c>
      <c r="L177" s="232" t="str">
        <f t="shared" si="16"/>
        <v>ИСТИНА</v>
      </c>
    </row>
    <row r="178" spans="1:12" x14ac:dyDescent="0.2">
      <c r="A178" s="117">
        <v>1001060765911</v>
      </c>
      <c r="B178" s="56" t="s">
        <v>691</v>
      </c>
      <c r="C178" s="88" t="s">
        <v>3</v>
      </c>
      <c r="D178" s="217">
        <v>13.5</v>
      </c>
      <c r="E178" s="251">
        <v>13.5</v>
      </c>
      <c r="F178" s="211">
        <f t="shared" si="14"/>
        <v>13.5</v>
      </c>
      <c r="G178" s="193">
        <v>1</v>
      </c>
      <c r="H178" s="41">
        <v>24</v>
      </c>
      <c r="I178" s="214">
        <f t="shared" si="15"/>
        <v>324</v>
      </c>
      <c r="K178" s="213">
        <f>VLOOKUP(A178,КИ_ПФ!A196:AK1033,37,FALSE)</f>
        <v>324</v>
      </c>
      <c r="L178" s="232" t="str">
        <f t="shared" si="16"/>
        <v>ИСТИНА</v>
      </c>
    </row>
    <row r="179" spans="1:12" x14ac:dyDescent="0.2">
      <c r="A179" s="117">
        <v>1001060766630</v>
      </c>
      <c r="B179" s="56" t="s">
        <v>782</v>
      </c>
      <c r="C179" s="88" t="s">
        <v>3</v>
      </c>
      <c r="D179" s="217">
        <v>15.52</v>
      </c>
      <c r="E179" s="251">
        <v>15.52</v>
      </c>
      <c r="F179" s="211">
        <f t="shared" si="14"/>
        <v>1.7249999999999999</v>
      </c>
      <c r="G179" s="193">
        <v>9</v>
      </c>
      <c r="H179" s="41">
        <v>24</v>
      </c>
      <c r="I179" s="214">
        <f t="shared" si="15"/>
        <v>372.4</v>
      </c>
      <c r="K179" s="213">
        <f>VLOOKUP(A179,КИ_ПФ!A199:AK1034,37,FALSE)</f>
        <v>372.4</v>
      </c>
      <c r="L179" s="232" t="str">
        <f t="shared" si="16"/>
        <v>ИСТИНА</v>
      </c>
    </row>
    <row r="180" spans="1:12" x14ac:dyDescent="0.2">
      <c r="A180" s="117">
        <v>1001060766187</v>
      </c>
      <c r="B180" s="49" t="s">
        <v>393</v>
      </c>
      <c r="C180" s="50" t="s">
        <v>3</v>
      </c>
      <c r="D180" s="217">
        <v>3.95</v>
      </c>
      <c r="E180" s="251">
        <v>3.95</v>
      </c>
      <c r="F180" s="211">
        <f t="shared" si="14"/>
        <v>0.49399999999999999</v>
      </c>
      <c r="G180" s="193">
        <v>8</v>
      </c>
      <c r="H180" s="41">
        <v>168</v>
      </c>
      <c r="I180" s="214">
        <f t="shared" si="15"/>
        <v>663.6</v>
      </c>
      <c r="K180" s="213">
        <f>VLOOKUP(A180,КИ_ПФ!A199:AK1034,37,FALSE)</f>
        <v>663.6</v>
      </c>
      <c r="L180" s="232" t="str">
        <f t="shared" si="16"/>
        <v>ИСТИНА</v>
      </c>
    </row>
    <row r="181" spans="1:12" x14ac:dyDescent="0.2">
      <c r="A181" s="117">
        <v>1001060764082</v>
      </c>
      <c r="B181" s="49" t="s">
        <v>199</v>
      </c>
      <c r="C181" s="50" t="s">
        <v>3</v>
      </c>
      <c r="D181" s="217">
        <v>3.95</v>
      </c>
      <c r="E181" s="251">
        <v>3.95</v>
      </c>
      <c r="F181" s="211">
        <f t="shared" si="14"/>
        <v>0.49399999999999999</v>
      </c>
      <c r="G181" s="193">
        <v>8</v>
      </c>
      <c r="H181" s="41">
        <v>168</v>
      </c>
      <c r="I181" s="214">
        <f t="shared" si="15"/>
        <v>663.6</v>
      </c>
      <c r="K181" s="213">
        <f>VLOOKUP(A181,КИ_ПФ!A201:AK1035,37,FALSE)</f>
        <v>663.6</v>
      </c>
      <c r="L181" s="232" t="str">
        <f t="shared" si="16"/>
        <v>ИСТИНА</v>
      </c>
    </row>
    <row r="182" spans="1:12" x14ac:dyDescent="0.2">
      <c r="A182" s="117">
        <v>1001060763382</v>
      </c>
      <c r="B182" s="49" t="s">
        <v>198</v>
      </c>
      <c r="C182" s="50" t="s">
        <v>3</v>
      </c>
      <c r="D182" s="217">
        <v>4</v>
      </c>
      <c r="E182" s="251">
        <v>4</v>
      </c>
      <c r="F182" s="211">
        <f t="shared" si="14"/>
        <v>0.5</v>
      </c>
      <c r="G182" s="193">
        <v>8</v>
      </c>
      <c r="H182" s="41">
        <v>168</v>
      </c>
      <c r="I182" s="214">
        <f t="shared" si="15"/>
        <v>672</v>
      </c>
      <c r="K182" s="213">
        <f>VLOOKUP(A182,КИ_ПФ!A201:AK1036,37,FALSE)</f>
        <v>672</v>
      </c>
      <c r="L182" s="232" t="str">
        <f t="shared" si="16"/>
        <v>ИСТИНА</v>
      </c>
    </row>
    <row r="183" spans="1:12" x14ac:dyDescent="0.2">
      <c r="A183" s="117">
        <v>1001060765041</v>
      </c>
      <c r="B183" s="49" t="s">
        <v>425</v>
      </c>
      <c r="C183" s="50" t="s">
        <v>3</v>
      </c>
      <c r="D183" s="217">
        <v>15.75</v>
      </c>
      <c r="E183" s="251">
        <v>15.75</v>
      </c>
      <c r="F183" s="211">
        <f t="shared" si="14"/>
        <v>0.52500000000000002</v>
      </c>
      <c r="G183" s="193">
        <v>30</v>
      </c>
      <c r="H183" s="41">
        <v>48</v>
      </c>
      <c r="I183" s="214">
        <f t="shared" si="15"/>
        <v>756</v>
      </c>
      <c r="K183" s="213">
        <f>VLOOKUP(A183,КИ_ПФ!A203:AK1038,37,FALSE)</f>
        <v>756</v>
      </c>
      <c r="L183" s="232" t="str">
        <f t="shared" si="16"/>
        <v>ИСТИНА</v>
      </c>
    </row>
    <row r="184" spans="1:12" x14ac:dyDescent="0.2">
      <c r="A184" s="117">
        <v>1001063114365</v>
      </c>
      <c r="B184" s="49" t="s">
        <v>196</v>
      </c>
      <c r="C184" s="50" t="s">
        <v>3</v>
      </c>
      <c r="D184" s="217">
        <v>3.9</v>
      </c>
      <c r="E184" s="251">
        <v>3.9</v>
      </c>
      <c r="F184" s="211">
        <f t="shared" si="14"/>
        <v>0.48799999999999999</v>
      </c>
      <c r="G184" s="193">
        <v>8</v>
      </c>
      <c r="H184" s="41">
        <v>168</v>
      </c>
      <c r="I184" s="214">
        <f t="shared" si="15"/>
        <v>655.20000000000005</v>
      </c>
      <c r="K184" s="213">
        <f>VLOOKUP(A184,КИ_ПФ!A205:AK1039,37,FALSE)</f>
        <v>655.20000000000005</v>
      </c>
      <c r="L184" s="232" t="str">
        <f t="shared" si="16"/>
        <v>ИСТИНА</v>
      </c>
    </row>
    <row r="185" spans="1:12" ht="15" customHeight="1" x14ac:dyDescent="0.2">
      <c r="A185" s="117">
        <v>1001060784621</v>
      </c>
      <c r="B185" s="81" t="s">
        <v>204</v>
      </c>
      <c r="C185" s="82" t="s">
        <v>3</v>
      </c>
      <c r="D185" s="217">
        <v>3.9</v>
      </c>
      <c r="E185" s="251">
        <v>3.9</v>
      </c>
      <c r="F185" s="211">
        <f t="shared" si="14"/>
        <v>0.48799999999999999</v>
      </c>
      <c r="G185" s="193">
        <v>8</v>
      </c>
      <c r="H185" s="41">
        <v>168</v>
      </c>
      <c r="I185" s="214">
        <f t="shared" si="15"/>
        <v>655.20000000000005</v>
      </c>
      <c r="K185" s="213">
        <f>VLOOKUP(A185,КИ_ПФ!A205:AK1040,37,FALSE)</f>
        <v>655.20000000000005</v>
      </c>
      <c r="L185" s="232" t="str">
        <f t="shared" si="16"/>
        <v>ИСТИНА</v>
      </c>
    </row>
    <row r="186" spans="1:12" s="333" customFormat="1" x14ac:dyDescent="0.2">
      <c r="A186" s="117">
        <v>1001060784118</v>
      </c>
      <c r="B186" s="277" t="s">
        <v>195</v>
      </c>
      <c r="C186" s="332" t="s">
        <v>3</v>
      </c>
      <c r="D186" s="320">
        <v>3.9</v>
      </c>
      <c r="E186" s="251">
        <v>3.9</v>
      </c>
      <c r="F186" s="210">
        <f t="shared" si="14"/>
        <v>0.48799999999999999</v>
      </c>
      <c r="G186" s="290">
        <v>8</v>
      </c>
      <c r="H186" s="41">
        <v>168</v>
      </c>
      <c r="I186" s="214">
        <f t="shared" si="15"/>
        <v>655.20000000000005</v>
      </c>
      <c r="K186" s="334">
        <f>VLOOKUP(A186,КИ_ПФ!A207:AK1042,37,FALSE)</f>
        <v>655.20000000000005</v>
      </c>
      <c r="L186" s="335" t="str">
        <f t="shared" si="16"/>
        <v>ИСТИНА</v>
      </c>
    </row>
    <row r="187" spans="1:12" s="333" customFormat="1" x14ac:dyDescent="0.2">
      <c r="A187" s="117">
        <v>1001063117352</v>
      </c>
      <c r="B187" s="277" t="s">
        <v>1913</v>
      </c>
      <c r="C187" s="332" t="s">
        <v>3</v>
      </c>
      <c r="D187" s="320">
        <v>3.9</v>
      </c>
      <c r="E187" s="251">
        <v>3.9</v>
      </c>
      <c r="F187" s="210">
        <f>КИ_ПФ!$W$466</f>
        <v>0.48799999999999999</v>
      </c>
      <c r="G187" s="290">
        <v>8</v>
      </c>
      <c r="H187" s="41">
        <v>168</v>
      </c>
      <c r="I187" s="214">
        <f t="shared" si="15"/>
        <v>655.20000000000005</v>
      </c>
      <c r="K187" s="334">
        <f>VLOOKUP(A187,КИ_ПФ!A208:AK1043,37,FALSE)</f>
        <v>655.20000000000005</v>
      </c>
      <c r="L187" s="335" t="str">
        <f t="shared" ref="L187" si="17">IF(I187=K187,"ИСТИНА","ЛОЖЬ")</f>
        <v>ИСТИНА</v>
      </c>
    </row>
    <row r="188" spans="1:12" x14ac:dyDescent="0.2">
      <c r="A188" s="117">
        <v>1001060783353</v>
      </c>
      <c r="B188" s="49" t="s">
        <v>205</v>
      </c>
      <c r="C188" s="50" t="s">
        <v>3</v>
      </c>
      <c r="D188" s="217">
        <v>3.9</v>
      </c>
      <c r="E188" s="251">
        <v>3.9</v>
      </c>
      <c r="F188" s="211">
        <f t="shared" si="14"/>
        <v>0.48799999999999999</v>
      </c>
      <c r="G188" s="193">
        <v>8</v>
      </c>
      <c r="H188" s="41">
        <v>168</v>
      </c>
      <c r="I188" s="214">
        <f t="shared" si="15"/>
        <v>655.20000000000005</v>
      </c>
      <c r="K188" s="213">
        <f>VLOOKUP(A188,КИ_ПФ!A210:AK1044,37,FALSE)</f>
        <v>655.20000000000005</v>
      </c>
      <c r="L188" s="232" t="str">
        <f t="shared" si="16"/>
        <v>ИСТИНА</v>
      </c>
    </row>
    <row r="189" spans="1:12" x14ac:dyDescent="0.2">
      <c r="A189" s="117">
        <v>1001063115043</v>
      </c>
      <c r="B189" s="49" t="s">
        <v>426</v>
      </c>
      <c r="C189" s="50" t="s">
        <v>3</v>
      </c>
      <c r="D189" s="217">
        <v>15.75</v>
      </c>
      <c r="E189" s="251">
        <v>15.75</v>
      </c>
      <c r="F189" s="211">
        <f t="shared" si="14"/>
        <v>0.52500000000000002</v>
      </c>
      <c r="G189" s="193">
        <v>30</v>
      </c>
      <c r="H189" s="41">
        <v>48</v>
      </c>
      <c r="I189" s="214">
        <f t="shared" si="15"/>
        <v>756</v>
      </c>
      <c r="K189" s="213">
        <f>VLOOKUP(A189,КИ_ПФ!A210:AK1045,37,FALSE)</f>
        <v>756</v>
      </c>
      <c r="L189" s="232" t="str">
        <f t="shared" si="16"/>
        <v>ИСТИНА</v>
      </c>
    </row>
    <row r="190" spans="1:12" x14ac:dyDescent="0.2">
      <c r="A190" s="117">
        <v>1001063115912</v>
      </c>
      <c r="B190" s="49" t="s">
        <v>1286</v>
      </c>
      <c r="C190" s="50" t="s">
        <v>3</v>
      </c>
      <c r="D190" s="318">
        <v>13.5</v>
      </c>
      <c r="E190" s="251">
        <v>13.5</v>
      </c>
      <c r="F190" s="211">
        <f t="shared" si="14"/>
        <v>13.5</v>
      </c>
      <c r="G190" s="193">
        <v>1</v>
      </c>
      <c r="H190" s="41">
        <v>24</v>
      </c>
      <c r="I190" s="214">
        <f t="shared" si="15"/>
        <v>324</v>
      </c>
      <c r="K190" s="213">
        <f>VLOOKUP(A190,КИ_ПФ!A211:AK1046,37,FALSE)</f>
        <v>324</v>
      </c>
      <c r="L190" s="232" t="str">
        <f t="shared" si="16"/>
        <v>ИСТИНА</v>
      </c>
    </row>
    <row r="191" spans="1:12" x14ac:dyDescent="0.2">
      <c r="A191" s="117">
        <v>1001065237140</v>
      </c>
      <c r="B191" s="49" t="s">
        <v>1486</v>
      </c>
      <c r="C191" s="50" t="s">
        <v>3</v>
      </c>
      <c r="D191" s="318">
        <v>4</v>
      </c>
      <c r="E191" s="251">
        <v>4</v>
      </c>
      <c r="F191" s="211">
        <f t="shared" si="14"/>
        <v>0.5</v>
      </c>
      <c r="G191" s="193">
        <v>8</v>
      </c>
      <c r="H191" s="41">
        <v>168</v>
      </c>
      <c r="I191" s="214">
        <f t="shared" si="15"/>
        <v>672</v>
      </c>
      <c r="K191" s="213">
        <f>VLOOKUP(A191,КИ_ПФ!A211:AK1047,37,FALSE)</f>
        <v>672</v>
      </c>
      <c r="L191" s="232" t="str">
        <f t="shared" si="16"/>
        <v>ИСТИНА</v>
      </c>
    </row>
    <row r="192" spans="1:12" x14ac:dyDescent="0.2">
      <c r="A192" s="117">
        <v>1001065237322</v>
      </c>
      <c r="B192" s="49" t="s">
        <v>1824</v>
      </c>
      <c r="C192" s="50" t="s">
        <v>3</v>
      </c>
      <c r="D192" s="217">
        <v>15</v>
      </c>
      <c r="E192" s="251">
        <v>15</v>
      </c>
      <c r="F192" s="211">
        <f t="shared" si="14"/>
        <v>0.5</v>
      </c>
      <c r="G192" s="193">
        <v>30</v>
      </c>
      <c r="H192" s="41">
        <v>48</v>
      </c>
      <c r="I192" s="214">
        <f t="shared" si="15"/>
        <v>720</v>
      </c>
      <c r="K192" s="213">
        <f>VLOOKUP(A192,КИ_ПФ!A211:AK1048,37,FALSE)</f>
        <v>720</v>
      </c>
      <c r="L192" s="232" t="str">
        <f t="shared" si="16"/>
        <v>ИСТИНА</v>
      </c>
    </row>
    <row r="193" spans="1:12" x14ac:dyDescent="0.2">
      <c r="A193" s="117">
        <v>1001062504117</v>
      </c>
      <c r="B193" s="49" t="s">
        <v>265</v>
      </c>
      <c r="C193" s="50" t="s">
        <v>3</v>
      </c>
      <c r="D193" s="320">
        <v>3.95</v>
      </c>
      <c r="E193" s="251">
        <v>3.95</v>
      </c>
      <c r="F193" s="211">
        <f t="shared" si="14"/>
        <v>0.49399999999999999</v>
      </c>
      <c r="G193" s="193">
        <v>8</v>
      </c>
      <c r="H193" s="41">
        <v>168</v>
      </c>
      <c r="I193" s="214">
        <f t="shared" si="15"/>
        <v>663.6</v>
      </c>
      <c r="K193" s="213">
        <f>VLOOKUP(A193,КИ_ПФ!A221:AK1055,37,FALSE)</f>
        <v>663.6</v>
      </c>
      <c r="L193" s="232" t="str">
        <f t="shared" si="16"/>
        <v>ИСТИНА</v>
      </c>
    </row>
    <row r="194" spans="1:12" x14ac:dyDescent="0.2">
      <c r="A194" s="117">
        <v>1001062504674</v>
      </c>
      <c r="B194" s="56" t="s">
        <v>438</v>
      </c>
      <c r="C194" s="88" t="s">
        <v>3</v>
      </c>
      <c r="D194" s="217">
        <v>15</v>
      </c>
      <c r="E194" s="251">
        <v>15</v>
      </c>
      <c r="F194" s="212">
        <f t="shared" si="14"/>
        <v>0.5</v>
      </c>
      <c r="G194" s="196">
        <v>30</v>
      </c>
      <c r="H194" s="41">
        <v>48</v>
      </c>
      <c r="I194" s="214">
        <f t="shared" si="15"/>
        <v>720</v>
      </c>
      <c r="K194" s="213">
        <f>VLOOKUP(A194,КИ_ПФ!A223:AK1057,37,FALSE)</f>
        <v>720</v>
      </c>
      <c r="L194" s="232" t="str">
        <f t="shared" si="16"/>
        <v>ИСТИНА</v>
      </c>
    </row>
    <row r="195" spans="1:12" x14ac:dyDescent="0.2">
      <c r="A195" s="117">
        <v>1001062505913</v>
      </c>
      <c r="B195" s="56" t="s">
        <v>1287</v>
      </c>
      <c r="C195" s="88" t="s">
        <v>3</v>
      </c>
      <c r="D195" s="318">
        <v>13.5</v>
      </c>
      <c r="E195" s="251">
        <v>13.5</v>
      </c>
      <c r="F195" s="212">
        <f t="shared" si="14"/>
        <v>13.5</v>
      </c>
      <c r="G195" s="193">
        <v>1</v>
      </c>
      <c r="H195" s="41">
        <v>24</v>
      </c>
      <c r="I195" s="214">
        <f t="shared" si="15"/>
        <v>324</v>
      </c>
      <c r="K195" s="213">
        <f>VLOOKUP(A195,КИ_ПФ!A223:AK1058,37,FALSE)</f>
        <v>324</v>
      </c>
      <c r="L195" s="232" t="str">
        <f t="shared" si="16"/>
        <v>ИСТИНА</v>
      </c>
    </row>
    <row r="196" spans="1:12" x14ac:dyDescent="0.2">
      <c r="A196" s="117">
        <v>1001062473970</v>
      </c>
      <c r="B196" s="49" t="s">
        <v>201</v>
      </c>
      <c r="C196" s="50" t="s">
        <v>3</v>
      </c>
      <c r="D196" s="217">
        <v>3.95</v>
      </c>
      <c r="E196" s="251">
        <v>3.95</v>
      </c>
      <c r="F196" s="211">
        <f t="shared" si="14"/>
        <v>0.49399999999999999</v>
      </c>
      <c r="G196" s="193">
        <v>8</v>
      </c>
      <c r="H196" s="41">
        <v>168</v>
      </c>
      <c r="I196" s="214">
        <f t="shared" si="15"/>
        <v>663.6</v>
      </c>
      <c r="K196" s="213">
        <f>VLOOKUP(A196,КИ_ПФ!A223:AK1060,37,FALSE)</f>
        <v>663.6</v>
      </c>
      <c r="L196" s="232" t="str">
        <f t="shared" si="16"/>
        <v>ИСТИНА</v>
      </c>
    </row>
    <row r="197" spans="1:12" x14ac:dyDescent="0.2">
      <c r="A197" s="117">
        <v>1001062474154</v>
      </c>
      <c r="B197" s="49" t="s">
        <v>202</v>
      </c>
      <c r="C197" s="50" t="s">
        <v>3</v>
      </c>
      <c r="D197" s="217">
        <v>3.9</v>
      </c>
      <c r="E197" s="251">
        <v>3.9</v>
      </c>
      <c r="F197" s="211">
        <f t="shared" si="14"/>
        <v>0.48799999999999999</v>
      </c>
      <c r="G197" s="193">
        <v>8</v>
      </c>
      <c r="H197" s="41">
        <v>168</v>
      </c>
      <c r="I197" s="214">
        <f t="shared" si="15"/>
        <v>655.20000000000005</v>
      </c>
      <c r="K197" s="213">
        <f>VLOOKUP(A197,КИ_ПФ!A223:AK1061,37,FALSE)</f>
        <v>655.20000000000005</v>
      </c>
      <c r="L197" s="232" t="str">
        <f t="shared" si="16"/>
        <v>ИСТИНА</v>
      </c>
    </row>
    <row r="198" spans="1:12" x14ac:dyDescent="0.2">
      <c r="A198" s="117">
        <v>1001062473903</v>
      </c>
      <c r="B198" s="49" t="s">
        <v>200</v>
      </c>
      <c r="C198" s="50" t="s">
        <v>3</v>
      </c>
      <c r="D198" s="217">
        <v>3.9</v>
      </c>
      <c r="E198" s="251">
        <v>3.9</v>
      </c>
      <c r="F198" s="211">
        <f t="shared" si="14"/>
        <v>0.48799999999999999</v>
      </c>
      <c r="G198" s="193">
        <v>8</v>
      </c>
      <c r="H198" s="41">
        <v>168</v>
      </c>
      <c r="I198" s="214">
        <f t="shared" si="15"/>
        <v>655.20000000000005</v>
      </c>
      <c r="K198" s="213">
        <f>VLOOKUP(A198,КИ_ПФ!A223:AK1063,37,FALSE)</f>
        <v>655.20000000000005</v>
      </c>
      <c r="L198" s="232" t="str">
        <f t="shared" si="16"/>
        <v>ИСТИНА</v>
      </c>
    </row>
    <row r="199" spans="1:12" x14ac:dyDescent="0.2">
      <c r="A199" s="117">
        <v>1001062475047</v>
      </c>
      <c r="B199" s="56" t="s">
        <v>440</v>
      </c>
      <c r="C199" s="88" t="s">
        <v>3</v>
      </c>
      <c r="D199" s="217">
        <v>15</v>
      </c>
      <c r="E199" s="251">
        <v>15</v>
      </c>
      <c r="F199" s="212">
        <f t="shared" si="14"/>
        <v>0.5</v>
      </c>
      <c r="G199" s="196">
        <v>30</v>
      </c>
      <c r="H199" s="41">
        <v>48</v>
      </c>
      <c r="I199" s="214">
        <f t="shared" si="15"/>
        <v>720</v>
      </c>
      <c r="K199" s="213">
        <f>VLOOKUP(A199,КИ_ПФ!A223:AK1064,37,FALSE)</f>
        <v>720</v>
      </c>
      <c r="L199" s="232" t="str">
        <f t="shared" si="16"/>
        <v>ИСТИНА</v>
      </c>
    </row>
    <row r="200" spans="1:12" x14ac:dyDescent="0.2">
      <c r="A200" s="117">
        <v>1001066357180</v>
      </c>
      <c r="B200" s="56" t="s">
        <v>1534</v>
      </c>
      <c r="C200" s="88" t="s">
        <v>3</v>
      </c>
      <c r="D200" s="217">
        <v>10.8</v>
      </c>
      <c r="E200" s="251">
        <v>10.8</v>
      </c>
      <c r="F200" s="212">
        <f t="shared" si="14"/>
        <v>5.4</v>
      </c>
      <c r="G200" s="196">
        <v>2</v>
      </c>
      <c r="H200" s="41">
        <v>24</v>
      </c>
      <c r="I200" s="214">
        <f t="shared" si="15"/>
        <v>259.2</v>
      </c>
      <c r="K200" s="213">
        <f>VLOOKUP(A200,КИ_ПФ!A223:AK1065,37,FALSE)</f>
        <v>259.2</v>
      </c>
      <c r="L200" s="232" t="str">
        <f t="shared" si="16"/>
        <v>ИСТИНА</v>
      </c>
    </row>
    <row r="201" spans="1:12" x14ac:dyDescent="0.2">
      <c r="A201" s="117">
        <v>1001065466943</v>
      </c>
      <c r="B201" s="56" t="s">
        <v>1288</v>
      </c>
      <c r="C201" s="88" t="s">
        <v>3</v>
      </c>
      <c r="D201" s="217">
        <v>10.8</v>
      </c>
      <c r="E201" s="251">
        <v>10.8</v>
      </c>
      <c r="F201" s="212">
        <f t="shared" si="14"/>
        <v>5.4</v>
      </c>
      <c r="G201" s="196">
        <v>2</v>
      </c>
      <c r="H201" s="41">
        <v>24</v>
      </c>
      <c r="I201" s="214">
        <f t="shared" si="15"/>
        <v>259.2</v>
      </c>
      <c r="K201" s="213">
        <f>VLOOKUP(A201,КИ_ПФ!A225:AK1066,37,FALSE)</f>
        <v>259.2</v>
      </c>
      <c r="L201" s="232" t="str">
        <f t="shared" si="16"/>
        <v>ИСТИНА</v>
      </c>
    </row>
    <row r="202" spans="1:12" x14ac:dyDescent="0.2">
      <c r="A202" s="117">
        <v>1001065466525</v>
      </c>
      <c r="B202" s="56" t="s">
        <v>1289</v>
      </c>
      <c r="C202" s="88" t="s">
        <v>3</v>
      </c>
      <c r="D202" s="217">
        <v>17.399999999999999</v>
      </c>
      <c r="E202" s="251">
        <v>17.399999999999999</v>
      </c>
      <c r="F202" s="212">
        <f t="shared" si="14"/>
        <v>2.9</v>
      </c>
      <c r="G202" s="196">
        <v>6</v>
      </c>
      <c r="H202" s="41">
        <v>24</v>
      </c>
      <c r="I202" s="214">
        <f t="shared" si="15"/>
        <v>417.6</v>
      </c>
      <c r="K202" s="213">
        <f>VLOOKUP(A202,КИ_ПФ!A226:AK1067,37,FALSE)</f>
        <v>417.6</v>
      </c>
      <c r="L202" s="232" t="str">
        <f t="shared" si="16"/>
        <v>ИСТИНА</v>
      </c>
    </row>
    <row r="203" spans="1:12" x14ac:dyDescent="0.2">
      <c r="A203" s="117">
        <v>1001063206940</v>
      </c>
      <c r="B203" s="56" t="s">
        <v>1218</v>
      </c>
      <c r="C203" s="88" t="s">
        <v>3</v>
      </c>
      <c r="D203" s="217">
        <v>10.8</v>
      </c>
      <c r="E203" s="251">
        <v>10.8</v>
      </c>
      <c r="F203" s="212">
        <f t="shared" si="14"/>
        <v>5.4</v>
      </c>
      <c r="G203" s="196">
        <v>2</v>
      </c>
      <c r="H203" s="41">
        <v>24</v>
      </c>
      <c r="I203" s="214">
        <f t="shared" si="15"/>
        <v>259.2</v>
      </c>
      <c r="K203" s="213">
        <f>VLOOKUP(A203,КИ_ПФ!A225:AK1067,37,FALSE)</f>
        <v>259.2</v>
      </c>
      <c r="L203" s="232" t="str">
        <f t="shared" si="16"/>
        <v>ИСТИНА</v>
      </c>
    </row>
    <row r="204" spans="1:12" x14ac:dyDescent="0.2">
      <c r="A204" s="117">
        <v>1001063206631</v>
      </c>
      <c r="B204" s="56" t="s">
        <v>1290</v>
      </c>
      <c r="C204" s="88" t="s">
        <v>3</v>
      </c>
      <c r="D204" s="217">
        <v>17.399999999999999</v>
      </c>
      <c r="E204" s="251">
        <v>17.399999999999999</v>
      </c>
      <c r="F204" s="212">
        <f t="shared" si="14"/>
        <v>2.9</v>
      </c>
      <c r="G204" s="196">
        <v>6</v>
      </c>
      <c r="H204" s="41">
        <v>24</v>
      </c>
      <c r="I204" s="214">
        <f t="shared" si="15"/>
        <v>417.6</v>
      </c>
      <c r="K204" s="213">
        <f>VLOOKUP(A204,КИ_ПФ!A226:AK1068,37,FALSE)</f>
        <v>417.6</v>
      </c>
      <c r="L204" s="232" t="str">
        <f t="shared" si="16"/>
        <v>ИСТИНА</v>
      </c>
    </row>
    <row r="205" spans="1:12" x14ac:dyDescent="0.2">
      <c r="A205" s="117">
        <v>1001065446941</v>
      </c>
      <c r="B205" s="56" t="s">
        <v>1219</v>
      </c>
      <c r="C205" s="88" t="s">
        <v>3</v>
      </c>
      <c r="D205" s="217">
        <v>10.8</v>
      </c>
      <c r="E205" s="251">
        <v>10.8</v>
      </c>
      <c r="F205" s="212">
        <f t="shared" si="14"/>
        <v>5.4</v>
      </c>
      <c r="G205" s="196">
        <v>2</v>
      </c>
      <c r="H205" s="41">
        <v>24</v>
      </c>
      <c r="I205" s="214">
        <f t="shared" si="15"/>
        <v>259.2</v>
      </c>
      <c r="K205" s="213">
        <f>VLOOKUP(A205,КИ_ПФ!A227:AK1069,37,FALSE)</f>
        <v>259.2</v>
      </c>
      <c r="L205" s="232" t="str">
        <f t="shared" si="16"/>
        <v>ИСТИНА</v>
      </c>
    </row>
    <row r="206" spans="1:12" x14ac:dyDescent="0.2">
      <c r="A206" s="117">
        <v>1001065446632</v>
      </c>
      <c r="B206" s="56" t="s">
        <v>1291</v>
      </c>
      <c r="C206" s="88" t="s">
        <v>3</v>
      </c>
      <c r="D206" s="217">
        <v>17.399999999999999</v>
      </c>
      <c r="E206" s="251">
        <v>17.399999999999999</v>
      </c>
      <c r="F206" s="212">
        <f t="shared" si="14"/>
        <v>2.9</v>
      </c>
      <c r="G206" s="196">
        <v>6</v>
      </c>
      <c r="H206" s="41">
        <v>24</v>
      </c>
      <c r="I206" s="214">
        <f t="shared" si="15"/>
        <v>417.6</v>
      </c>
      <c r="K206" s="213">
        <f>VLOOKUP(A206,КИ_ПФ!A227:AK1070,37,FALSE)</f>
        <v>417.6</v>
      </c>
      <c r="L206" s="232" t="str">
        <f t="shared" si="16"/>
        <v>ИСТИНА</v>
      </c>
    </row>
    <row r="207" spans="1:12" x14ac:dyDescent="0.2">
      <c r="A207" s="117">
        <v>1001065456942</v>
      </c>
      <c r="B207" s="56" t="s">
        <v>1293</v>
      </c>
      <c r="C207" s="88" t="s">
        <v>3</v>
      </c>
      <c r="D207" s="217">
        <v>10.8</v>
      </c>
      <c r="E207" s="251">
        <v>10.8</v>
      </c>
      <c r="F207" s="212">
        <f t="shared" si="14"/>
        <v>5.4</v>
      </c>
      <c r="G207" s="196">
        <v>2</v>
      </c>
      <c r="H207" s="41">
        <v>24</v>
      </c>
      <c r="I207" s="214">
        <f t="shared" si="15"/>
        <v>259.2</v>
      </c>
      <c r="K207" s="213">
        <f>VLOOKUP(A207,КИ_ПФ!A228:AK1071,37,FALSE)</f>
        <v>259.2</v>
      </c>
      <c r="L207" s="232" t="str">
        <f t="shared" si="16"/>
        <v>ИСТИНА</v>
      </c>
    </row>
    <row r="208" spans="1:12" x14ac:dyDescent="0.2">
      <c r="A208" s="117">
        <v>1001065456633</v>
      </c>
      <c r="B208" s="56" t="s">
        <v>1292</v>
      </c>
      <c r="C208" s="88" t="s">
        <v>3</v>
      </c>
      <c r="D208" s="217">
        <v>17.399999999999999</v>
      </c>
      <c r="E208" s="251">
        <v>17.399999999999999</v>
      </c>
      <c r="F208" s="212">
        <f t="shared" si="14"/>
        <v>2.9</v>
      </c>
      <c r="G208" s="196">
        <v>6</v>
      </c>
      <c r="H208" s="41">
        <v>24</v>
      </c>
      <c r="I208" s="214">
        <f t="shared" si="15"/>
        <v>417.6</v>
      </c>
      <c r="K208" s="213">
        <f>VLOOKUP(A208,КИ_ПФ!A229:AK1072,37,FALSE)</f>
        <v>417.6</v>
      </c>
      <c r="L208" s="232" t="str">
        <f t="shared" si="16"/>
        <v>ИСТИНА</v>
      </c>
    </row>
    <row r="209" spans="1:12" x14ac:dyDescent="0.2">
      <c r="A209" s="117">
        <v>1001060653917</v>
      </c>
      <c r="B209" s="49" t="s">
        <v>203</v>
      </c>
      <c r="C209" s="50" t="s">
        <v>3</v>
      </c>
      <c r="D209" s="217">
        <v>2.15</v>
      </c>
      <c r="E209" s="251">
        <v>2.15</v>
      </c>
      <c r="F209" s="211">
        <f t="shared" si="14"/>
        <v>0.26900000000000002</v>
      </c>
      <c r="G209" s="193">
        <v>8</v>
      </c>
      <c r="H209" s="41">
        <v>165</v>
      </c>
      <c r="I209" s="214">
        <f t="shared" si="15"/>
        <v>354.7</v>
      </c>
      <c r="K209" s="213">
        <f>VLOOKUP(A209,КИ_ПФ!A223:AK1065,37,FALSE)</f>
        <v>354.7</v>
      </c>
      <c r="L209" s="232" t="str">
        <f t="shared" si="16"/>
        <v>ИСТИНА</v>
      </c>
    </row>
    <row r="210" spans="1:12" x14ac:dyDescent="0.2">
      <c r="A210" s="117">
        <v>1001070656289</v>
      </c>
      <c r="B210" s="49" t="s">
        <v>402</v>
      </c>
      <c r="C210" s="50" t="s">
        <v>3</v>
      </c>
      <c r="D210" s="217">
        <v>2.15</v>
      </c>
      <c r="E210" s="251">
        <v>2.15</v>
      </c>
      <c r="F210" s="211">
        <f t="shared" si="14"/>
        <v>0.26900000000000002</v>
      </c>
      <c r="G210" s="193">
        <v>8</v>
      </c>
      <c r="H210" s="41">
        <v>165</v>
      </c>
      <c r="I210" s="214">
        <f t="shared" si="15"/>
        <v>354.7</v>
      </c>
      <c r="K210" s="213">
        <f>VLOOKUP(A210,КИ_ПФ!A223:AK1067,37,FALSE)</f>
        <v>354.7</v>
      </c>
      <c r="L210" s="232" t="str">
        <f t="shared" si="16"/>
        <v>ИСТИНА</v>
      </c>
    </row>
    <row r="211" spans="1:12" x14ac:dyDescent="0.2">
      <c r="A211" s="117">
        <v>1001070656752</v>
      </c>
      <c r="B211" s="49" t="s">
        <v>1235</v>
      </c>
      <c r="C211" s="50" t="s">
        <v>3</v>
      </c>
      <c r="D211" s="217">
        <v>2.15</v>
      </c>
      <c r="E211" s="251">
        <v>2.15</v>
      </c>
      <c r="F211" s="211">
        <f t="shared" si="14"/>
        <v>0.26900000000000002</v>
      </c>
      <c r="G211" s="193">
        <v>8</v>
      </c>
      <c r="H211" s="41">
        <v>165</v>
      </c>
      <c r="I211" s="214">
        <f t="shared" si="15"/>
        <v>354.7</v>
      </c>
      <c r="K211" s="213">
        <f>VLOOKUP(A211,КИ_ПФ!A223:AK1068,37,FALSE)</f>
        <v>354.7</v>
      </c>
      <c r="L211" s="232" t="str">
        <f t="shared" si="16"/>
        <v>ИСТИНА</v>
      </c>
    </row>
    <row r="212" spans="1:12" x14ac:dyDescent="0.2">
      <c r="A212" s="117">
        <v>1001070656118</v>
      </c>
      <c r="B212" s="49" t="s">
        <v>1224</v>
      </c>
      <c r="C212" s="50" t="s">
        <v>3</v>
      </c>
      <c r="D212" s="217">
        <v>2.14</v>
      </c>
      <c r="E212" s="251">
        <v>2.14</v>
      </c>
      <c r="F212" s="211">
        <f t="shared" si="14"/>
        <v>0.26800000000000002</v>
      </c>
      <c r="G212" s="193">
        <v>8</v>
      </c>
      <c r="H212" s="41">
        <v>165</v>
      </c>
      <c r="I212" s="214">
        <f t="shared" si="15"/>
        <v>353.1</v>
      </c>
      <c r="K212" s="213">
        <f>VLOOKUP(A212,КИ_ПФ!A225:AK1069,37,FALSE)</f>
        <v>353.1</v>
      </c>
      <c r="L212" s="232" t="str">
        <f t="shared" si="16"/>
        <v>ИСТИНА</v>
      </c>
    </row>
    <row r="213" spans="1:12" x14ac:dyDescent="0.2">
      <c r="A213" s="117">
        <v>1001070656152</v>
      </c>
      <c r="B213" s="49" t="s">
        <v>411</v>
      </c>
      <c r="C213" s="50" t="s">
        <v>3</v>
      </c>
      <c r="D213" s="217">
        <v>2.14</v>
      </c>
      <c r="E213" s="251">
        <v>2.14</v>
      </c>
      <c r="F213" s="211">
        <f t="shared" si="14"/>
        <v>0.26800000000000002</v>
      </c>
      <c r="G213" s="193">
        <v>8</v>
      </c>
      <c r="H213" s="41">
        <v>165</v>
      </c>
      <c r="I213" s="214">
        <f t="shared" si="15"/>
        <v>353.1</v>
      </c>
      <c r="K213" s="213">
        <f>VLOOKUP(A213,КИ_ПФ!A223:AK1068,37,FALSE)</f>
        <v>353.1</v>
      </c>
      <c r="L213" s="232" t="str">
        <f t="shared" si="16"/>
        <v>ИСТИНА</v>
      </c>
    </row>
    <row r="214" spans="1:12" x14ac:dyDescent="0.2">
      <c r="A214" s="117">
        <v>1001035937001</v>
      </c>
      <c r="B214" s="49" t="s">
        <v>1297</v>
      </c>
      <c r="C214" s="50" t="s">
        <v>3</v>
      </c>
      <c r="D214" s="217">
        <v>3</v>
      </c>
      <c r="E214" s="251">
        <v>3</v>
      </c>
      <c r="F214" s="211">
        <f t="shared" si="14"/>
        <v>1</v>
      </c>
      <c r="G214" s="193">
        <v>3</v>
      </c>
      <c r="H214" s="41">
        <v>128</v>
      </c>
      <c r="I214" s="214">
        <f t="shared" si="15"/>
        <v>384</v>
      </c>
      <c r="K214" s="213">
        <f>VLOOKUP(A214,КИ_ПФ!A225:AK1069,37,FALSE)</f>
        <v>384</v>
      </c>
      <c r="L214" s="232" t="str">
        <f t="shared" si="16"/>
        <v>ИСТИНА</v>
      </c>
    </row>
    <row r="215" spans="1:12" x14ac:dyDescent="0.2">
      <c r="A215" s="117">
        <v>1001032736549</v>
      </c>
      <c r="B215" s="49" t="s">
        <v>724</v>
      </c>
      <c r="C215" s="50" t="s">
        <v>3</v>
      </c>
      <c r="D215" s="217">
        <v>3</v>
      </c>
      <c r="E215" s="251">
        <v>3</v>
      </c>
      <c r="F215" s="211">
        <f t="shared" si="14"/>
        <v>1</v>
      </c>
      <c r="G215" s="193">
        <v>3</v>
      </c>
      <c r="H215" s="41">
        <v>128</v>
      </c>
      <c r="I215" s="214">
        <f t="shared" si="15"/>
        <v>384</v>
      </c>
      <c r="K215" s="213">
        <f>VLOOKUP(A215,КИ_ПФ!A227:AK1072,37,FALSE)</f>
        <v>384</v>
      </c>
      <c r="L215" s="232" t="str">
        <f t="shared" si="16"/>
        <v>ИСТИНА</v>
      </c>
    </row>
    <row r="216" spans="1:12" x14ac:dyDescent="0.2">
      <c r="A216" s="117">
        <v>1001032736529</v>
      </c>
      <c r="B216" s="49" t="s">
        <v>714</v>
      </c>
      <c r="C216" s="50" t="s">
        <v>3</v>
      </c>
      <c r="D216" s="217">
        <v>3</v>
      </c>
      <c r="E216" s="251">
        <v>3</v>
      </c>
      <c r="F216" s="211">
        <f t="shared" si="14"/>
        <v>1</v>
      </c>
      <c r="G216" s="193">
        <v>3</v>
      </c>
      <c r="H216" s="41">
        <v>112</v>
      </c>
      <c r="I216" s="214">
        <f t="shared" si="15"/>
        <v>336</v>
      </c>
      <c r="K216" s="213">
        <f>VLOOKUP(A216,КИ_ПФ!A227:AK1073,37,FALSE)</f>
        <v>336</v>
      </c>
      <c r="L216" s="232" t="str">
        <f t="shared" si="16"/>
        <v>ИСТИНА</v>
      </c>
    </row>
    <row r="217" spans="1:12" x14ac:dyDescent="0.2">
      <c r="A217" s="117">
        <v>1001032736550</v>
      </c>
      <c r="B217" s="49" t="s">
        <v>725</v>
      </c>
      <c r="C217" s="50" t="s">
        <v>3</v>
      </c>
      <c r="D217" s="217">
        <v>3</v>
      </c>
      <c r="E217" s="251">
        <v>3</v>
      </c>
      <c r="F217" s="211">
        <f t="shared" si="14"/>
        <v>1</v>
      </c>
      <c r="G217" s="193">
        <v>3</v>
      </c>
      <c r="H217" s="41">
        <v>128</v>
      </c>
      <c r="I217" s="214">
        <f t="shared" si="15"/>
        <v>384</v>
      </c>
      <c r="K217" s="213">
        <f>VLOOKUP(A217,КИ_ПФ!A227:AK1074,37,FALSE)</f>
        <v>384</v>
      </c>
      <c r="L217" s="232" t="str">
        <f t="shared" si="16"/>
        <v>ИСТИНА</v>
      </c>
    </row>
    <row r="218" spans="1:12" x14ac:dyDescent="0.2">
      <c r="A218" s="117">
        <v>1001033856608</v>
      </c>
      <c r="B218" s="49" t="s">
        <v>751</v>
      </c>
      <c r="C218" s="50" t="s">
        <v>3</v>
      </c>
      <c r="D218" s="217">
        <v>3</v>
      </c>
      <c r="E218" s="251">
        <v>3</v>
      </c>
      <c r="F218" s="211">
        <f t="shared" si="14"/>
        <v>1</v>
      </c>
      <c r="G218" s="193">
        <v>3</v>
      </c>
      <c r="H218" s="41">
        <v>128</v>
      </c>
      <c r="I218" s="214">
        <f t="shared" si="15"/>
        <v>384</v>
      </c>
      <c r="K218" s="213">
        <f>VLOOKUP(A218,КИ_ПФ!A232:AK1079,37,FALSE)</f>
        <v>384</v>
      </c>
      <c r="L218" s="232" t="str">
        <f t="shared" si="16"/>
        <v>ИСТИНА</v>
      </c>
    </row>
    <row r="219" spans="1:12" x14ac:dyDescent="0.2">
      <c r="A219" s="117">
        <v>1001031076527</v>
      </c>
      <c r="B219" s="49" t="s">
        <v>713</v>
      </c>
      <c r="C219" s="50" t="s">
        <v>3</v>
      </c>
      <c r="D219" s="217">
        <v>3</v>
      </c>
      <c r="E219" s="251">
        <v>3</v>
      </c>
      <c r="F219" s="211">
        <f t="shared" si="14"/>
        <v>1</v>
      </c>
      <c r="G219" s="193">
        <v>3</v>
      </c>
      <c r="H219" s="41">
        <v>112</v>
      </c>
      <c r="I219" s="214">
        <f t="shared" si="15"/>
        <v>336</v>
      </c>
      <c r="K219" s="213">
        <f>VLOOKUP(A219,КИ_ПФ!A234:AK1082,37,FALSE)</f>
        <v>336</v>
      </c>
      <c r="L219" s="232" t="str">
        <f t="shared" si="16"/>
        <v>ИСТИНА</v>
      </c>
    </row>
    <row r="220" spans="1:12" x14ac:dyDescent="0.2">
      <c r="A220" s="117">
        <v>1001031076548</v>
      </c>
      <c r="B220" s="49" t="s">
        <v>723</v>
      </c>
      <c r="C220" s="50" t="s">
        <v>3</v>
      </c>
      <c r="D220" s="217">
        <v>3</v>
      </c>
      <c r="E220" s="251">
        <v>3</v>
      </c>
      <c r="F220" s="211">
        <f t="shared" si="14"/>
        <v>1</v>
      </c>
      <c r="G220" s="193">
        <v>3</v>
      </c>
      <c r="H220" s="41">
        <v>128</v>
      </c>
      <c r="I220" s="214">
        <f t="shared" si="15"/>
        <v>384</v>
      </c>
      <c r="K220" s="213">
        <f>VLOOKUP(A220,КИ_ПФ!A234:AK1084,37,FALSE)</f>
        <v>384</v>
      </c>
      <c r="L220" s="232" t="str">
        <f t="shared" si="16"/>
        <v>ИСТИНА</v>
      </c>
    </row>
    <row r="221" spans="1:12" x14ac:dyDescent="0.2">
      <c r="A221" s="117">
        <v>1001031897056</v>
      </c>
      <c r="B221" s="49" t="s">
        <v>1374</v>
      </c>
      <c r="C221" s="50" t="s">
        <v>3</v>
      </c>
      <c r="D221" s="217">
        <v>3.1</v>
      </c>
      <c r="E221" s="251">
        <v>3.1</v>
      </c>
      <c r="F221" s="211">
        <f t="shared" ref="F221:F249" si="18">ROUNDUP(Новая_кратность_короба__кг/Кол_во_штук_в_коробе,3)</f>
        <v>1.0339999999999998</v>
      </c>
      <c r="G221" s="193">
        <v>3</v>
      </c>
      <c r="H221" s="41">
        <v>128</v>
      </c>
      <c r="I221" s="214">
        <f t="shared" ref="I221:I249" si="19">ROUNDDOWN(Новая_кратность_короба__кг*Кол_во_коробок_на_поддоне,1)</f>
        <v>396.8</v>
      </c>
      <c r="K221" s="213">
        <f>VLOOKUP(A221,КИ_ПФ!A241:AK1092,37,FALSE)</f>
        <v>396.8</v>
      </c>
      <c r="L221" s="232" t="str">
        <f t="shared" ref="L221:L249" si="20">IF(I221=K221,"ИСТИНА","ЛОЖЬ")</f>
        <v>ИСТИНА</v>
      </c>
    </row>
    <row r="222" spans="1:12" x14ac:dyDescent="0.2">
      <c r="A222" s="117">
        <v>1001035277058</v>
      </c>
      <c r="B222" s="49" t="s">
        <v>1376</v>
      </c>
      <c r="C222" s="50" t="s">
        <v>3</v>
      </c>
      <c r="D222" s="217">
        <v>3.1</v>
      </c>
      <c r="E222" s="251">
        <v>3.1</v>
      </c>
      <c r="F222" s="211">
        <f t="shared" si="18"/>
        <v>1.0339999999999998</v>
      </c>
      <c r="G222" s="193">
        <v>3</v>
      </c>
      <c r="H222" s="41">
        <v>128</v>
      </c>
      <c r="I222" s="214">
        <f t="shared" si="19"/>
        <v>396.8</v>
      </c>
      <c r="K222" s="213">
        <f>VLOOKUP(A222,КИ_ПФ!A243:AK1094,37,FALSE)</f>
        <v>396.8</v>
      </c>
      <c r="L222" s="232" t="str">
        <f t="shared" si="20"/>
        <v>ИСТИНА</v>
      </c>
    </row>
    <row r="223" spans="1:12" x14ac:dyDescent="0.2">
      <c r="A223" s="117">
        <v>1001034206836</v>
      </c>
      <c r="B223" s="49" t="s">
        <v>1047</v>
      </c>
      <c r="C223" s="50" t="s">
        <v>3</v>
      </c>
      <c r="D223" s="217">
        <v>3</v>
      </c>
      <c r="E223" s="251">
        <v>3</v>
      </c>
      <c r="F223" s="211">
        <f t="shared" si="18"/>
        <v>1</v>
      </c>
      <c r="G223" s="193">
        <v>3</v>
      </c>
      <c r="H223" s="41">
        <v>128</v>
      </c>
      <c r="I223" s="214">
        <f t="shared" si="19"/>
        <v>384</v>
      </c>
      <c r="K223" s="213">
        <f>VLOOKUP(A223,КИ_ПФ!A242:AK1094,37,FALSE)</f>
        <v>384</v>
      </c>
      <c r="L223" s="232" t="str">
        <f t="shared" si="20"/>
        <v>ИСТИНА</v>
      </c>
    </row>
    <row r="224" spans="1:12" x14ac:dyDescent="0.2">
      <c r="A224" s="117">
        <v>1001020867062</v>
      </c>
      <c r="B224" s="49" t="s">
        <v>1381</v>
      </c>
      <c r="C224" s="50" t="s">
        <v>3</v>
      </c>
      <c r="D224" s="217">
        <v>4</v>
      </c>
      <c r="E224" s="251">
        <v>4</v>
      </c>
      <c r="F224" s="211">
        <f t="shared" si="18"/>
        <v>1</v>
      </c>
      <c r="G224" s="193">
        <v>4</v>
      </c>
      <c r="H224" s="41">
        <v>108</v>
      </c>
      <c r="I224" s="214">
        <f t="shared" si="19"/>
        <v>432</v>
      </c>
      <c r="K224" s="213">
        <f>VLOOKUP(A224,КИ_ПФ!A243:AK1095,37,FALSE)</f>
        <v>432</v>
      </c>
      <c r="L224" s="232" t="str">
        <f t="shared" si="20"/>
        <v>ИСТИНА</v>
      </c>
    </row>
    <row r="225" spans="1:12" x14ac:dyDescent="0.2">
      <c r="A225" s="117">
        <v>1001026817328</v>
      </c>
      <c r="B225" s="49" t="s">
        <v>1837</v>
      </c>
      <c r="C225" s="50" t="s">
        <v>3</v>
      </c>
      <c r="D225" s="217">
        <v>4</v>
      </c>
      <c r="E225" s="251">
        <v>4</v>
      </c>
      <c r="F225" s="211">
        <f t="shared" si="18"/>
        <v>2</v>
      </c>
      <c r="G225" s="193">
        <v>2</v>
      </c>
      <c r="H225" s="41">
        <v>136</v>
      </c>
      <c r="I225" s="214">
        <f t="shared" si="19"/>
        <v>544</v>
      </c>
      <c r="K225" s="213">
        <f>VLOOKUP(A225,КИ_ПФ!A244:AK1096,37,FALSE)</f>
        <v>544</v>
      </c>
      <c r="L225" s="232" t="str">
        <f t="shared" si="20"/>
        <v>ИСТИНА</v>
      </c>
    </row>
    <row r="226" spans="1:12" x14ac:dyDescent="0.2">
      <c r="A226" s="117">
        <v>1001025547279</v>
      </c>
      <c r="B226" s="49" t="s">
        <v>1717</v>
      </c>
      <c r="C226" s="50" t="s">
        <v>3</v>
      </c>
      <c r="D226" s="217">
        <v>9</v>
      </c>
      <c r="E226" s="251">
        <v>9</v>
      </c>
      <c r="F226" s="211">
        <f t="shared" si="18"/>
        <v>1.5</v>
      </c>
      <c r="G226" s="193">
        <v>6</v>
      </c>
      <c r="H226" s="41">
        <v>48</v>
      </c>
      <c r="I226" s="214">
        <f t="shared" si="19"/>
        <v>432</v>
      </c>
      <c r="K226" s="213">
        <f>VLOOKUP(A226,КИ_ПФ!A243:AK1096,37,FALSE)</f>
        <v>432</v>
      </c>
      <c r="L226" s="232" t="str">
        <f t="shared" si="20"/>
        <v>ИСТИНА</v>
      </c>
    </row>
    <row r="227" spans="1:12" x14ac:dyDescent="0.2">
      <c r="A227" s="117">
        <v>1001022726303</v>
      </c>
      <c r="B227" s="49" t="s">
        <v>823</v>
      </c>
      <c r="C227" s="50" t="s">
        <v>3</v>
      </c>
      <c r="D227" s="217">
        <v>4.5</v>
      </c>
      <c r="E227" s="251">
        <v>4.5</v>
      </c>
      <c r="F227" s="211">
        <f t="shared" si="18"/>
        <v>1.5</v>
      </c>
      <c r="G227" s="193">
        <v>3</v>
      </c>
      <c r="H227" s="41">
        <v>108</v>
      </c>
      <c r="I227" s="214">
        <f t="shared" si="19"/>
        <v>486</v>
      </c>
      <c r="K227" s="213">
        <f>VLOOKUP(A227,КИ_ПФ!A242:AK1098,37,FALSE)</f>
        <v>486</v>
      </c>
      <c r="L227" s="232" t="str">
        <f t="shared" si="20"/>
        <v>ИСТИНА</v>
      </c>
    </row>
    <row r="228" spans="1:12" x14ac:dyDescent="0.2">
      <c r="A228" s="117">
        <v>1001022246958</v>
      </c>
      <c r="B228" s="49" t="s">
        <v>1228</v>
      </c>
      <c r="C228" s="50" t="s">
        <v>3</v>
      </c>
      <c r="D228" s="217">
        <v>6.2</v>
      </c>
      <c r="E228" s="251">
        <v>6.2</v>
      </c>
      <c r="F228" s="211">
        <f t="shared" si="18"/>
        <v>1.55</v>
      </c>
      <c r="G228" s="193">
        <v>4</v>
      </c>
      <c r="H228" s="41">
        <v>80</v>
      </c>
      <c r="I228" s="214">
        <f t="shared" si="19"/>
        <v>496</v>
      </c>
      <c r="K228" s="213">
        <f>VLOOKUP(A228,КИ_ПФ!A249:AK1104,37,FALSE)</f>
        <v>496</v>
      </c>
      <c r="L228" s="232" t="str">
        <f t="shared" si="20"/>
        <v>ИСТИНА</v>
      </c>
    </row>
    <row r="229" spans="1:12" x14ac:dyDescent="0.2">
      <c r="A229" s="117">
        <v>1001022246959</v>
      </c>
      <c r="B229" s="49" t="s">
        <v>1229</v>
      </c>
      <c r="C229" s="50" t="s">
        <v>3</v>
      </c>
      <c r="D229" s="217">
        <v>6.2</v>
      </c>
      <c r="E229" s="251">
        <v>6.2</v>
      </c>
      <c r="F229" s="211">
        <f t="shared" si="18"/>
        <v>1.55</v>
      </c>
      <c r="G229" s="193">
        <v>4</v>
      </c>
      <c r="H229" s="41">
        <v>80</v>
      </c>
      <c r="I229" s="214">
        <f t="shared" si="19"/>
        <v>496</v>
      </c>
      <c r="K229" s="213">
        <f>VLOOKUP(A229,КИ_ПФ!A250:AK1105,37,FALSE)</f>
        <v>496</v>
      </c>
      <c r="L229" s="232" t="str">
        <f t="shared" si="20"/>
        <v>ИСТИНА</v>
      </c>
    </row>
    <row r="230" spans="1:12" x14ac:dyDescent="0.2">
      <c r="A230" s="117">
        <v>1001022246661</v>
      </c>
      <c r="B230" s="49" t="s">
        <v>793</v>
      </c>
      <c r="C230" s="50" t="s">
        <v>3</v>
      </c>
      <c r="D230" s="217">
        <v>6</v>
      </c>
      <c r="E230" s="251">
        <v>6</v>
      </c>
      <c r="F230" s="211">
        <f t="shared" si="18"/>
        <v>1.5</v>
      </c>
      <c r="G230" s="193">
        <v>4</v>
      </c>
      <c r="H230" s="41">
        <v>80</v>
      </c>
      <c r="I230" s="214">
        <f t="shared" si="19"/>
        <v>480</v>
      </c>
      <c r="K230" s="213">
        <f>VLOOKUP(A230,КИ_ПФ!A249:AK1104,37,FALSE)</f>
        <v>480</v>
      </c>
      <c r="L230" s="232" t="str">
        <f t="shared" si="20"/>
        <v>ИСТИНА</v>
      </c>
    </row>
    <row r="231" spans="1:12" x14ac:dyDescent="0.2">
      <c r="A231" s="117">
        <v>1001025507271</v>
      </c>
      <c r="B231" s="49" t="s">
        <v>1692</v>
      </c>
      <c r="C231" s="50" t="s">
        <v>3</v>
      </c>
      <c r="D231" s="217">
        <v>6</v>
      </c>
      <c r="E231" s="251">
        <v>6</v>
      </c>
      <c r="F231" s="211">
        <f t="shared" si="18"/>
        <v>1.5</v>
      </c>
      <c r="G231" s="194">
        <v>4</v>
      </c>
      <c r="H231" s="41">
        <v>80</v>
      </c>
      <c r="I231" s="214">
        <f t="shared" si="19"/>
        <v>480</v>
      </c>
      <c r="K231" s="213">
        <f>VLOOKUP(A231,КИ_ПФ!A257:AK1107,37,FALSE)</f>
        <v>480</v>
      </c>
      <c r="L231" s="232" t="str">
        <f t="shared" ref="L231:L234" si="21">IF(I231=K231,"ИСТИНА","ЛОЖЬ")</f>
        <v>ИСТИНА</v>
      </c>
    </row>
    <row r="232" spans="1:12" x14ac:dyDescent="0.2">
      <c r="A232" s="117">
        <v>1001022656853</v>
      </c>
      <c r="B232" s="49" t="s">
        <v>1779</v>
      </c>
      <c r="C232" s="50" t="s">
        <v>3</v>
      </c>
      <c r="D232" s="217">
        <v>6</v>
      </c>
      <c r="E232" s="251">
        <v>6</v>
      </c>
      <c r="F232" s="211">
        <f t="shared" si="18"/>
        <v>1</v>
      </c>
      <c r="G232" s="194">
        <v>6</v>
      </c>
      <c r="H232" s="41">
        <v>80</v>
      </c>
      <c r="I232" s="214">
        <f t="shared" si="19"/>
        <v>480</v>
      </c>
      <c r="K232" s="213">
        <f>VLOOKUP(A232,КИ_ПФ!A258:AK1108,37,FALSE)</f>
        <v>480</v>
      </c>
      <c r="L232" s="232" t="str">
        <f t="shared" si="21"/>
        <v>ИСТИНА</v>
      </c>
    </row>
    <row r="233" spans="1:12" x14ac:dyDescent="0.2">
      <c r="A233" s="117">
        <v>1001022657075</v>
      </c>
      <c r="B233" s="49" t="s">
        <v>1389</v>
      </c>
      <c r="C233" s="50" t="s">
        <v>3</v>
      </c>
      <c r="D233" s="217">
        <v>6</v>
      </c>
      <c r="E233" s="251">
        <v>6</v>
      </c>
      <c r="F233" s="211">
        <f t="shared" si="18"/>
        <v>1.5</v>
      </c>
      <c r="G233" s="193">
        <v>4</v>
      </c>
      <c r="H233" s="41">
        <v>80</v>
      </c>
      <c r="I233" s="214">
        <f t="shared" si="19"/>
        <v>480</v>
      </c>
      <c r="K233" s="213">
        <f>VLOOKUP(A233,КИ_ПФ!A260:AK1111,37,FALSE)</f>
        <v>480</v>
      </c>
      <c r="L233" s="232" t="str">
        <f t="shared" si="21"/>
        <v>ИСТИНА</v>
      </c>
    </row>
    <row r="234" spans="1:12" x14ac:dyDescent="0.2">
      <c r="A234" s="117">
        <v>1001022657076</v>
      </c>
      <c r="B234" s="49" t="s">
        <v>1390</v>
      </c>
      <c r="C234" s="50" t="s">
        <v>3</v>
      </c>
      <c r="D234" s="217">
        <v>6</v>
      </c>
      <c r="E234" s="251">
        <v>6</v>
      </c>
      <c r="F234" s="211">
        <f t="shared" si="18"/>
        <v>1.5</v>
      </c>
      <c r="G234" s="193">
        <v>4</v>
      </c>
      <c r="H234" s="41">
        <v>80</v>
      </c>
      <c r="I234" s="214">
        <f t="shared" si="19"/>
        <v>480</v>
      </c>
      <c r="K234" s="213">
        <f>VLOOKUP(A234,КИ_ПФ!A260:AK1112,37,FALSE)</f>
        <v>480</v>
      </c>
      <c r="L234" s="232" t="str">
        <f t="shared" si="21"/>
        <v>ИСТИНА</v>
      </c>
    </row>
    <row r="235" spans="1:12" x14ac:dyDescent="0.2">
      <c r="A235" s="117">
        <v>1001020967079</v>
      </c>
      <c r="B235" s="71" t="s">
        <v>1392</v>
      </c>
      <c r="C235" s="51" t="s">
        <v>3</v>
      </c>
      <c r="D235" s="313">
        <v>6.4</v>
      </c>
      <c r="E235" s="251">
        <v>6.4</v>
      </c>
      <c r="F235" s="211">
        <f t="shared" si="18"/>
        <v>1.0669999999999999</v>
      </c>
      <c r="G235" s="194">
        <v>6</v>
      </c>
      <c r="H235" s="41">
        <v>80</v>
      </c>
      <c r="I235" s="214">
        <f t="shared" si="19"/>
        <v>512</v>
      </c>
      <c r="K235" s="213">
        <f>VLOOKUP(A235,КИ_ПФ!A272:AK1121,37,FALSE)</f>
        <v>512</v>
      </c>
      <c r="L235" s="232" t="str">
        <f t="shared" si="20"/>
        <v>ИСТИНА</v>
      </c>
    </row>
    <row r="236" spans="1:12" x14ac:dyDescent="0.2">
      <c r="A236" s="117">
        <v>1001020936584</v>
      </c>
      <c r="B236" s="49" t="s">
        <v>982</v>
      </c>
      <c r="C236" s="50" t="s">
        <v>3</v>
      </c>
      <c r="D236" s="217">
        <v>6.4</v>
      </c>
      <c r="E236" s="251">
        <v>6.4</v>
      </c>
      <c r="F236" s="211">
        <f t="shared" si="18"/>
        <v>1.0669999999999999</v>
      </c>
      <c r="G236" s="193">
        <v>6</v>
      </c>
      <c r="H236" s="41">
        <v>80</v>
      </c>
      <c r="I236" s="214">
        <f t="shared" si="19"/>
        <v>512</v>
      </c>
      <c r="K236" s="213">
        <f>VLOOKUP(A236,КИ_ПФ!A272:AK1121,37,FALSE)</f>
        <v>512</v>
      </c>
      <c r="L236" s="232" t="str">
        <f t="shared" si="20"/>
        <v>ИСТИНА</v>
      </c>
    </row>
    <row r="237" spans="1:12" x14ac:dyDescent="0.2">
      <c r="A237" s="117">
        <v>1001023696767</v>
      </c>
      <c r="B237" s="49" t="s">
        <v>976</v>
      </c>
      <c r="C237" s="50" t="s">
        <v>3</v>
      </c>
      <c r="D237" s="217">
        <v>4.16</v>
      </c>
      <c r="E237" s="251">
        <v>4.16</v>
      </c>
      <c r="F237" s="211">
        <f t="shared" si="18"/>
        <v>1.04</v>
      </c>
      <c r="G237" s="193">
        <v>4</v>
      </c>
      <c r="H237" s="41">
        <v>102</v>
      </c>
      <c r="I237" s="214">
        <f t="shared" si="19"/>
        <v>424.3</v>
      </c>
      <c r="K237" s="213">
        <f>VLOOKUP(A237,КИ_ПФ!A272:AK1121,37,FALSE)</f>
        <v>424.3</v>
      </c>
      <c r="L237" s="232" t="str">
        <f t="shared" si="20"/>
        <v>ИСТИНА</v>
      </c>
    </row>
    <row r="238" spans="1:12" x14ac:dyDescent="0.2">
      <c r="A238" s="117">
        <v>1001020846764</v>
      </c>
      <c r="B238" s="71" t="s">
        <v>969</v>
      </c>
      <c r="C238" s="50" t="s">
        <v>3</v>
      </c>
      <c r="D238" s="217">
        <v>4</v>
      </c>
      <c r="E238" s="251">
        <v>4</v>
      </c>
      <c r="F238" s="211">
        <f t="shared" si="18"/>
        <v>1</v>
      </c>
      <c r="G238" s="193">
        <v>4</v>
      </c>
      <c r="H238" s="41">
        <v>128</v>
      </c>
      <c r="I238" s="214">
        <f t="shared" si="19"/>
        <v>512</v>
      </c>
      <c r="K238" s="213">
        <f>VLOOKUP(A238,КИ_ПФ!A271:AK1120,37,FALSE)</f>
        <v>512</v>
      </c>
      <c r="L238" s="232" t="str">
        <f t="shared" si="20"/>
        <v>ИСТИНА</v>
      </c>
    </row>
    <row r="239" spans="1:12" x14ac:dyDescent="0.2">
      <c r="A239" s="117">
        <v>1001024976829</v>
      </c>
      <c r="B239" s="71" t="s">
        <v>1872</v>
      </c>
      <c r="C239" s="50" t="s">
        <v>3</v>
      </c>
      <c r="D239" s="217">
        <v>8.4</v>
      </c>
      <c r="E239" s="251">
        <v>8.4</v>
      </c>
      <c r="F239" s="211">
        <f t="shared" si="18"/>
        <v>2.1</v>
      </c>
      <c r="G239" s="193">
        <v>4</v>
      </c>
      <c r="H239" s="41">
        <v>48</v>
      </c>
      <c r="I239" s="214">
        <f t="shared" si="19"/>
        <v>403.2</v>
      </c>
      <c r="K239" s="213">
        <f>VLOOKUP(A239,КИ_ПФ!A278:AK1128,37,FALSE)</f>
        <v>403.2</v>
      </c>
      <c r="L239" s="232" t="str">
        <f t="shared" si="20"/>
        <v>ИСТИНА</v>
      </c>
    </row>
    <row r="240" spans="1:12" x14ac:dyDescent="0.2">
      <c r="A240" s="117">
        <v>1001020836761</v>
      </c>
      <c r="B240" s="71" t="s">
        <v>443</v>
      </c>
      <c r="C240" s="50" t="s">
        <v>3</v>
      </c>
      <c r="D240" s="217">
        <v>4</v>
      </c>
      <c r="E240" s="251">
        <v>4</v>
      </c>
      <c r="F240" s="211">
        <f t="shared" si="18"/>
        <v>1</v>
      </c>
      <c r="G240" s="193">
        <v>4</v>
      </c>
      <c r="H240" s="41">
        <v>128</v>
      </c>
      <c r="I240" s="214">
        <f t="shared" si="19"/>
        <v>512</v>
      </c>
      <c r="K240" s="213">
        <f>VLOOKUP(A240,КИ_ПФ!A278:AK1130,37,FALSE)</f>
        <v>512</v>
      </c>
      <c r="L240" s="232" t="str">
        <f t="shared" si="20"/>
        <v>ИСТИНА</v>
      </c>
    </row>
    <row r="241" spans="1:12" x14ac:dyDescent="0.2">
      <c r="A241" s="117">
        <v>1001020836250</v>
      </c>
      <c r="B241" s="71" t="s">
        <v>987</v>
      </c>
      <c r="C241" s="50" t="s">
        <v>3</v>
      </c>
      <c r="D241" s="217">
        <v>9</v>
      </c>
      <c r="E241" s="251">
        <v>9</v>
      </c>
      <c r="F241" s="211">
        <f t="shared" si="18"/>
        <v>1.5</v>
      </c>
      <c r="G241" s="193">
        <v>6</v>
      </c>
      <c r="H241" s="41">
        <v>48</v>
      </c>
      <c r="I241" s="214">
        <f t="shared" si="19"/>
        <v>432</v>
      </c>
      <c r="K241" s="213">
        <f>VLOOKUP(A241,КИ_ПФ!A278:AK1133,37,FALSE)</f>
        <v>432</v>
      </c>
      <c r="L241" s="232" t="str">
        <f t="shared" si="20"/>
        <v>ИСТИНА</v>
      </c>
    </row>
    <row r="242" spans="1:12" x14ac:dyDescent="0.2">
      <c r="A242" s="117">
        <v>1001020836234</v>
      </c>
      <c r="B242" s="71" t="s">
        <v>811</v>
      </c>
      <c r="C242" s="50" t="s">
        <v>3</v>
      </c>
      <c r="D242" s="217">
        <v>9</v>
      </c>
      <c r="E242" s="251">
        <v>9</v>
      </c>
      <c r="F242" s="211">
        <f t="shared" si="18"/>
        <v>1.5</v>
      </c>
      <c r="G242" s="193">
        <v>6</v>
      </c>
      <c r="H242" s="41">
        <v>48</v>
      </c>
      <c r="I242" s="214">
        <f t="shared" si="19"/>
        <v>432</v>
      </c>
      <c r="K242" s="213">
        <f>VLOOKUP(A242,КИ_ПФ!A278:AK1133,37,FALSE)</f>
        <v>432</v>
      </c>
      <c r="L242" s="232" t="str">
        <f t="shared" si="20"/>
        <v>ИСТИНА</v>
      </c>
    </row>
    <row r="243" spans="1:12" x14ac:dyDescent="0.2">
      <c r="A243" s="117">
        <v>1001020836709</v>
      </c>
      <c r="B243" s="71" t="s">
        <v>1320</v>
      </c>
      <c r="C243" s="50" t="s">
        <v>3</v>
      </c>
      <c r="D243" s="217">
        <v>9</v>
      </c>
      <c r="E243" s="251">
        <v>9</v>
      </c>
      <c r="F243" s="211">
        <f t="shared" si="18"/>
        <v>1.5</v>
      </c>
      <c r="G243" s="193">
        <v>6</v>
      </c>
      <c r="H243" s="41">
        <v>48</v>
      </c>
      <c r="I243" s="214">
        <f t="shared" si="19"/>
        <v>432</v>
      </c>
      <c r="K243" s="213">
        <f>VLOOKUP(A243,КИ_ПФ!A278:AK1134,37,FALSE)</f>
        <v>432</v>
      </c>
      <c r="L243" s="232" t="str">
        <f t="shared" si="20"/>
        <v>ИСТИНА</v>
      </c>
    </row>
    <row r="244" spans="1:12" x14ac:dyDescent="0.2">
      <c r="A244" s="117">
        <v>1001022246738</v>
      </c>
      <c r="B244" s="49" t="s">
        <v>875</v>
      </c>
      <c r="C244" s="50" t="s">
        <v>3</v>
      </c>
      <c r="D244" s="217">
        <v>7.2</v>
      </c>
      <c r="E244" s="251">
        <v>7.2</v>
      </c>
      <c r="F244" s="211">
        <f t="shared" si="18"/>
        <v>1.2</v>
      </c>
      <c r="G244" s="193">
        <v>6</v>
      </c>
      <c r="H244" s="41">
        <v>64</v>
      </c>
      <c r="I244" s="214">
        <f t="shared" si="19"/>
        <v>460.8</v>
      </c>
      <c r="K244" s="213">
        <f>VLOOKUP(A244,КИ_ПФ!A279:AK1136,37,FALSE)</f>
        <v>460.8</v>
      </c>
      <c r="L244" s="232" t="str">
        <f t="shared" si="20"/>
        <v>ИСТИНА</v>
      </c>
    </row>
    <row r="245" spans="1:12" x14ac:dyDescent="0.2">
      <c r="A245" s="117">
        <v>1001022246739</v>
      </c>
      <c r="B245" s="49" t="s">
        <v>397</v>
      </c>
      <c r="C245" s="50" t="s">
        <v>3</v>
      </c>
      <c r="D245" s="217">
        <v>5.4</v>
      </c>
      <c r="E245" s="251">
        <v>5.4</v>
      </c>
      <c r="F245" s="211">
        <f t="shared" si="18"/>
        <v>0.9</v>
      </c>
      <c r="G245" s="193">
        <v>6</v>
      </c>
      <c r="H245" s="41">
        <v>80</v>
      </c>
      <c r="I245" s="214">
        <f t="shared" si="19"/>
        <v>432</v>
      </c>
      <c r="K245" s="213">
        <f>VLOOKUP(A245,КИ_ПФ!A280:AK1137,37,FALSE)</f>
        <v>432</v>
      </c>
      <c r="L245" s="232" t="str">
        <f t="shared" si="20"/>
        <v>ИСТИНА</v>
      </c>
    </row>
    <row r="246" spans="1:12" x14ac:dyDescent="0.2">
      <c r="A246" s="117">
        <v>1001022467082</v>
      </c>
      <c r="B246" s="49" t="s">
        <v>1394</v>
      </c>
      <c r="C246" s="50" t="s">
        <v>3</v>
      </c>
      <c r="D246" s="217">
        <v>6</v>
      </c>
      <c r="E246" s="251">
        <v>6</v>
      </c>
      <c r="F246" s="211">
        <f t="shared" si="18"/>
        <v>1.5</v>
      </c>
      <c r="G246" s="193">
        <v>4</v>
      </c>
      <c r="H246" s="41">
        <v>80</v>
      </c>
      <c r="I246" s="214">
        <f t="shared" si="19"/>
        <v>480</v>
      </c>
      <c r="K246" s="213">
        <f>VLOOKUP(A246,КИ_ПФ!A289:AK1145,37,FALSE)</f>
        <v>480</v>
      </c>
      <c r="L246" s="232" t="str">
        <f t="shared" si="20"/>
        <v>ИСТИНА</v>
      </c>
    </row>
    <row r="247" spans="1:12" x14ac:dyDescent="0.2">
      <c r="A247" s="117">
        <v>1001022467083</v>
      </c>
      <c r="B247" s="49" t="s">
        <v>1395</v>
      </c>
      <c r="C247" s="50" t="s">
        <v>3</v>
      </c>
      <c r="D247" s="217">
        <v>6</v>
      </c>
      <c r="E247" s="251">
        <v>6</v>
      </c>
      <c r="F247" s="211">
        <f t="shared" si="18"/>
        <v>1.5</v>
      </c>
      <c r="G247" s="193">
        <v>4</v>
      </c>
      <c r="H247" s="41">
        <v>80</v>
      </c>
      <c r="I247" s="214">
        <f t="shared" si="19"/>
        <v>480</v>
      </c>
      <c r="K247" s="213">
        <f>VLOOKUP(A247,КИ_ПФ!A291:AK1147,37,FALSE)</f>
        <v>480</v>
      </c>
      <c r="L247" s="232" t="str">
        <f t="shared" si="20"/>
        <v>ИСТИНА</v>
      </c>
    </row>
    <row r="248" spans="1:12" x14ac:dyDescent="0.2">
      <c r="A248" s="117">
        <v>1001022467084</v>
      </c>
      <c r="B248" s="49" t="s">
        <v>1396</v>
      </c>
      <c r="C248" s="50" t="s">
        <v>3</v>
      </c>
      <c r="D248" s="217">
        <v>6</v>
      </c>
      <c r="E248" s="251">
        <v>6</v>
      </c>
      <c r="F248" s="211">
        <f t="shared" si="18"/>
        <v>1.5</v>
      </c>
      <c r="G248" s="193">
        <v>4</v>
      </c>
      <c r="H248" s="41">
        <v>80</v>
      </c>
      <c r="I248" s="214">
        <f t="shared" si="19"/>
        <v>480</v>
      </c>
      <c r="K248" s="213">
        <f>VLOOKUP(A248,КИ_ПФ!A293:AK1148,37,FALSE)</f>
        <v>480</v>
      </c>
      <c r="L248" s="232" t="str">
        <f t="shared" si="20"/>
        <v>ИСТИНА</v>
      </c>
    </row>
    <row r="249" spans="1:12" x14ac:dyDescent="0.2">
      <c r="A249" s="117">
        <v>1001022467081</v>
      </c>
      <c r="B249" s="49" t="s">
        <v>1393</v>
      </c>
      <c r="C249" s="50" t="s">
        <v>3</v>
      </c>
      <c r="D249" s="217">
        <v>6</v>
      </c>
      <c r="E249" s="251">
        <v>6</v>
      </c>
      <c r="F249" s="211">
        <f t="shared" si="18"/>
        <v>1.5</v>
      </c>
      <c r="G249" s="193">
        <v>4</v>
      </c>
      <c r="H249" s="41">
        <v>80</v>
      </c>
      <c r="I249" s="214">
        <f t="shared" si="19"/>
        <v>480</v>
      </c>
      <c r="K249" s="213">
        <f>VLOOKUP(A249,КИ_ПФ!A294:AK1149,37,FALSE)</f>
        <v>480</v>
      </c>
      <c r="L249" s="232" t="str">
        <f t="shared" si="20"/>
        <v>ИСТИНА</v>
      </c>
    </row>
    <row r="250" spans="1:12" x14ac:dyDescent="0.2">
      <c r="A250" s="117">
        <v>1001022556254</v>
      </c>
      <c r="B250" s="49" t="s">
        <v>966</v>
      </c>
      <c r="C250" s="50" t="s">
        <v>3</v>
      </c>
      <c r="D250" s="217">
        <v>3</v>
      </c>
      <c r="E250" s="251">
        <v>3</v>
      </c>
      <c r="F250" s="211">
        <f t="shared" ref="F250:F308" si="22">ROUNDUP(Новая_кратность_короба__кг/Кол_во_штук_в_коробе,3)</f>
        <v>1.5</v>
      </c>
      <c r="G250" s="193">
        <v>2</v>
      </c>
      <c r="H250" s="41">
        <v>128</v>
      </c>
      <c r="I250" s="214">
        <f t="shared" ref="I250:I308" si="23">ROUNDDOWN(Новая_кратность_короба__кг*Кол_во_коробок_на_поддоне,1)</f>
        <v>384</v>
      </c>
      <c r="K250" s="213">
        <f>VLOOKUP(A250,КИ_ПФ!A295:AK1150,37,FALSE)</f>
        <v>384</v>
      </c>
      <c r="L250" s="232" t="str">
        <f t="shared" ref="L250:L309" si="24">IF(I250=K250,"ИСТИНА","ЛОЖЬ")</f>
        <v>ИСТИНА</v>
      </c>
    </row>
    <row r="251" spans="1:12" x14ac:dyDescent="0.2">
      <c r="A251" s="117">
        <v>1001022557086</v>
      </c>
      <c r="B251" s="49" t="s">
        <v>1407</v>
      </c>
      <c r="C251" s="50" t="s">
        <v>3</v>
      </c>
      <c r="D251" s="217">
        <v>3.1</v>
      </c>
      <c r="E251" s="251">
        <v>3.1</v>
      </c>
      <c r="F251" s="211">
        <f t="shared" si="22"/>
        <v>1.55</v>
      </c>
      <c r="G251" s="193">
        <v>2</v>
      </c>
      <c r="H251" s="41">
        <v>128</v>
      </c>
      <c r="I251" s="214">
        <f t="shared" si="23"/>
        <v>396.8</v>
      </c>
      <c r="K251" s="213">
        <f>VLOOKUP(A251,КИ_ПФ!A297:AK1151,37,FALSE)</f>
        <v>396.8</v>
      </c>
      <c r="L251" s="232" t="str">
        <f t="shared" si="24"/>
        <v>ИСТИНА</v>
      </c>
    </row>
    <row r="252" spans="1:12" x14ac:dyDescent="0.2">
      <c r="A252" s="117">
        <v>1001022373717</v>
      </c>
      <c r="B252" s="49" t="s">
        <v>1778</v>
      </c>
      <c r="C252" s="50" t="s">
        <v>3</v>
      </c>
      <c r="D252" s="217">
        <v>6</v>
      </c>
      <c r="E252" s="251">
        <v>6</v>
      </c>
      <c r="F252" s="211">
        <f t="shared" si="22"/>
        <v>1</v>
      </c>
      <c r="G252" s="193">
        <v>6</v>
      </c>
      <c r="H252" s="41">
        <v>80</v>
      </c>
      <c r="I252" s="214">
        <f t="shared" si="23"/>
        <v>480</v>
      </c>
      <c r="K252" s="213">
        <f>VLOOKUP(A252,КИ_ПФ!A298:AK1153,37,FALSE)</f>
        <v>480</v>
      </c>
      <c r="L252" s="232" t="str">
        <f t="shared" si="24"/>
        <v>ИСТИНА</v>
      </c>
    </row>
    <row r="253" spans="1:12" x14ac:dyDescent="0.2">
      <c r="A253" s="117">
        <v>1001022377071</v>
      </c>
      <c r="B253" s="49" t="s">
        <v>1386</v>
      </c>
      <c r="C253" s="50" t="s">
        <v>3</v>
      </c>
      <c r="D253" s="217">
        <v>6</v>
      </c>
      <c r="E253" s="251">
        <v>6</v>
      </c>
      <c r="F253" s="211">
        <f t="shared" si="22"/>
        <v>1.5</v>
      </c>
      <c r="G253" s="193">
        <v>4</v>
      </c>
      <c r="H253" s="41">
        <v>80</v>
      </c>
      <c r="I253" s="214">
        <f t="shared" si="23"/>
        <v>480</v>
      </c>
      <c r="K253" s="213">
        <f>VLOOKUP(A253,КИ_ПФ!A302:AK1158,37,FALSE)</f>
        <v>480</v>
      </c>
      <c r="L253" s="232" t="str">
        <f t="shared" si="24"/>
        <v>ИСТИНА</v>
      </c>
    </row>
    <row r="254" spans="1:12" x14ac:dyDescent="0.2">
      <c r="A254" s="117">
        <v>1001022377070</v>
      </c>
      <c r="B254" s="49" t="s">
        <v>1385</v>
      </c>
      <c r="C254" s="50" t="s">
        <v>3</v>
      </c>
      <c r="D254" s="217">
        <v>6</v>
      </c>
      <c r="E254" s="251">
        <v>6</v>
      </c>
      <c r="F254" s="211">
        <f t="shared" si="22"/>
        <v>1.5</v>
      </c>
      <c r="G254" s="193">
        <v>4</v>
      </c>
      <c r="H254" s="41">
        <v>80</v>
      </c>
      <c r="I254" s="214">
        <f t="shared" si="23"/>
        <v>480</v>
      </c>
      <c r="K254" s="213">
        <f>VLOOKUP(A254,КИ_ПФ!A303:AK1159,37,FALSE)</f>
        <v>480</v>
      </c>
      <c r="L254" s="232" t="str">
        <f t="shared" si="24"/>
        <v>ИСТИНА</v>
      </c>
    </row>
    <row r="255" spans="1:12" x14ac:dyDescent="0.2">
      <c r="A255" s="117">
        <v>1001022377068</v>
      </c>
      <c r="B255" s="49" t="s">
        <v>1384</v>
      </c>
      <c r="C255" s="50" t="s">
        <v>3</v>
      </c>
      <c r="D255" s="217">
        <v>6</v>
      </c>
      <c r="E255" s="251">
        <v>6</v>
      </c>
      <c r="F255" s="211">
        <f t="shared" si="22"/>
        <v>1.5</v>
      </c>
      <c r="G255" s="193">
        <v>4</v>
      </c>
      <c r="H255" s="41">
        <v>80</v>
      </c>
      <c r="I255" s="214">
        <f t="shared" si="23"/>
        <v>480</v>
      </c>
      <c r="K255" s="213">
        <f>VLOOKUP(A255,КИ_ПФ!A305:AK1161,37,FALSE)</f>
        <v>480</v>
      </c>
      <c r="L255" s="232" t="str">
        <f t="shared" si="24"/>
        <v>ИСТИНА</v>
      </c>
    </row>
    <row r="256" spans="1:12" x14ac:dyDescent="0.2">
      <c r="A256" s="81">
        <v>1003171625567</v>
      </c>
      <c r="B256" s="49" t="s">
        <v>268</v>
      </c>
      <c r="C256" s="88" t="s">
        <v>3</v>
      </c>
      <c r="D256" s="217">
        <v>3.1</v>
      </c>
      <c r="E256" s="251">
        <v>3.1</v>
      </c>
      <c r="F256" s="211">
        <f t="shared" si="22"/>
        <v>1.0339999999999998</v>
      </c>
      <c r="G256" s="193">
        <v>3</v>
      </c>
      <c r="H256" s="41">
        <v>135</v>
      </c>
      <c r="I256" s="214">
        <f t="shared" si="23"/>
        <v>418.5</v>
      </c>
      <c r="K256" s="213">
        <f>VLOOKUP(A256,КИ_ПФ!A301:AK1157,37,FALSE)</f>
        <v>418.5</v>
      </c>
      <c r="L256" s="232" t="str">
        <f t="shared" si="24"/>
        <v>ИСТИНА</v>
      </c>
    </row>
    <row r="257" spans="1:12" x14ac:dyDescent="0.2">
      <c r="A257" s="81">
        <v>1003174565855</v>
      </c>
      <c r="B257" s="49" t="s">
        <v>322</v>
      </c>
      <c r="C257" s="88" t="s">
        <v>3</v>
      </c>
      <c r="D257" s="217">
        <v>2</v>
      </c>
      <c r="E257" s="251">
        <v>2</v>
      </c>
      <c r="F257" s="211">
        <f t="shared" si="22"/>
        <v>1</v>
      </c>
      <c r="G257" s="193">
        <v>2</v>
      </c>
      <c r="H257" s="41">
        <v>128</v>
      </c>
      <c r="I257" s="214">
        <f t="shared" si="23"/>
        <v>256</v>
      </c>
      <c r="K257" s="213">
        <f>VLOOKUP(A257,КИ_ПФ!A302:AK1158,37,FALSE)</f>
        <v>256</v>
      </c>
      <c r="L257" s="232" t="str">
        <f t="shared" si="24"/>
        <v>ИСТИНА</v>
      </c>
    </row>
    <row r="258" spans="1:12" x14ac:dyDescent="0.2">
      <c r="A258" s="81">
        <v>1003174565921</v>
      </c>
      <c r="B258" s="49" t="s">
        <v>401</v>
      </c>
      <c r="C258" s="88" t="s">
        <v>3</v>
      </c>
      <c r="D258" s="217">
        <v>2</v>
      </c>
      <c r="E258" s="251">
        <v>2</v>
      </c>
      <c r="F258" s="211">
        <f t="shared" si="22"/>
        <v>1</v>
      </c>
      <c r="G258" s="193">
        <v>2</v>
      </c>
      <c r="H258" s="41">
        <v>112</v>
      </c>
      <c r="I258" s="214">
        <f t="shared" si="23"/>
        <v>224</v>
      </c>
      <c r="K258" s="213">
        <f>VLOOKUP(A258,КИ_ПФ!A303:AK1159,37,FALSE)</f>
        <v>224</v>
      </c>
      <c r="L258" s="232" t="str">
        <f t="shared" si="24"/>
        <v>ИСТИНА</v>
      </c>
    </row>
    <row r="259" spans="1:12" x14ac:dyDescent="0.2">
      <c r="A259" s="81">
        <v>1003175086171</v>
      </c>
      <c r="B259" s="49" t="s">
        <v>389</v>
      </c>
      <c r="C259" s="88" t="s">
        <v>3</v>
      </c>
      <c r="D259" s="217">
        <v>2.4</v>
      </c>
      <c r="E259" s="251">
        <v>2.4</v>
      </c>
      <c r="F259" s="211">
        <f t="shared" si="22"/>
        <v>1.2</v>
      </c>
      <c r="G259" s="193">
        <v>2</v>
      </c>
      <c r="H259" s="41">
        <v>128</v>
      </c>
      <c r="I259" s="214">
        <f t="shared" si="23"/>
        <v>307.2</v>
      </c>
      <c r="K259" s="213">
        <f>VLOOKUP(A259,КИ_ПФ!A306:AK1161,37,FALSE)</f>
        <v>307.2</v>
      </c>
      <c r="L259" s="232" t="str">
        <f t="shared" si="24"/>
        <v>ИСТИНА</v>
      </c>
    </row>
    <row r="260" spans="1:12" x14ac:dyDescent="0.2">
      <c r="A260" s="81">
        <v>1003175136198</v>
      </c>
      <c r="B260" s="49" t="s">
        <v>399</v>
      </c>
      <c r="C260" s="88" t="s">
        <v>3</v>
      </c>
      <c r="D260" s="217">
        <v>2.1</v>
      </c>
      <c r="E260" s="251">
        <v>2.1</v>
      </c>
      <c r="F260" s="211">
        <f t="shared" si="22"/>
        <v>1.05</v>
      </c>
      <c r="G260" s="193">
        <v>2</v>
      </c>
      <c r="H260" s="41">
        <v>128</v>
      </c>
      <c r="I260" s="214">
        <f t="shared" si="23"/>
        <v>268.8</v>
      </c>
      <c r="K260" s="213">
        <f>VLOOKUP(A260,КИ_ПФ!A306:AK1163,37,FALSE)</f>
        <v>268.8</v>
      </c>
      <c r="L260" s="232" t="str">
        <f t="shared" si="24"/>
        <v>ИСТИНА</v>
      </c>
    </row>
    <row r="261" spans="1:12" x14ac:dyDescent="0.2">
      <c r="A261" s="81">
        <v>1003173544959</v>
      </c>
      <c r="B261" s="49" t="s">
        <v>207</v>
      </c>
      <c r="C261" s="88" t="s">
        <v>3</v>
      </c>
      <c r="D261" s="217">
        <v>2</v>
      </c>
      <c r="E261" s="251">
        <v>2</v>
      </c>
      <c r="F261" s="211">
        <f t="shared" si="22"/>
        <v>1</v>
      </c>
      <c r="G261" s="193">
        <v>2</v>
      </c>
      <c r="H261" s="41">
        <v>128</v>
      </c>
      <c r="I261" s="214">
        <f t="shared" si="23"/>
        <v>256</v>
      </c>
      <c r="K261" s="213">
        <f>VLOOKUP(A261,КИ_ПФ!A309:AK1165,37,FALSE)</f>
        <v>256</v>
      </c>
      <c r="L261" s="232" t="str">
        <f t="shared" si="24"/>
        <v>ИСТИНА</v>
      </c>
    </row>
    <row r="262" spans="1:12" x14ac:dyDescent="0.2">
      <c r="A262" s="81">
        <v>1003173546199</v>
      </c>
      <c r="B262" s="49" t="s">
        <v>1353</v>
      </c>
      <c r="C262" s="88" t="s">
        <v>3</v>
      </c>
      <c r="D262" s="217">
        <v>2</v>
      </c>
      <c r="E262" s="251">
        <v>2</v>
      </c>
      <c r="F262" s="211">
        <f t="shared" si="22"/>
        <v>1</v>
      </c>
      <c r="G262" s="193">
        <v>2</v>
      </c>
      <c r="H262" s="41">
        <v>128</v>
      </c>
      <c r="I262" s="214">
        <f t="shared" si="23"/>
        <v>256</v>
      </c>
      <c r="K262" s="213">
        <f>VLOOKUP(A262,КИ_ПФ!A309:AK1167,37,FALSE)</f>
        <v>256</v>
      </c>
      <c r="L262" s="232" t="str">
        <f t="shared" si="24"/>
        <v>ИСТИНА</v>
      </c>
    </row>
    <row r="263" spans="1:12" x14ac:dyDescent="0.2">
      <c r="A263" s="81">
        <v>1003173545857</v>
      </c>
      <c r="B263" s="49" t="s">
        <v>616</v>
      </c>
      <c r="C263" s="88" t="s">
        <v>3</v>
      </c>
      <c r="D263" s="217">
        <v>2</v>
      </c>
      <c r="E263" s="251">
        <v>2</v>
      </c>
      <c r="F263" s="211">
        <f t="shared" si="22"/>
        <v>1</v>
      </c>
      <c r="G263" s="193">
        <v>2</v>
      </c>
      <c r="H263" s="41">
        <v>128</v>
      </c>
      <c r="I263" s="214">
        <f t="shared" si="23"/>
        <v>256</v>
      </c>
      <c r="K263" s="213">
        <f>VLOOKUP(A263,КИ_ПФ!A309:AK1168,37,FALSE)</f>
        <v>256</v>
      </c>
      <c r="L263" s="232" t="str">
        <f t="shared" si="24"/>
        <v>ИСТИНА</v>
      </c>
    </row>
    <row r="264" spans="1:12" x14ac:dyDescent="0.2">
      <c r="A264" s="81">
        <v>1003171725665</v>
      </c>
      <c r="B264" s="49" t="s">
        <v>285</v>
      </c>
      <c r="C264" s="88" t="s">
        <v>3</v>
      </c>
      <c r="D264" s="217">
        <v>3.6</v>
      </c>
      <c r="E264" s="251">
        <v>3.6</v>
      </c>
      <c r="F264" s="211">
        <f t="shared" si="22"/>
        <v>1.8</v>
      </c>
      <c r="G264" s="193">
        <v>2</v>
      </c>
      <c r="H264" s="41">
        <v>112</v>
      </c>
      <c r="I264" s="214">
        <f t="shared" si="23"/>
        <v>403.2</v>
      </c>
      <c r="K264" s="213">
        <f>VLOOKUP(A264,КИ_ПФ!A310:AK1169,37,FALSE)</f>
        <v>403.2</v>
      </c>
      <c r="L264" s="232" t="str">
        <f t="shared" si="24"/>
        <v>ИСТИНА</v>
      </c>
    </row>
    <row r="265" spans="1:12" x14ac:dyDescent="0.2">
      <c r="A265" s="81">
        <v>1003171726514</v>
      </c>
      <c r="B265" s="49" t="s">
        <v>716</v>
      </c>
      <c r="C265" s="88" t="s">
        <v>3</v>
      </c>
      <c r="D265" s="217">
        <v>3.65</v>
      </c>
      <c r="E265" s="251">
        <v>3.65</v>
      </c>
      <c r="F265" s="211">
        <f t="shared" si="22"/>
        <v>1.825</v>
      </c>
      <c r="G265" s="193">
        <v>2</v>
      </c>
      <c r="H265" s="41">
        <v>128</v>
      </c>
      <c r="I265" s="214">
        <f t="shared" si="23"/>
        <v>467.2</v>
      </c>
      <c r="K265" s="213">
        <f>VLOOKUP(A265,КИ_ПФ!A310:AK1170,37,FALSE)</f>
        <v>467.2</v>
      </c>
      <c r="L265" s="232" t="str">
        <f t="shared" si="24"/>
        <v>ИСТИНА</v>
      </c>
    </row>
    <row r="266" spans="1:12" x14ac:dyDescent="0.2">
      <c r="A266" s="81">
        <v>1003171735534</v>
      </c>
      <c r="B266" s="49" t="s">
        <v>266</v>
      </c>
      <c r="C266" s="88" t="s">
        <v>3</v>
      </c>
      <c r="D266" s="217">
        <v>2</v>
      </c>
      <c r="E266" s="251">
        <v>2</v>
      </c>
      <c r="F266" s="211">
        <f t="shared" si="22"/>
        <v>1</v>
      </c>
      <c r="G266" s="193">
        <v>2</v>
      </c>
      <c r="H266" s="41">
        <v>128</v>
      </c>
      <c r="I266" s="214">
        <f t="shared" si="23"/>
        <v>256</v>
      </c>
      <c r="K266" s="213">
        <f>VLOOKUP(A266,КИ_ПФ!A319:AK1172,37,FALSE)</f>
        <v>256</v>
      </c>
      <c r="L266" s="232" t="str">
        <f t="shared" si="24"/>
        <v>ИСТИНА</v>
      </c>
    </row>
    <row r="267" spans="1:12" x14ac:dyDescent="0.2">
      <c r="A267" s="81">
        <v>1003171524720</v>
      </c>
      <c r="B267" s="49" t="s">
        <v>96</v>
      </c>
      <c r="C267" s="88" t="s">
        <v>3</v>
      </c>
      <c r="D267" s="217">
        <v>2.4</v>
      </c>
      <c r="E267" s="251">
        <v>2.4</v>
      </c>
      <c r="F267" s="211">
        <f t="shared" si="22"/>
        <v>1.2</v>
      </c>
      <c r="G267" s="193">
        <v>2</v>
      </c>
      <c r="H267" s="41">
        <v>112</v>
      </c>
      <c r="I267" s="214">
        <f t="shared" si="23"/>
        <v>268.8</v>
      </c>
      <c r="K267" s="213">
        <f>VLOOKUP(A267,КИ_ПФ!A322:AK1173,37,FALSE)</f>
        <v>268.8</v>
      </c>
      <c r="L267" s="232" t="str">
        <f t="shared" si="24"/>
        <v>ИСТИНА</v>
      </c>
    </row>
    <row r="268" spans="1:12" x14ac:dyDescent="0.2">
      <c r="A268" s="81">
        <v>1003171526516</v>
      </c>
      <c r="B268" s="49" t="s">
        <v>717</v>
      </c>
      <c r="C268" s="88" t="s">
        <v>3</v>
      </c>
      <c r="D268" s="217">
        <v>2.4</v>
      </c>
      <c r="E268" s="251">
        <v>2.4</v>
      </c>
      <c r="F268" s="211">
        <f t="shared" si="22"/>
        <v>1.2</v>
      </c>
      <c r="G268" s="193">
        <v>2</v>
      </c>
      <c r="H268" s="41">
        <v>128</v>
      </c>
      <c r="I268" s="214">
        <f t="shared" si="23"/>
        <v>307.2</v>
      </c>
      <c r="K268" s="213">
        <f>VLOOKUP(A268,КИ_ПФ!A322:AK1174,37,FALSE)</f>
        <v>307.2</v>
      </c>
      <c r="L268" s="232" t="str">
        <f t="shared" si="24"/>
        <v>ИСТИНА</v>
      </c>
    </row>
    <row r="269" spans="1:12" x14ac:dyDescent="0.2">
      <c r="A269" s="81">
        <v>1003171524721</v>
      </c>
      <c r="B269" s="49" t="s">
        <v>358</v>
      </c>
      <c r="C269" s="88" t="s">
        <v>3</v>
      </c>
      <c r="D269" s="217">
        <v>2.4</v>
      </c>
      <c r="E269" s="251">
        <v>2.4</v>
      </c>
      <c r="F269" s="211">
        <f t="shared" si="22"/>
        <v>1.2</v>
      </c>
      <c r="G269" s="193">
        <v>2</v>
      </c>
      <c r="H269" s="41">
        <v>112</v>
      </c>
      <c r="I269" s="214">
        <f t="shared" si="23"/>
        <v>268.8</v>
      </c>
      <c r="K269" s="213">
        <f>VLOOKUP(A269,КИ_ПФ!A322:AK1174,37,FALSE)</f>
        <v>268.8</v>
      </c>
      <c r="L269" s="232" t="str">
        <f t="shared" si="24"/>
        <v>ИСТИНА</v>
      </c>
    </row>
    <row r="270" spans="1:12" x14ac:dyDescent="0.2">
      <c r="A270" s="81">
        <v>1003171526167</v>
      </c>
      <c r="B270" s="49" t="s">
        <v>1028</v>
      </c>
      <c r="C270" s="88" t="s">
        <v>3</v>
      </c>
      <c r="D270" s="217">
        <v>2.4</v>
      </c>
      <c r="E270" s="251">
        <v>2.4</v>
      </c>
      <c r="F270" s="211">
        <f t="shared" si="22"/>
        <v>1.2</v>
      </c>
      <c r="G270" s="193">
        <v>2</v>
      </c>
      <c r="H270" s="41">
        <v>128</v>
      </c>
      <c r="I270" s="214">
        <f t="shared" si="23"/>
        <v>307.2</v>
      </c>
      <c r="K270" s="213">
        <f>VLOOKUP(A270,КИ_ПФ!A322:AK1175,37,FALSE)</f>
        <v>307.2</v>
      </c>
      <c r="L270" s="232" t="str">
        <f t="shared" si="24"/>
        <v>ИСТИНА</v>
      </c>
    </row>
    <row r="271" spans="1:12" x14ac:dyDescent="0.2">
      <c r="A271" s="81">
        <v>1003171355439</v>
      </c>
      <c r="B271" s="49" t="s">
        <v>137</v>
      </c>
      <c r="C271" s="88" t="s">
        <v>3</v>
      </c>
      <c r="D271" s="217">
        <v>7.8</v>
      </c>
      <c r="E271" s="251">
        <v>7.3</v>
      </c>
      <c r="F271" s="211">
        <f t="shared" si="22"/>
        <v>1.46</v>
      </c>
      <c r="G271" s="193">
        <v>5</v>
      </c>
      <c r="H271" s="41">
        <v>80</v>
      </c>
      <c r="I271" s="214">
        <f t="shared" si="23"/>
        <v>584</v>
      </c>
      <c r="K271" s="213">
        <f>VLOOKUP(A271,КИ_ПФ!A323:AK1176,37,FALSE)</f>
        <v>584</v>
      </c>
      <c r="L271" s="232" t="str">
        <f t="shared" si="24"/>
        <v>ИСТИНА</v>
      </c>
    </row>
    <row r="272" spans="1:12" x14ac:dyDescent="0.2">
      <c r="A272" s="81">
        <v>1003171355350</v>
      </c>
      <c r="B272" s="49" t="s">
        <v>689</v>
      </c>
      <c r="C272" s="88" t="s">
        <v>3</v>
      </c>
      <c r="D272" s="217">
        <v>5.2</v>
      </c>
      <c r="E272" s="251">
        <v>5.2</v>
      </c>
      <c r="F272" s="211">
        <f t="shared" si="22"/>
        <v>1.04</v>
      </c>
      <c r="G272" s="193">
        <v>5</v>
      </c>
      <c r="H272" s="41">
        <v>80</v>
      </c>
      <c r="I272" s="214">
        <f t="shared" si="23"/>
        <v>416</v>
      </c>
      <c r="K272" s="213">
        <f>VLOOKUP(A272,КИ_ПФ!A324:AK1177,37,FALSE)</f>
        <v>416</v>
      </c>
      <c r="L272" s="232" t="str">
        <f t="shared" si="24"/>
        <v>ИСТИНА</v>
      </c>
    </row>
    <row r="273" spans="1:12" x14ac:dyDescent="0.2">
      <c r="A273" s="81">
        <v>1003171356416</v>
      </c>
      <c r="B273" s="49" t="s">
        <v>618</v>
      </c>
      <c r="C273" s="88" t="s">
        <v>3</v>
      </c>
      <c r="D273" s="217">
        <v>6.5</v>
      </c>
      <c r="E273" s="251">
        <v>6.5</v>
      </c>
      <c r="F273" s="211">
        <f t="shared" si="22"/>
        <v>1.3</v>
      </c>
      <c r="G273" s="193">
        <v>5</v>
      </c>
      <c r="H273" s="41">
        <v>80</v>
      </c>
      <c r="I273" s="214">
        <f t="shared" si="23"/>
        <v>520</v>
      </c>
      <c r="K273" s="213">
        <f>VLOOKUP(A273,КИ_ПФ!A325:AK1178,37,FALSE)</f>
        <v>520</v>
      </c>
      <c r="L273" s="232" t="str">
        <f t="shared" si="24"/>
        <v>ИСТИНА</v>
      </c>
    </row>
    <row r="274" spans="1:12" x14ac:dyDescent="0.2">
      <c r="A274" s="81">
        <v>1003171355348</v>
      </c>
      <c r="B274" s="49" t="s">
        <v>1321</v>
      </c>
      <c r="C274" s="88" t="s">
        <v>3</v>
      </c>
      <c r="D274" s="217">
        <v>5.3</v>
      </c>
      <c r="E274" s="251">
        <v>5.3</v>
      </c>
      <c r="F274" s="211">
        <f t="shared" si="22"/>
        <v>1.06</v>
      </c>
      <c r="G274" s="193">
        <v>5</v>
      </c>
      <c r="H274" s="41">
        <v>80</v>
      </c>
      <c r="I274" s="214">
        <f t="shared" si="23"/>
        <v>424</v>
      </c>
      <c r="K274" s="213">
        <f>VLOOKUP(A274,КИ_ПФ!A326:AK1181,37,FALSE)</f>
        <v>424</v>
      </c>
      <c r="L274" s="232" t="str">
        <f t="shared" si="24"/>
        <v>ИСТИНА</v>
      </c>
    </row>
    <row r="275" spans="1:12" x14ac:dyDescent="0.2">
      <c r="A275" s="81">
        <v>1003171415358</v>
      </c>
      <c r="B275" s="49" t="s">
        <v>91</v>
      </c>
      <c r="C275" s="88" t="s">
        <v>3</v>
      </c>
      <c r="D275" s="217">
        <v>5.2</v>
      </c>
      <c r="E275" s="251">
        <v>5.5</v>
      </c>
      <c r="F275" s="211">
        <f t="shared" si="22"/>
        <v>0.91700000000000004</v>
      </c>
      <c r="G275" s="193">
        <v>6</v>
      </c>
      <c r="H275" s="41">
        <v>80</v>
      </c>
      <c r="I275" s="214">
        <f t="shared" si="23"/>
        <v>440</v>
      </c>
      <c r="K275" s="213">
        <f>VLOOKUP(A275,КИ_ПФ!A330:AK1182,37,FALSE)</f>
        <v>440</v>
      </c>
      <c r="L275" s="232" t="str">
        <f t="shared" si="24"/>
        <v>ИСТИНА</v>
      </c>
    </row>
    <row r="276" spans="1:12" x14ac:dyDescent="0.2">
      <c r="A276" s="81">
        <v>1003171415750</v>
      </c>
      <c r="B276" s="49" t="s">
        <v>302</v>
      </c>
      <c r="C276" s="88" t="s">
        <v>3</v>
      </c>
      <c r="D276" s="217">
        <v>5.4</v>
      </c>
      <c r="E276" s="251">
        <v>5.4</v>
      </c>
      <c r="F276" s="211">
        <f t="shared" si="22"/>
        <v>0.9</v>
      </c>
      <c r="G276" s="193">
        <v>6</v>
      </c>
      <c r="H276" s="41">
        <v>80</v>
      </c>
      <c r="I276" s="214">
        <f t="shared" si="23"/>
        <v>432</v>
      </c>
      <c r="K276" s="213">
        <f>VLOOKUP(A276,КИ_ПФ!A330:AK1183,37,FALSE)</f>
        <v>432</v>
      </c>
      <c r="L276" s="232" t="str">
        <f t="shared" si="24"/>
        <v>ИСТИНА</v>
      </c>
    </row>
    <row r="277" spans="1:12" x14ac:dyDescent="0.2">
      <c r="A277" s="81">
        <v>1003171415357</v>
      </c>
      <c r="B277" s="49" t="s">
        <v>385</v>
      </c>
      <c r="C277" s="88" t="s">
        <v>3</v>
      </c>
      <c r="D277" s="217">
        <v>5.8</v>
      </c>
      <c r="E277" s="251">
        <v>5.8</v>
      </c>
      <c r="F277" s="211">
        <f t="shared" si="22"/>
        <v>0.96699999999999997</v>
      </c>
      <c r="G277" s="193">
        <v>6</v>
      </c>
      <c r="H277" s="41">
        <v>80</v>
      </c>
      <c r="I277" s="214">
        <f t="shared" si="23"/>
        <v>464</v>
      </c>
      <c r="K277" s="213">
        <f>VLOOKUP(A277,КИ_ПФ!A330:AK1184,37,FALSE)</f>
        <v>464</v>
      </c>
      <c r="L277" s="232" t="str">
        <f t="shared" si="24"/>
        <v>ИСТИНА</v>
      </c>
    </row>
    <row r="278" spans="1:12" x14ac:dyDescent="0.2">
      <c r="A278" s="81">
        <v>1003171416183</v>
      </c>
      <c r="B278" s="49" t="s">
        <v>392</v>
      </c>
      <c r="C278" s="88" t="s">
        <v>3</v>
      </c>
      <c r="D278" s="217">
        <v>6</v>
      </c>
      <c r="E278" s="251">
        <v>6</v>
      </c>
      <c r="F278" s="211">
        <f t="shared" si="22"/>
        <v>1</v>
      </c>
      <c r="G278" s="193">
        <v>6</v>
      </c>
      <c r="H278" s="41">
        <v>80</v>
      </c>
      <c r="I278" s="214">
        <f t="shared" si="23"/>
        <v>480</v>
      </c>
      <c r="K278" s="213">
        <f>VLOOKUP(A278,КИ_ПФ!A333:AK1185,37,FALSE)</f>
        <v>480</v>
      </c>
      <c r="L278" s="232" t="str">
        <f t="shared" si="24"/>
        <v>ИСТИНА</v>
      </c>
    </row>
    <row r="279" spans="1:12" x14ac:dyDescent="0.2">
      <c r="A279" s="81">
        <v>1003171416553</v>
      </c>
      <c r="B279" s="49" t="s">
        <v>727</v>
      </c>
      <c r="C279" s="88" t="s">
        <v>3</v>
      </c>
      <c r="D279" s="217">
        <v>6</v>
      </c>
      <c r="E279" s="251">
        <v>6</v>
      </c>
      <c r="F279" s="211">
        <f t="shared" si="22"/>
        <v>1</v>
      </c>
      <c r="G279" s="193">
        <v>6</v>
      </c>
      <c r="H279" s="41">
        <v>80</v>
      </c>
      <c r="I279" s="214">
        <f t="shared" si="23"/>
        <v>480</v>
      </c>
      <c r="K279" s="213">
        <f>VLOOKUP(A279,КИ_ПФ!A333:AK1186,37,FALSE)</f>
        <v>480</v>
      </c>
      <c r="L279" s="232" t="str">
        <f t="shared" si="24"/>
        <v>ИСТИНА</v>
      </c>
    </row>
    <row r="280" spans="1:12" x14ac:dyDescent="0.2">
      <c r="A280" s="81">
        <v>1003171455365</v>
      </c>
      <c r="B280" s="278" t="s">
        <v>743</v>
      </c>
      <c r="C280" s="88" t="s">
        <v>3</v>
      </c>
      <c r="D280" s="217">
        <v>5.7</v>
      </c>
      <c r="E280" s="251">
        <v>5.7</v>
      </c>
      <c r="F280" s="211">
        <f t="shared" si="22"/>
        <v>0.95</v>
      </c>
      <c r="G280" s="193">
        <v>6</v>
      </c>
      <c r="H280" s="41">
        <v>80</v>
      </c>
      <c r="I280" s="214">
        <f t="shared" si="23"/>
        <v>456</v>
      </c>
      <c r="K280" s="213">
        <f>VLOOKUP(A280,КИ_ПФ!A334:AK1186,37,FALSE)</f>
        <v>456</v>
      </c>
      <c r="L280" s="232" t="str">
        <f t="shared" si="24"/>
        <v>ИСТИНА</v>
      </c>
    </row>
    <row r="281" spans="1:12" x14ac:dyDescent="0.2">
      <c r="A281" s="81">
        <v>1003171456184</v>
      </c>
      <c r="B281" s="276" t="s">
        <v>744</v>
      </c>
      <c r="C281" s="88" t="s">
        <v>3</v>
      </c>
      <c r="D281" s="217">
        <v>5.9</v>
      </c>
      <c r="E281" s="251">
        <v>5.9</v>
      </c>
      <c r="F281" s="211">
        <f t="shared" si="22"/>
        <v>0.98399999999999999</v>
      </c>
      <c r="G281" s="193">
        <v>6</v>
      </c>
      <c r="H281" s="41">
        <v>80</v>
      </c>
      <c r="I281" s="214">
        <f t="shared" si="23"/>
        <v>472</v>
      </c>
      <c r="K281" s="213">
        <f>VLOOKUP(A281,КИ_ПФ!A335:AK1187,37,FALSE)</f>
        <v>472</v>
      </c>
      <c r="L281" s="232" t="str">
        <f t="shared" si="24"/>
        <v>ИСТИНА</v>
      </c>
    </row>
    <row r="282" spans="1:12" x14ac:dyDescent="0.2">
      <c r="A282" s="81">
        <v>1003171456496</v>
      </c>
      <c r="B282" s="49" t="s">
        <v>693</v>
      </c>
      <c r="C282" s="88" t="s">
        <v>3</v>
      </c>
      <c r="D282" s="217">
        <v>5.4</v>
      </c>
      <c r="E282" s="251">
        <v>5.4</v>
      </c>
      <c r="F282" s="211">
        <f t="shared" si="22"/>
        <v>0.9</v>
      </c>
      <c r="G282" s="193">
        <v>6</v>
      </c>
      <c r="H282" s="41">
        <v>80</v>
      </c>
      <c r="I282" s="214">
        <f t="shared" si="23"/>
        <v>432</v>
      </c>
      <c r="K282" s="213">
        <f>VLOOKUP(A282,КИ_ПФ!A335:AK1188,37,FALSE)</f>
        <v>432</v>
      </c>
      <c r="L282" s="232" t="str">
        <f t="shared" si="24"/>
        <v>ИСТИНА</v>
      </c>
    </row>
    <row r="283" spans="1:12" x14ac:dyDescent="0.2">
      <c r="A283" s="81">
        <v>1003171595406</v>
      </c>
      <c r="B283" s="49" t="s">
        <v>129</v>
      </c>
      <c r="C283" s="88" t="s">
        <v>3</v>
      </c>
      <c r="D283" s="217">
        <v>3.5</v>
      </c>
      <c r="E283" s="251">
        <v>3.5</v>
      </c>
      <c r="F283" s="211">
        <f t="shared" si="22"/>
        <v>0.875</v>
      </c>
      <c r="G283" s="193">
        <v>4</v>
      </c>
      <c r="H283" s="41">
        <v>80</v>
      </c>
      <c r="I283" s="214">
        <f t="shared" si="23"/>
        <v>280</v>
      </c>
      <c r="K283" s="213">
        <f>VLOOKUP(A283,КИ_ПФ!A348:AK1190,37,FALSE)</f>
        <v>280</v>
      </c>
      <c r="L283" s="232" t="str">
        <f t="shared" si="24"/>
        <v>ИСТИНА</v>
      </c>
    </row>
    <row r="284" spans="1:12" x14ac:dyDescent="0.2">
      <c r="A284" s="81">
        <v>1003321596895</v>
      </c>
      <c r="B284" s="49" t="s">
        <v>1196</v>
      </c>
      <c r="C284" s="88" t="s">
        <v>3</v>
      </c>
      <c r="D284" s="217">
        <v>3.4</v>
      </c>
      <c r="E284" s="251">
        <v>3.4</v>
      </c>
      <c r="F284" s="211">
        <f t="shared" si="22"/>
        <v>0.85</v>
      </c>
      <c r="G284" s="193">
        <v>4</v>
      </c>
      <c r="H284" s="41">
        <v>80</v>
      </c>
      <c r="I284" s="214">
        <f t="shared" si="23"/>
        <v>272</v>
      </c>
      <c r="K284" s="213">
        <f>VLOOKUP(A284,КИ_ПФ!A352:AK1192,37,FALSE)</f>
        <v>272</v>
      </c>
      <c r="L284" s="232" t="str">
        <f t="shared" si="24"/>
        <v>ИСТИНА</v>
      </c>
    </row>
    <row r="285" spans="1:12" x14ac:dyDescent="0.2">
      <c r="A285" s="81">
        <v>1003171596912</v>
      </c>
      <c r="B285" s="49" t="s">
        <v>1142</v>
      </c>
      <c r="C285" s="88" t="s">
        <v>3</v>
      </c>
      <c r="D285" s="217">
        <v>3.5</v>
      </c>
      <c r="E285" s="251">
        <v>3.5</v>
      </c>
      <c r="F285" s="211">
        <f t="shared" si="22"/>
        <v>0.875</v>
      </c>
      <c r="G285" s="193">
        <v>4</v>
      </c>
      <c r="H285" s="41">
        <v>80</v>
      </c>
      <c r="I285" s="214">
        <f t="shared" si="23"/>
        <v>280</v>
      </c>
      <c r="K285" s="213">
        <f>VLOOKUP(A285,КИ_ПФ!A351:AK1192,37,FALSE)</f>
        <v>280</v>
      </c>
      <c r="L285" s="232" t="str">
        <f t="shared" si="24"/>
        <v>ИСТИНА</v>
      </c>
    </row>
    <row r="286" spans="1:12" x14ac:dyDescent="0.2">
      <c r="A286" s="81">
        <v>1003171625408</v>
      </c>
      <c r="B286" s="49" t="s">
        <v>100</v>
      </c>
      <c r="C286" s="88" t="s">
        <v>3</v>
      </c>
      <c r="D286" s="217">
        <v>5.3</v>
      </c>
      <c r="E286" s="251">
        <v>5.0999999999999996</v>
      </c>
      <c r="F286" s="211">
        <f t="shared" si="22"/>
        <v>1.02</v>
      </c>
      <c r="G286" s="193">
        <v>5</v>
      </c>
      <c r="H286" s="41">
        <v>80</v>
      </c>
      <c r="I286" s="214">
        <f t="shared" si="23"/>
        <v>408</v>
      </c>
      <c r="K286" s="213">
        <f>VLOOKUP(A286,КИ_ПФ!A354:AK1192,37,FALSE)</f>
        <v>408</v>
      </c>
      <c r="L286" s="232" t="str">
        <f t="shared" si="24"/>
        <v>ИСТИНА</v>
      </c>
    </row>
    <row r="287" spans="1:12" x14ac:dyDescent="0.2">
      <c r="A287" s="81">
        <v>1003171626419</v>
      </c>
      <c r="B287" s="49" t="s">
        <v>631</v>
      </c>
      <c r="C287" s="88" t="s">
        <v>3</v>
      </c>
      <c r="D287" s="217">
        <v>5</v>
      </c>
      <c r="E287" s="251">
        <v>5</v>
      </c>
      <c r="F287" s="211">
        <f t="shared" si="22"/>
        <v>1</v>
      </c>
      <c r="G287" s="193">
        <v>5</v>
      </c>
      <c r="H287" s="41">
        <v>80</v>
      </c>
      <c r="I287" s="214">
        <f t="shared" si="23"/>
        <v>400</v>
      </c>
      <c r="K287" s="213">
        <f>VLOOKUP(A287,КИ_ПФ!A354:AK1193,37,FALSE)</f>
        <v>400</v>
      </c>
      <c r="L287" s="232" t="str">
        <f t="shared" si="24"/>
        <v>ИСТИНА</v>
      </c>
    </row>
    <row r="288" spans="1:12" x14ac:dyDescent="0.2">
      <c r="A288" s="81">
        <v>1003171625751</v>
      </c>
      <c r="B288" s="49" t="s">
        <v>388</v>
      </c>
      <c r="C288" s="88" t="s">
        <v>3</v>
      </c>
      <c r="D288" s="217">
        <v>5.2</v>
      </c>
      <c r="E288" s="251">
        <v>5.2</v>
      </c>
      <c r="F288" s="211">
        <f t="shared" si="22"/>
        <v>1.04</v>
      </c>
      <c r="G288" s="193">
        <v>5</v>
      </c>
      <c r="H288" s="41">
        <v>80</v>
      </c>
      <c r="I288" s="214">
        <f t="shared" si="23"/>
        <v>416</v>
      </c>
      <c r="K288" s="213">
        <f>VLOOKUP(A288,КИ_ПФ!A354:AK1194,37,FALSE)</f>
        <v>416</v>
      </c>
      <c r="L288" s="232" t="str">
        <f t="shared" si="24"/>
        <v>ИСТИНА</v>
      </c>
    </row>
    <row r="289" spans="1:12" x14ac:dyDescent="0.2">
      <c r="A289" s="81">
        <v>1003171735429</v>
      </c>
      <c r="B289" s="49" t="s">
        <v>105</v>
      </c>
      <c r="C289" s="88" t="s">
        <v>3</v>
      </c>
      <c r="D289" s="217">
        <v>4.9000000000000004</v>
      </c>
      <c r="E289" s="251">
        <v>4.9000000000000004</v>
      </c>
      <c r="F289" s="211">
        <f t="shared" si="22"/>
        <v>1.2250000000000001</v>
      </c>
      <c r="G289" s="193">
        <v>4</v>
      </c>
      <c r="H289" s="41">
        <v>80</v>
      </c>
      <c r="I289" s="214">
        <f t="shared" si="23"/>
        <v>392</v>
      </c>
      <c r="K289" s="213">
        <f>VLOOKUP(A289,КИ_ПФ!A356:AK1195,37,FALSE)</f>
        <v>392</v>
      </c>
      <c r="L289" s="232" t="str">
        <f t="shared" si="24"/>
        <v>ИСТИНА</v>
      </c>
    </row>
    <row r="290" spans="1:12" x14ac:dyDescent="0.2">
      <c r="A290" s="81">
        <v>1003171736177</v>
      </c>
      <c r="B290" s="49" t="s">
        <v>391</v>
      </c>
      <c r="C290" s="88" t="s">
        <v>3</v>
      </c>
      <c r="D290" s="217">
        <v>4.9000000000000004</v>
      </c>
      <c r="E290" s="251">
        <v>4.9000000000000004</v>
      </c>
      <c r="F290" s="211">
        <f t="shared" si="22"/>
        <v>1.2250000000000001</v>
      </c>
      <c r="G290" s="193">
        <v>4</v>
      </c>
      <c r="H290" s="41">
        <v>80</v>
      </c>
      <c r="I290" s="214">
        <f t="shared" si="23"/>
        <v>392</v>
      </c>
      <c r="K290" s="213">
        <f>VLOOKUP(A290,КИ_ПФ!A356:AK1196,37,FALSE)</f>
        <v>392</v>
      </c>
      <c r="L290" s="232" t="str">
        <f t="shared" si="24"/>
        <v>ИСТИНА</v>
      </c>
    </row>
    <row r="291" spans="1:12" x14ac:dyDescent="0.2">
      <c r="A291" s="81">
        <v>1003171736185</v>
      </c>
      <c r="B291" s="277" t="s">
        <v>746</v>
      </c>
      <c r="C291" s="88" t="s">
        <v>3</v>
      </c>
      <c r="D291" s="217">
        <v>5.3</v>
      </c>
      <c r="E291" s="251">
        <v>5.3</v>
      </c>
      <c r="F291" s="211">
        <f t="shared" si="22"/>
        <v>0.88400000000000001</v>
      </c>
      <c r="G291" s="193">
        <v>6</v>
      </c>
      <c r="H291" s="41">
        <v>80</v>
      </c>
      <c r="I291" s="214">
        <f t="shared" si="23"/>
        <v>424</v>
      </c>
      <c r="K291" s="213">
        <f>VLOOKUP(A291,КИ_ПФ!A357:AK1197,37,FALSE)</f>
        <v>424</v>
      </c>
      <c r="L291" s="232" t="str">
        <f t="shared" si="24"/>
        <v>ИСТИНА</v>
      </c>
    </row>
    <row r="292" spans="1:12" x14ac:dyDescent="0.2">
      <c r="A292" s="81">
        <v>1003171736497</v>
      </c>
      <c r="B292" s="49" t="s">
        <v>694</v>
      </c>
      <c r="C292" s="88" t="s">
        <v>3</v>
      </c>
      <c r="D292" s="217">
        <v>5.5</v>
      </c>
      <c r="E292" s="251">
        <v>5.5</v>
      </c>
      <c r="F292" s="211">
        <f t="shared" si="22"/>
        <v>0.91700000000000004</v>
      </c>
      <c r="G292" s="193">
        <v>6</v>
      </c>
      <c r="H292" s="41">
        <v>80</v>
      </c>
      <c r="I292" s="214">
        <f t="shared" si="23"/>
        <v>440</v>
      </c>
      <c r="K292" s="213">
        <f>VLOOKUP(A292,КИ_ПФ!A358:AK1198,37,FALSE)</f>
        <v>440</v>
      </c>
      <c r="L292" s="232" t="str">
        <f t="shared" si="24"/>
        <v>ИСТИНА</v>
      </c>
    </row>
    <row r="293" spans="1:12" x14ac:dyDescent="0.2">
      <c r="A293" s="81">
        <v>1003171736526</v>
      </c>
      <c r="B293" s="49" t="s">
        <v>711</v>
      </c>
      <c r="C293" s="88" t="s">
        <v>3</v>
      </c>
      <c r="D293" s="217">
        <v>3.5</v>
      </c>
      <c r="E293" s="251">
        <v>3.5</v>
      </c>
      <c r="F293" s="211">
        <f t="shared" si="22"/>
        <v>0.875</v>
      </c>
      <c r="G293" s="193">
        <v>4</v>
      </c>
      <c r="H293" s="41">
        <v>105</v>
      </c>
      <c r="I293" s="214">
        <f t="shared" si="23"/>
        <v>367.5</v>
      </c>
      <c r="K293" s="213">
        <f>VLOOKUP(A293,КИ_ПФ!A360:AK1199,37,FALSE)</f>
        <v>367.5</v>
      </c>
      <c r="L293" s="232" t="str">
        <f t="shared" si="24"/>
        <v>ИСТИНА</v>
      </c>
    </row>
    <row r="294" spans="1:12" x14ac:dyDescent="0.2">
      <c r="A294" s="81">
        <v>1003171735426</v>
      </c>
      <c r="B294" s="277" t="s">
        <v>748</v>
      </c>
      <c r="C294" s="88" t="s">
        <v>3</v>
      </c>
      <c r="D294" s="217">
        <v>5.7</v>
      </c>
      <c r="E294" s="251">
        <v>5.7</v>
      </c>
      <c r="F294" s="211">
        <f t="shared" si="22"/>
        <v>0.95</v>
      </c>
      <c r="G294" s="193">
        <v>6</v>
      </c>
      <c r="H294" s="41">
        <v>80</v>
      </c>
      <c r="I294" s="214">
        <f t="shared" si="23"/>
        <v>456</v>
      </c>
      <c r="K294" s="213">
        <f>VLOOKUP(A294,КИ_ПФ!A360:AK1199,37,FALSE)</f>
        <v>456</v>
      </c>
      <c r="L294" s="232" t="str">
        <f t="shared" si="24"/>
        <v>ИСТИНА</v>
      </c>
    </row>
    <row r="295" spans="1:12" x14ac:dyDescent="0.2">
      <c r="A295" s="81">
        <v>1003311736896</v>
      </c>
      <c r="B295" s="49" t="s">
        <v>1197</v>
      </c>
      <c r="C295" s="88" t="s">
        <v>3</v>
      </c>
      <c r="D295" s="217">
        <v>3.7</v>
      </c>
      <c r="E295" s="251">
        <v>3.7</v>
      </c>
      <c r="F295" s="211">
        <f t="shared" si="22"/>
        <v>0.92500000000000004</v>
      </c>
      <c r="G295" s="193">
        <v>4</v>
      </c>
      <c r="H295" s="41">
        <v>135</v>
      </c>
      <c r="I295" s="214">
        <f t="shared" si="23"/>
        <v>499.5</v>
      </c>
      <c r="K295" s="213">
        <f>VLOOKUP(A295,КИ_ПФ!A365:AK1201,37,FALSE)</f>
        <v>499.5</v>
      </c>
      <c r="L295" s="232" t="str">
        <f t="shared" si="24"/>
        <v>ИСТИНА</v>
      </c>
    </row>
    <row r="296" spans="1:12" x14ac:dyDescent="0.2">
      <c r="A296" s="81">
        <v>1003171395354</v>
      </c>
      <c r="B296" s="49" t="s">
        <v>90</v>
      </c>
      <c r="C296" s="88" t="s">
        <v>3</v>
      </c>
      <c r="D296" s="217">
        <v>6.5</v>
      </c>
      <c r="E296" s="251">
        <v>6.7</v>
      </c>
      <c r="F296" s="211">
        <f t="shared" si="22"/>
        <v>1.34</v>
      </c>
      <c r="G296" s="193">
        <v>5</v>
      </c>
      <c r="H296" s="41">
        <v>64</v>
      </c>
      <c r="I296" s="214">
        <f t="shared" si="23"/>
        <v>428.8</v>
      </c>
      <c r="K296" s="213">
        <f>VLOOKUP(A296,КИ_ПФ!A361:AK1204,37,FALSE)</f>
        <v>428.8</v>
      </c>
      <c r="L296" s="232" t="str">
        <f t="shared" si="24"/>
        <v>ИСТИНА</v>
      </c>
    </row>
    <row r="297" spans="1:12" x14ac:dyDescent="0.2">
      <c r="A297" s="81">
        <v>1003171396175</v>
      </c>
      <c r="B297" s="49" t="s">
        <v>390</v>
      </c>
      <c r="C297" s="88" t="s">
        <v>3</v>
      </c>
      <c r="D297" s="217">
        <v>6.6</v>
      </c>
      <c r="E297" s="251">
        <v>6.6</v>
      </c>
      <c r="F297" s="211">
        <f t="shared" si="22"/>
        <v>1.32</v>
      </c>
      <c r="G297" s="193">
        <v>5</v>
      </c>
      <c r="H297" s="41">
        <v>64</v>
      </c>
      <c r="I297" s="214">
        <f t="shared" si="23"/>
        <v>422.4</v>
      </c>
      <c r="K297" s="213">
        <f>VLOOKUP(A297,КИ_ПФ!A361:AK1205,37,FALSE)</f>
        <v>422.4</v>
      </c>
      <c r="L297" s="232" t="str">
        <f t="shared" si="24"/>
        <v>ИСТИНА</v>
      </c>
    </row>
    <row r="298" spans="1:12" x14ac:dyDescent="0.2">
      <c r="A298" s="81">
        <v>1003171455367</v>
      </c>
      <c r="B298" s="49" t="s">
        <v>93</v>
      </c>
      <c r="C298" s="88" t="s">
        <v>3</v>
      </c>
      <c r="D298" s="217">
        <v>8.6999999999999993</v>
      </c>
      <c r="E298" s="251">
        <v>8.6999999999999993</v>
      </c>
      <c r="F298" s="211">
        <f t="shared" si="22"/>
        <v>1.74</v>
      </c>
      <c r="G298" s="193">
        <v>5</v>
      </c>
      <c r="H298" s="41">
        <v>64</v>
      </c>
      <c r="I298" s="214">
        <f t="shared" si="23"/>
        <v>556.79999999999995</v>
      </c>
      <c r="K298" s="213">
        <f>VLOOKUP(A298,КИ_ПФ!A361:AK1206,37,FALSE)</f>
        <v>556.79999999999995</v>
      </c>
      <c r="L298" s="232" t="str">
        <f t="shared" si="24"/>
        <v>ИСТИНА</v>
      </c>
    </row>
    <row r="299" spans="1:12" x14ac:dyDescent="0.2">
      <c r="A299" s="81">
        <v>1003171455366</v>
      </c>
      <c r="B299" s="49" t="s">
        <v>94</v>
      </c>
      <c r="C299" s="88" t="s">
        <v>3</v>
      </c>
      <c r="D299" s="217">
        <v>8</v>
      </c>
      <c r="E299" s="251">
        <v>8</v>
      </c>
      <c r="F299" s="211">
        <f t="shared" si="22"/>
        <v>1.6</v>
      </c>
      <c r="G299" s="193">
        <v>5</v>
      </c>
      <c r="H299" s="41">
        <v>64</v>
      </c>
      <c r="I299" s="214">
        <f t="shared" si="23"/>
        <v>512</v>
      </c>
      <c r="K299" s="213">
        <f>VLOOKUP(A299,КИ_ПФ!A361:AK1207,37,FALSE)</f>
        <v>512</v>
      </c>
      <c r="L299" s="232" t="str">
        <f t="shared" si="24"/>
        <v>ИСТИНА</v>
      </c>
    </row>
    <row r="300" spans="1:12" x14ac:dyDescent="0.2">
      <c r="A300" s="81">
        <v>1003171465371</v>
      </c>
      <c r="B300" s="49" t="s">
        <v>95</v>
      </c>
      <c r="C300" s="88" t="s">
        <v>3</v>
      </c>
      <c r="D300" s="217">
        <v>10.199999999999999</v>
      </c>
      <c r="E300" s="251">
        <v>10.199999999999999</v>
      </c>
      <c r="F300" s="211">
        <f t="shared" si="22"/>
        <v>1.7</v>
      </c>
      <c r="G300" s="193">
        <v>6</v>
      </c>
      <c r="H300" s="41">
        <v>64</v>
      </c>
      <c r="I300" s="214">
        <f t="shared" si="23"/>
        <v>652.79999999999995</v>
      </c>
      <c r="K300" s="213">
        <f>VLOOKUP(A300,КИ_ПФ!A365:AK1208,37,FALSE)</f>
        <v>652.79999999999995</v>
      </c>
      <c r="L300" s="232" t="str">
        <f t="shared" si="24"/>
        <v>ИСТИНА</v>
      </c>
    </row>
    <row r="301" spans="1:12" x14ac:dyDescent="0.2">
      <c r="A301" s="81">
        <v>1003171465370</v>
      </c>
      <c r="B301" s="49" t="s">
        <v>145</v>
      </c>
      <c r="C301" s="88" t="s">
        <v>3</v>
      </c>
      <c r="D301" s="217">
        <v>9.3000000000000007</v>
      </c>
      <c r="E301" s="251">
        <v>9.3000000000000007</v>
      </c>
      <c r="F301" s="211">
        <f t="shared" si="22"/>
        <v>1.86</v>
      </c>
      <c r="G301" s="193">
        <v>5</v>
      </c>
      <c r="H301" s="41">
        <v>64</v>
      </c>
      <c r="I301" s="214">
        <f t="shared" si="23"/>
        <v>595.20000000000005</v>
      </c>
      <c r="K301" s="213">
        <f>VLOOKUP(A301,КИ_ПФ!A365:AK1209,37,FALSE)</f>
        <v>595.20000000000005</v>
      </c>
      <c r="L301" s="232" t="str">
        <f t="shared" si="24"/>
        <v>ИСТИНА</v>
      </c>
    </row>
    <row r="302" spans="1:12" x14ac:dyDescent="0.2">
      <c r="A302" s="81">
        <v>1003171465373</v>
      </c>
      <c r="B302" s="49" t="s">
        <v>167</v>
      </c>
      <c r="C302" s="88" t="s">
        <v>3</v>
      </c>
      <c r="D302" s="217">
        <v>8.3000000000000007</v>
      </c>
      <c r="E302" s="251">
        <v>8.3000000000000007</v>
      </c>
      <c r="F302" s="211">
        <f t="shared" si="22"/>
        <v>2.7669999999999999</v>
      </c>
      <c r="G302" s="193">
        <v>3</v>
      </c>
      <c r="H302" s="41">
        <v>64</v>
      </c>
      <c r="I302" s="214">
        <f t="shared" si="23"/>
        <v>531.20000000000005</v>
      </c>
      <c r="K302" s="213">
        <f>VLOOKUP(A302,КИ_ПФ!A368:AK1210,37,FALSE)</f>
        <v>531.20000000000005</v>
      </c>
      <c r="L302" s="232" t="str">
        <f t="shared" si="24"/>
        <v>ИСТИНА</v>
      </c>
    </row>
    <row r="303" spans="1:12" x14ac:dyDescent="0.2">
      <c r="A303" s="81">
        <v>1003171465374</v>
      </c>
      <c r="B303" s="49" t="s">
        <v>168</v>
      </c>
      <c r="C303" s="88" t="s">
        <v>3</v>
      </c>
      <c r="D303" s="217">
        <v>7.8000000000000007</v>
      </c>
      <c r="E303" s="251">
        <v>7.8000000000000007</v>
      </c>
      <c r="F303" s="211">
        <f t="shared" si="22"/>
        <v>2.6</v>
      </c>
      <c r="G303" s="193">
        <v>3</v>
      </c>
      <c r="H303" s="41">
        <v>64</v>
      </c>
      <c r="I303" s="214">
        <f t="shared" si="23"/>
        <v>499.2</v>
      </c>
      <c r="K303" s="213">
        <f>VLOOKUP(A303,КИ_ПФ!A368:AK1211,37,FALSE)</f>
        <v>499.2</v>
      </c>
      <c r="L303" s="232" t="str">
        <f t="shared" si="24"/>
        <v>ИСТИНА</v>
      </c>
    </row>
    <row r="304" spans="1:12" x14ac:dyDescent="0.2">
      <c r="A304" s="81">
        <v>1003171765392</v>
      </c>
      <c r="B304" s="49" t="s">
        <v>169</v>
      </c>
      <c r="C304" s="88" t="s">
        <v>3</v>
      </c>
      <c r="D304" s="217">
        <v>5.6</v>
      </c>
      <c r="E304" s="251">
        <v>5.4</v>
      </c>
      <c r="F304" s="211">
        <f t="shared" si="22"/>
        <v>5.4</v>
      </c>
      <c r="G304" s="193">
        <v>1</v>
      </c>
      <c r="H304" s="41">
        <v>64</v>
      </c>
      <c r="I304" s="214">
        <f t="shared" si="23"/>
        <v>345.6</v>
      </c>
      <c r="K304" s="213">
        <f>VLOOKUP(A304,КИ_ПФ!A368:AK1213,37,FALSE)</f>
        <v>345.6</v>
      </c>
      <c r="L304" s="232" t="str">
        <f t="shared" si="24"/>
        <v>ИСТИНА</v>
      </c>
    </row>
    <row r="305" spans="1:12" x14ac:dyDescent="0.2">
      <c r="A305" s="81">
        <v>1003171595402</v>
      </c>
      <c r="B305" s="49" t="s">
        <v>99</v>
      </c>
      <c r="C305" s="88" t="s">
        <v>3</v>
      </c>
      <c r="D305" s="217">
        <v>6.2</v>
      </c>
      <c r="E305" s="251">
        <v>6</v>
      </c>
      <c r="F305" s="211">
        <f t="shared" si="22"/>
        <v>0.85799999999999998</v>
      </c>
      <c r="G305" s="193">
        <v>7</v>
      </c>
      <c r="H305" s="41">
        <v>64</v>
      </c>
      <c r="I305" s="214">
        <f t="shared" si="23"/>
        <v>384</v>
      </c>
      <c r="K305" s="213">
        <f>VLOOKUP(A305,КИ_ПФ!A374:AK1216,37,FALSE)</f>
        <v>384</v>
      </c>
      <c r="L305" s="232" t="str">
        <f t="shared" si="24"/>
        <v>ИСТИНА</v>
      </c>
    </row>
    <row r="306" spans="1:12" x14ac:dyDescent="0.2">
      <c r="A306" s="81">
        <v>1003171595753</v>
      </c>
      <c r="B306" s="49" t="s">
        <v>303</v>
      </c>
      <c r="C306" s="88" t="s">
        <v>3</v>
      </c>
      <c r="D306" s="217">
        <v>6.2</v>
      </c>
      <c r="E306" s="251">
        <v>6</v>
      </c>
      <c r="F306" s="211">
        <f t="shared" si="22"/>
        <v>0.85799999999999998</v>
      </c>
      <c r="G306" s="193">
        <v>7</v>
      </c>
      <c r="H306" s="41">
        <v>64</v>
      </c>
      <c r="I306" s="214">
        <f t="shared" si="23"/>
        <v>384</v>
      </c>
      <c r="K306" s="213">
        <f>VLOOKUP(A306,КИ_ПФ!A374:AK1217,37,FALSE)</f>
        <v>384</v>
      </c>
      <c r="L306" s="232" t="str">
        <f t="shared" si="24"/>
        <v>ИСТИНА</v>
      </c>
    </row>
    <row r="307" spans="1:12" x14ac:dyDescent="0.2">
      <c r="A307" s="81">
        <v>1003171595400</v>
      </c>
      <c r="B307" s="49" t="s">
        <v>386</v>
      </c>
      <c r="C307" s="88" t="s">
        <v>3</v>
      </c>
      <c r="D307" s="217">
        <v>6.4</v>
      </c>
      <c r="E307" s="251">
        <v>6.4</v>
      </c>
      <c r="F307" s="211">
        <f t="shared" si="22"/>
        <v>0.91500000000000004</v>
      </c>
      <c r="G307" s="193">
        <v>7</v>
      </c>
      <c r="H307" s="41">
        <v>64</v>
      </c>
      <c r="I307" s="214">
        <f t="shared" si="23"/>
        <v>409.6</v>
      </c>
      <c r="K307" s="213">
        <f>VLOOKUP(A307,КИ_ПФ!A377:AK1218,37,FALSE)</f>
        <v>409.6</v>
      </c>
      <c r="L307" s="232" t="str">
        <f t="shared" si="24"/>
        <v>ИСТИНА</v>
      </c>
    </row>
    <row r="308" spans="1:12" x14ac:dyDescent="0.2">
      <c r="A308" s="81">
        <v>1003171596740</v>
      </c>
      <c r="B308" s="49" t="s">
        <v>880</v>
      </c>
      <c r="C308" s="88" t="s">
        <v>3</v>
      </c>
      <c r="D308" s="313">
        <v>6</v>
      </c>
      <c r="E308" s="251">
        <v>6</v>
      </c>
      <c r="F308" s="211">
        <f t="shared" si="22"/>
        <v>0.85799999999999998</v>
      </c>
      <c r="G308" s="193">
        <v>7</v>
      </c>
      <c r="H308" s="41">
        <v>64</v>
      </c>
      <c r="I308" s="214">
        <f t="shared" si="23"/>
        <v>384</v>
      </c>
      <c r="K308" s="213">
        <f>VLOOKUP(A308,КИ_ПФ!A377:AK1219,37,FALSE)</f>
        <v>384</v>
      </c>
      <c r="L308" s="232" t="str">
        <f t="shared" si="24"/>
        <v>ИСТИНА</v>
      </c>
    </row>
    <row r="309" spans="1:12" x14ac:dyDescent="0.2">
      <c r="A309" s="81">
        <v>1003171595407</v>
      </c>
      <c r="B309" s="49" t="s">
        <v>161</v>
      </c>
      <c r="C309" s="88" t="s">
        <v>3</v>
      </c>
      <c r="D309" s="217">
        <v>8.3000000000000007</v>
      </c>
      <c r="E309" s="251">
        <v>8.3000000000000007</v>
      </c>
      <c r="F309" s="211">
        <f t="shared" ref="F309:F340" si="25">ROUNDUP(Новая_кратность_короба__кг/Кол_во_штук_в_коробе,3)</f>
        <v>2.0750000000000002</v>
      </c>
      <c r="G309" s="193">
        <v>4</v>
      </c>
      <c r="H309" s="41">
        <v>64</v>
      </c>
      <c r="I309" s="214">
        <f t="shared" ref="I309:I340" si="26">ROUNDDOWN(Новая_кратность_короба__кг*Кол_во_коробок_на_поддоне,1)</f>
        <v>531.20000000000005</v>
      </c>
      <c r="K309" s="213">
        <f>VLOOKUP(A309,КИ_ПФ!A377:AK1219,37,FALSE)</f>
        <v>531.20000000000005</v>
      </c>
      <c r="L309" s="232" t="str">
        <f t="shared" si="24"/>
        <v>ИСТИНА</v>
      </c>
    </row>
    <row r="310" spans="1:12" x14ac:dyDescent="0.2">
      <c r="A310" s="81">
        <v>1003171595404</v>
      </c>
      <c r="B310" s="49" t="s">
        <v>98</v>
      </c>
      <c r="C310" s="88" t="s">
        <v>3</v>
      </c>
      <c r="D310" s="217">
        <v>8</v>
      </c>
      <c r="E310" s="251">
        <v>8</v>
      </c>
      <c r="F310" s="211">
        <f t="shared" si="25"/>
        <v>2</v>
      </c>
      <c r="G310" s="193">
        <v>4</v>
      </c>
      <c r="H310" s="41">
        <v>64</v>
      </c>
      <c r="I310" s="214">
        <f t="shared" si="26"/>
        <v>512</v>
      </c>
      <c r="K310" s="213">
        <f>VLOOKUP(A310,КИ_ПФ!A377:AK1220,37,FALSE)</f>
        <v>512</v>
      </c>
      <c r="L310" s="232" t="str">
        <f t="shared" ref="L310:L340" si="27">IF(I310=K310,"ИСТИНА","ЛОЖЬ")</f>
        <v>ИСТИНА</v>
      </c>
    </row>
    <row r="311" spans="1:12" x14ac:dyDescent="0.2">
      <c r="A311" s="81">
        <v>1003171595405</v>
      </c>
      <c r="B311" s="49" t="s">
        <v>97</v>
      </c>
      <c r="C311" s="88" t="s">
        <v>3</v>
      </c>
      <c r="D311" s="217">
        <v>8.1</v>
      </c>
      <c r="E311" s="251">
        <v>8</v>
      </c>
      <c r="F311" s="211">
        <f t="shared" si="25"/>
        <v>2</v>
      </c>
      <c r="G311" s="193">
        <v>4</v>
      </c>
      <c r="H311" s="41">
        <v>64</v>
      </c>
      <c r="I311" s="214">
        <f t="shared" si="26"/>
        <v>512</v>
      </c>
      <c r="K311" s="213">
        <f>VLOOKUP(A311,КИ_ПФ!A377:AK1221,37,FALSE)</f>
        <v>512</v>
      </c>
      <c r="L311" s="232" t="str">
        <f t="shared" si="27"/>
        <v>ИСТИНА</v>
      </c>
    </row>
    <row r="312" spans="1:12" x14ac:dyDescent="0.2">
      <c r="A312" s="81">
        <v>1003171596165</v>
      </c>
      <c r="B312" s="49" t="s">
        <v>384</v>
      </c>
      <c r="C312" s="88" t="s">
        <v>3</v>
      </c>
      <c r="D312" s="217">
        <v>8.3000000000000007</v>
      </c>
      <c r="E312" s="251">
        <v>8.3000000000000007</v>
      </c>
      <c r="F312" s="211">
        <f t="shared" si="25"/>
        <v>2.0750000000000002</v>
      </c>
      <c r="G312" s="193">
        <v>4</v>
      </c>
      <c r="H312" s="41">
        <v>64</v>
      </c>
      <c r="I312" s="214">
        <f t="shared" si="26"/>
        <v>531.20000000000005</v>
      </c>
      <c r="K312" s="213">
        <f>VLOOKUP(A312,КИ_ПФ!A380:AK1222,37,FALSE)</f>
        <v>531.20000000000005</v>
      </c>
      <c r="L312" s="232" t="str">
        <f t="shared" si="27"/>
        <v>ИСТИНА</v>
      </c>
    </row>
    <row r="313" spans="1:12" x14ac:dyDescent="0.2">
      <c r="A313" s="81">
        <v>1003171735425</v>
      </c>
      <c r="B313" s="49" t="s">
        <v>163</v>
      </c>
      <c r="C313" s="88" t="s">
        <v>3</v>
      </c>
      <c r="D313" s="217">
        <v>8.9</v>
      </c>
      <c r="E313" s="251">
        <v>9</v>
      </c>
      <c r="F313" s="211">
        <f t="shared" si="25"/>
        <v>2.25</v>
      </c>
      <c r="G313" s="193">
        <v>4</v>
      </c>
      <c r="H313" s="41">
        <v>64</v>
      </c>
      <c r="I313" s="214">
        <f t="shared" si="26"/>
        <v>576</v>
      </c>
      <c r="K313" s="213">
        <f>VLOOKUP(A313,КИ_ПФ!A380:AK1223,37,FALSE)</f>
        <v>576</v>
      </c>
      <c r="L313" s="232" t="str">
        <f t="shared" si="27"/>
        <v>ИСТИНА</v>
      </c>
    </row>
    <row r="314" spans="1:12" x14ac:dyDescent="0.2">
      <c r="A314" s="81">
        <v>1003171735423</v>
      </c>
      <c r="B314" s="49" t="s">
        <v>164</v>
      </c>
      <c r="C314" s="88" t="s">
        <v>3</v>
      </c>
      <c r="D314" s="217">
        <v>8.6999999999999993</v>
      </c>
      <c r="E314" s="251">
        <v>8.6999999999999993</v>
      </c>
      <c r="F314" s="211">
        <f t="shared" si="25"/>
        <v>2.1749999999999998</v>
      </c>
      <c r="G314" s="193">
        <v>4</v>
      </c>
      <c r="H314" s="41">
        <v>64</v>
      </c>
      <c r="I314" s="214">
        <f t="shared" si="26"/>
        <v>556.79999999999995</v>
      </c>
      <c r="K314" s="213">
        <f>VLOOKUP(A314,КИ_ПФ!A381:AK1224,37,FALSE)</f>
        <v>556.79999999999995</v>
      </c>
      <c r="L314" s="232" t="str">
        <f t="shared" si="27"/>
        <v>ИСТИНА</v>
      </c>
    </row>
    <row r="315" spans="1:12" x14ac:dyDescent="0.2">
      <c r="A315" s="81">
        <v>1003311737041</v>
      </c>
      <c r="B315" s="49" t="s">
        <v>164</v>
      </c>
      <c r="C315" s="88" t="s">
        <v>3</v>
      </c>
      <c r="D315" s="217">
        <v>8.3000000000000007</v>
      </c>
      <c r="E315" s="251">
        <v>8.3000000000000007</v>
      </c>
      <c r="F315" s="211">
        <f t="shared" si="25"/>
        <v>2.0750000000000002</v>
      </c>
      <c r="G315" s="193">
        <v>4</v>
      </c>
      <c r="H315" s="41">
        <v>64</v>
      </c>
      <c r="I315" s="214">
        <f t="shared" si="26"/>
        <v>531.20000000000005</v>
      </c>
      <c r="K315" s="213">
        <f>VLOOKUP(A315,КИ_ПФ!A382:AK1225,37,FALSE)</f>
        <v>531.20000000000005</v>
      </c>
      <c r="L315" s="232" t="str">
        <f t="shared" si="27"/>
        <v>ИСТИНА</v>
      </c>
    </row>
    <row r="316" spans="1:12" x14ac:dyDescent="0.2">
      <c r="A316" s="81">
        <v>1003171735424</v>
      </c>
      <c r="B316" s="49" t="s">
        <v>165</v>
      </c>
      <c r="C316" s="88" t="s">
        <v>3</v>
      </c>
      <c r="D316" s="217">
        <v>9</v>
      </c>
      <c r="E316" s="251">
        <v>9</v>
      </c>
      <c r="F316" s="211">
        <f t="shared" si="25"/>
        <v>2.25</v>
      </c>
      <c r="G316" s="193">
        <v>4</v>
      </c>
      <c r="H316" s="41">
        <v>64</v>
      </c>
      <c r="I316" s="214">
        <f t="shared" si="26"/>
        <v>576</v>
      </c>
      <c r="K316" s="213">
        <f>VLOOKUP(A316,КИ_ПФ!A382:AK1225,37,FALSE)</f>
        <v>576</v>
      </c>
      <c r="L316" s="232" t="str">
        <f t="shared" si="27"/>
        <v>ИСТИНА</v>
      </c>
    </row>
    <row r="317" spans="1:12" x14ac:dyDescent="0.2">
      <c r="A317" s="81">
        <v>1003162215418</v>
      </c>
      <c r="B317" s="139" t="s">
        <v>109</v>
      </c>
      <c r="C317" s="88" t="s">
        <v>3</v>
      </c>
      <c r="D317" s="217">
        <v>4</v>
      </c>
      <c r="E317" s="251">
        <v>4</v>
      </c>
      <c r="F317" s="211">
        <f t="shared" si="25"/>
        <v>2</v>
      </c>
      <c r="G317" s="193">
        <v>2</v>
      </c>
      <c r="H317" s="41">
        <v>84</v>
      </c>
      <c r="I317" s="214">
        <f t="shared" si="26"/>
        <v>336</v>
      </c>
      <c r="K317" s="213">
        <f>VLOOKUP(A317,КИ_ПФ!A383:AK1226,37,FALSE)</f>
        <v>336</v>
      </c>
      <c r="L317" s="232" t="str">
        <f t="shared" si="27"/>
        <v>ИСТИНА</v>
      </c>
    </row>
    <row r="318" spans="1:12" x14ac:dyDescent="0.2">
      <c r="A318" s="81">
        <v>1003352217273</v>
      </c>
      <c r="B318" s="139" t="s">
        <v>1695</v>
      </c>
      <c r="C318" s="88" t="s">
        <v>3</v>
      </c>
      <c r="D318" s="217">
        <v>4</v>
      </c>
      <c r="E318" s="251">
        <v>4</v>
      </c>
      <c r="F318" s="211">
        <f t="shared" si="25"/>
        <v>2</v>
      </c>
      <c r="G318" s="193">
        <v>2</v>
      </c>
      <c r="H318" s="41">
        <v>84</v>
      </c>
      <c r="I318" s="214">
        <f t="shared" si="26"/>
        <v>336</v>
      </c>
      <c r="K318" s="213">
        <f>VLOOKUP(A318,КИ_ПФ!A384:AK1227,37,FALSE)</f>
        <v>336</v>
      </c>
      <c r="L318" s="232" t="str">
        <f t="shared" si="27"/>
        <v>ИСТИНА</v>
      </c>
    </row>
    <row r="319" spans="1:12" x14ac:dyDescent="0.2">
      <c r="A319" s="81">
        <v>1003162216515</v>
      </c>
      <c r="B319" s="139" t="s">
        <v>715</v>
      </c>
      <c r="C319" s="88" t="s">
        <v>3</v>
      </c>
      <c r="D319" s="217">
        <v>4</v>
      </c>
      <c r="E319" s="251">
        <v>4</v>
      </c>
      <c r="F319" s="211">
        <f t="shared" si="25"/>
        <v>2</v>
      </c>
      <c r="G319" s="193">
        <v>2</v>
      </c>
      <c r="H319" s="41">
        <v>84</v>
      </c>
      <c r="I319" s="214">
        <f t="shared" si="26"/>
        <v>336</v>
      </c>
      <c r="K319" s="213">
        <f>VLOOKUP(A319,КИ_ПФ!A384:AK1227,37,FALSE)</f>
        <v>336</v>
      </c>
      <c r="L319" s="232" t="str">
        <f t="shared" si="27"/>
        <v>ИСТИНА</v>
      </c>
    </row>
    <row r="320" spans="1:12" x14ac:dyDescent="0.2">
      <c r="A320" s="81">
        <v>1003162215467</v>
      </c>
      <c r="B320" s="139" t="s">
        <v>110</v>
      </c>
      <c r="C320" s="88" t="s">
        <v>3</v>
      </c>
      <c r="D320" s="217">
        <v>4</v>
      </c>
      <c r="E320" s="251">
        <v>4</v>
      </c>
      <c r="F320" s="211">
        <f t="shared" si="25"/>
        <v>2</v>
      </c>
      <c r="G320" s="193">
        <v>2</v>
      </c>
      <c r="H320" s="41">
        <v>84</v>
      </c>
      <c r="I320" s="214">
        <f t="shared" si="26"/>
        <v>336</v>
      </c>
      <c r="K320" s="213">
        <f>VLOOKUP(A320,КИ_ПФ!A384:AK1227,37,FALSE)</f>
        <v>336</v>
      </c>
      <c r="L320" s="232" t="str">
        <f t="shared" si="27"/>
        <v>ИСТИНА</v>
      </c>
    </row>
    <row r="321" spans="1:12" x14ac:dyDescent="0.2">
      <c r="A321" s="81">
        <v>1003162215468</v>
      </c>
      <c r="B321" s="138" t="s">
        <v>131</v>
      </c>
      <c r="C321" s="88" t="s">
        <v>3</v>
      </c>
      <c r="D321" s="217">
        <v>4</v>
      </c>
      <c r="E321" s="251">
        <v>4</v>
      </c>
      <c r="F321" s="211">
        <f t="shared" si="25"/>
        <v>2</v>
      </c>
      <c r="G321" s="193">
        <v>2</v>
      </c>
      <c r="H321" s="41">
        <v>84</v>
      </c>
      <c r="I321" s="214">
        <f t="shared" si="26"/>
        <v>336</v>
      </c>
      <c r="K321" s="213">
        <f>VLOOKUP(A321,КИ_ПФ!A384:AK1228,37,FALSE)</f>
        <v>336</v>
      </c>
      <c r="L321" s="232" t="str">
        <f t="shared" si="27"/>
        <v>ИСТИНА</v>
      </c>
    </row>
    <row r="322" spans="1:12" x14ac:dyDescent="0.2">
      <c r="A322" s="81">
        <v>1003162215469</v>
      </c>
      <c r="B322" s="94" t="s">
        <v>216</v>
      </c>
      <c r="C322" s="88" t="s">
        <v>3</v>
      </c>
      <c r="D322" s="217">
        <v>4</v>
      </c>
      <c r="E322" s="251">
        <v>4</v>
      </c>
      <c r="F322" s="211">
        <f t="shared" si="25"/>
        <v>2</v>
      </c>
      <c r="G322" s="193">
        <v>2</v>
      </c>
      <c r="H322" s="41">
        <v>84</v>
      </c>
      <c r="I322" s="214">
        <f t="shared" si="26"/>
        <v>336</v>
      </c>
      <c r="K322" s="213">
        <f>VLOOKUP(A322,КИ_ПФ!A384:AK1230,37,FALSE)</f>
        <v>336</v>
      </c>
      <c r="L322" s="232" t="str">
        <f t="shared" si="27"/>
        <v>ИСТИНА</v>
      </c>
    </row>
    <row r="323" spans="1:12" x14ac:dyDescent="0.2">
      <c r="A323" s="81">
        <v>1003171356409</v>
      </c>
      <c r="B323" s="94" t="s">
        <v>452</v>
      </c>
      <c r="C323" s="88" t="s">
        <v>3</v>
      </c>
      <c r="D323" s="217">
        <v>5.3</v>
      </c>
      <c r="E323" s="251">
        <v>5.0999999999999996</v>
      </c>
      <c r="F323" s="211">
        <f t="shared" si="25"/>
        <v>1.02</v>
      </c>
      <c r="G323" s="193">
        <v>5</v>
      </c>
      <c r="H323" s="41">
        <v>80</v>
      </c>
      <c r="I323" s="214">
        <f t="shared" si="26"/>
        <v>408</v>
      </c>
      <c r="K323" s="213">
        <f>VLOOKUP(A323,КИ_ПФ!A385:AK1231,37,FALSE)</f>
        <v>408</v>
      </c>
      <c r="L323" s="232" t="str">
        <f t="shared" si="27"/>
        <v>ИСТИНА</v>
      </c>
    </row>
    <row r="324" spans="1:12" x14ac:dyDescent="0.2">
      <c r="A324" s="81">
        <v>1003311356893</v>
      </c>
      <c r="B324" s="268" t="s">
        <v>1195</v>
      </c>
      <c r="C324" s="88" t="s">
        <v>3</v>
      </c>
      <c r="D324" s="217">
        <v>3.6</v>
      </c>
      <c r="E324" s="251">
        <v>3.6</v>
      </c>
      <c r="F324" s="211">
        <f t="shared" si="25"/>
        <v>0.9</v>
      </c>
      <c r="G324" s="168">
        <v>4</v>
      </c>
      <c r="H324" s="41">
        <v>135</v>
      </c>
      <c r="I324" s="214">
        <f t="shared" si="26"/>
        <v>486</v>
      </c>
      <c r="K324" s="213">
        <f>VLOOKUP(A324,КИ_ПФ!A385:AK1233,37,FALSE)</f>
        <v>486</v>
      </c>
      <c r="L324" s="232" t="str">
        <f t="shared" si="27"/>
        <v>ИСТИНА</v>
      </c>
    </row>
    <row r="325" spans="1:12" x14ac:dyDescent="0.2">
      <c r="A325" s="81">
        <v>1003311356894</v>
      </c>
      <c r="B325" s="268" t="s">
        <v>1355</v>
      </c>
      <c r="C325" s="88" t="s">
        <v>3</v>
      </c>
      <c r="D325" s="217">
        <v>6.1</v>
      </c>
      <c r="E325" s="251">
        <v>6.1</v>
      </c>
      <c r="F325" s="211">
        <f t="shared" si="25"/>
        <v>1.0169999999999999</v>
      </c>
      <c r="G325" s="168">
        <v>6</v>
      </c>
      <c r="H325" s="41">
        <v>80</v>
      </c>
      <c r="I325" s="214">
        <f t="shared" si="26"/>
        <v>488</v>
      </c>
      <c r="K325" s="213">
        <f>VLOOKUP(A325,КИ_ПФ!A386:AK1234,37,FALSE)</f>
        <v>488</v>
      </c>
      <c r="L325" s="232" t="str">
        <f t="shared" si="27"/>
        <v>ИСТИНА</v>
      </c>
    </row>
    <row r="326" spans="1:12" x14ac:dyDescent="0.2">
      <c r="A326" s="81">
        <v>1002131155754</v>
      </c>
      <c r="B326" s="71" t="s">
        <v>469</v>
      </c>
      <c r="C326" s="88" t="s">
        <v>3</v>
      </c>
      <c r="D326" s="217">
        <v>4.5</v>
      </c>
      <c r="E326" s="251">
        <v>4.5</v>
      </c>
      <c r="F326" s="211">
        <f t="shared" si="25"/>
        <v>4.5</v>
      </c>
      <c r="G326" s="168">
        <v>1</v>
      </c>
      <c r="H326" s="41">
        <v>108</v>
      </c>
      <c r="I326" s="214">
        <f t="shared" si="26"/>
        <v>486</v>
      </c>
      <c r="K326" s="213">
        <f>VLOOKUP(A326,КИ_ПФ!A385:AK1233,37,FALSE)</f>
        <v>486</v>
      </c>
      <c r="L326" s="232" t="str">
        <f t="shared" si="27"/>
        <v>ИСТИНА</v>
      </c>
    </row>
    <row r="327" spans="1:12" x14ac:dyDescent="0.2">
      <c r="A327" s="81">
        <v>1002131185755</v>
      </c>
      <c r="B327" s="71" t="s">
        <v>470</v>
      </c>
      <c r="C327" s="88" t="s">
        <v>3</v>
      </c>
      <c r="D327" s="217">
        <v>4.5</v>
      </c>
      <c r="E327" s="251">
        <v>4.5</v>
      </c>
      <c r="F327" s="211">
        <f t="shared" si="25"/>
        <v>4.5</v>
      </c>
      <c r="G327" s="168">
        <v>1</v>
      </c>
      <c r="H327" s="41">
        <v>108</v>
      </c>
      <c r="I327" s="214">
        <f t="shared" si="26"/>
        <v>486</v>
      </c>
      <c r="K327" s="213">
        <f>VLOOKUP(A327,КИ_ПФ!A385:AK1234,37,FALSE)</f>
        <v>486</v>
      </c>
      <c r="L327" s="232" t="str">
        <f t="shared" si="27"/>
        <v>ИСТИНА</v>
      </c>
    </row>
    <row r="328" spans="1:12" x14ac:dyDescent="0.2">
      <c r="A328" s="81">
        <v>1002171554809</v>
      </c>
      <c r="B328" s="49" t="s">
        <v>876</v>
      </c>
      <c r="C328" s="88" t="s">
        <v>3</v>
      </c>
      <c r="D328" s="217">
        <v>3.3</v>
      </c>
      <c r="E328" s="251">
        <v>3.2</v>
      </c>
      <c r="F328" s="211">
        <f t="shared" si="25"/>
        <v>0.4</v>
      </c>
      <c r="G328" s="198">
        <v>8</v>
      </c>
      <c r="H328" s="41">
        <v>90</v>
      </c>
      <c r="I328" s="214">
        <f t="shared" si="26"/>
        <v>288</v>
      </c>
      <c r="K328" s="213">
        <f>VLOOKUP(A328,КИ_ПФ!A385:AK1235,37,FALSE)</f>
        <v>288</v>
      </c>
      <c r="L328" s="232" t="str">
        <f t="shared" si="27"/>
        <v>ИСТИНА</v>
      </c>
    </row>
    <row r="329" spans="1:12" x14ac:dyDescent="0.2">
      <c r="A329" s="81">
        <v>1002172146099</v>
      </c>
      <c r="B329" s="49" t="s">
        <v>368</v>
      </c>
      <c r="C329" s="88" t="s">
        <v>3</v>
      </c>
      <c r="D329" s="217">
        <v>4.4000000000000004</v>
      </c>
      <c r="E329" s="251">
        <v>4.4000000000000004</v>
      </c>
      <c r="F329" s="211">
        <f t="shared" si="25"/>
        <v>0.73399999999999999</v>
      </c>
      <c r="G329" s="198">
        <v>6</v>
      </c>
      <c r="H329" s="41">
        <v>90</v>
      </c>
      <c r="I329" s="214">
        <f t="shared" si="26"/>
        <v>396</v>
      </c>
      <c r="K329" s="213">
        <f>VLOOKUP(A329,КИ_ПФ!A389:AK1236,37,FALSE)</f>
        <v>396</v>
      </c>
      <c r="L329" s="232" t="str">
        <f t="shared" si="27"/>
        <v>ИСТИНА</v>
      </c>
    </row>
    <row r="330" spans="1:12" x14ac:dyDescent="0.2">
      <c r="A330" s="81">
        <v>1002172146162</v>
      </c>
      <c r="B330" s="49" t="s">
        <v>382</v>
      </c>
      <c r="C330" s="88" t="s">
        <v>3</v>
      </c>
      <c r="D330" s="217">
        <v>4.2</v>
      </c>
      <c r="E330" s="251">
        <v>4.2</v>
      </c>
      <c r="F330" s="211">
        <f t="shared" si="25"/>
        <v>0.7</v>
      </c>
      <c r="G330" s="198">
        <v>6</v>
      </c>
      <c r="H330" s="41">
        <v>90</v>
      </c>
      <c r="I330" s="214">
        <f t="shared" si="26"/>
        <v>378</v>
      </c>
      <c r="K330" s="213">
        <f>VLOOKUP(A330,КИ_ПФ!A393:AK1237,37,FALSE)</f>
        <v>378</v>
      </c>
      <c r="L330" s="232" t="str">
        <f t="shared" si="27"/>
        <v>ИСТИНА</v>
      </c>
    </row>
    <row r="331" spans="1:12" x14ac:dyDescent="0.2">
      <c r="A331" s="81">
        <v>1002174986100</v>
      </c>
      <c r="B331" s="49" t="s">
        <v>369</v>
      </c>
      <c r="C331" s="88" t="s">
        <v>3</v>
      </c>
      <c r="D331" s="217">
        <v>3.3</v>
      </c>
      <c r="E331" s="251">
        <v>3.3</v>
      </c>
      <c r="F331" s="211">
        <f t="shared" si="25"/>
        <v>0.66</v>
      </c>
      <c r="G331" s="198">
        <v>5</v>
      </c>
      <c r="H331" s="41">
        <v>90</v>
      </c>
      <c r="I331" s="214">
        <f t="shared" si="26"/>
        <v>297</v>
      </c>
      <c r="K331" s="213">
        <f>VLOOKUP(A331,КИ_ПФ!A393:AK1238,37,FALSE)</f>
        <v>297</v>
      </c>
      <c r="L331" s="232" t="str">
        <f t="shared" si="27"/>
        <v>ИСТИНА</v>
      </c>
    </row>
    <row r="332" spans="1:12" x14ac:dyDescent="0.2">
      <c r="A332" s="81">
        <v>1002174996101</v>
      </c>
      <c r="B332" s="49" t="s">
        <v>371</v>
      </c>
      <c r="C332" s="88" t="s">
        <v>3</v>
      </c>
      <c r="D332" s="217">
        <v>3.8</v>
      </c>
      <c r="E332" s="251">
        <v>3.8</v>
      </c>
      <c r="F332" s="211">
        <f t="shared" si="25"/>
        <v>0.76</v>
      </c>
      <c r="G332" s="198">
        <v>5</v>
      </c>
      <c r="H332" s="41">
        <v>90</v>
      </c>
      <c r="I332" s="214">
        <f t="shared" si="26"/>
        <v>342</v>
      </c>
      <c r="K332" s="213">
        <f>VLOOKUP(A332,КИ_ПФ!A394:AK1239,37,FALSE)</f>
        <v>342</v>
      </c>
      <c r="L332" s="232" t="str">
        <f t="shared" si="27"/>
        <v>ИСТИНА</v>
      </c>
    </row>
    <row r="333" spans="1:12" x14ac:dyDescent="0.2">
      <c r="A333" s="81">
        <v>1002365006581</v>
      </c>
      <c r="B333" s="49" t="s">
        <v>372</v>
      </c>
      <c r="C333" s="88" t="s">
        <v>3</v>
      </c>
      <c r="D333" s="217">
        <v>3.3</v>
      </c>
      <c r="E333" s="251">
        <v>3.3</v>
      </c>
      <c r="F333" s="211">
        <f t="shared" si="25"/>
        <v>0.47199999999999998</v>
      </c>
      <c r="G333" s="198">
        <v>7</v>
      </c>
      <c r="H333" s="41">
        <v>90</v>
      </c>
      <c r="I333" s="214">
        <f t="shared" si="26"/>
        <v>297</v>
      </c>
      <c r="K333" s="213">
        <f>VLOOKUP(A333,КИ_ПФ!A396:AK1241,37,FALSE)</f>
        <v>297</v>
      </c>
      <c r="L333" s="232" t="str">
        <f>IF(I333=K333,"ИСТИНА","ЛОЖЬ")</f>
        <v>ИСТИНА</v>
      </c>
    </row>
    <row r="334" spans="1:12" x14ac:dyDescent="0.2">
      <c r="A334" s="81">
        <v>1002365006598</v>
      </c>
      <c r="B334" s="49" t="s">
        <v>383</v>
      </c>
      <c r="C334" s="88" t="s">
        <v>3</v>
      </c>
      <c r="D334" s="217">
        <v>3.4</v>
      </c>
      <c r="E334" s="251">
        <v>3.2</v>
      </c>
      <c r="F334" s="211">
        <f t="shared" si="25"/>
        <v>0.45800000000000002</v>
      </c>
      <c r="G334" s="198">
        <v>7</v>
      </c>
      <c r="H334" s="41">
        <v>90</v>
      </c>
      <c r="I334" s="214">
        <f t="shared" si="26"/>
        <v>288</v>
      </c>
      <c r="K334" s="213">
        <f>VLOOKUP(A334,КИ_ПФ!A399:AK1242,37,FALSE)</f>
        <v>288</v>
      </c>
      <c r="L334" s="232" t="str">
        <f>IF(I334=K334,"ИСТИНА","ЛОЖЬ")</f>
        <v>ИСТИНА</v>
      </c>
    </row>
    <row r="335" spans="1:12" x14ac:dyDescent="0.2">
      <c r="A335" s="81">
        <v>1002365007043</v>
      </c>
      <c r="B335" s="49" t="s">
        <v>1316</v>
      </c>
      <c r="C335" s="88" t="s">
        <v>3</v>
      </c>
      <c r="D335" s="217">
        <v>16</v>
      </c>
      <c r="E335" s="251">
        <v>16</v>
      </c>
      <c r="F335" s="211">
        <f t="shared" si="25"/>
        <v>16</v>
      </c>
      <c r="G335" s="198">
        <v>1</v>
      </c>
      <c r="H335" s="41">
        <v>24</v>
      </c>
      <c r="I335" s="214">
        <f t="shared" si="26"/>
        <v>384</v>
      </c>
      <c r="K335" s="213">
        <f>VLOOKUP(A335,КИ_ПФ!A400:AK1243,37,FALSE)</f>
        <v>384</v>
      </c>
      <c r="L335" s="232" t="str">
        <f>IF(I335=K335,"ИСТИНА","ЛОЖЬ")</f>
        <v>ИСТИНА</v>
      </c>
    </row>
    <row r="336" spans="1:12" x14ac:dyDescent="0.2">
      <c r="A336" s="81">
        <v>1002171586745</v>
      </c>
      <c r="B336" s="49" t="s">
        <v>884</v>
      </c>
      <c r="C336" s="88" t="s">
        <v>3</v>
      </c>
      <c r="D336" s="217">
        <v>11.8</v>
      </c>
      <c r="E336" s="251">
        <v>11.8</v>
      </c>
      <c r="F336" s="211">
        <f t="shared" si="25"/>
        <v>11.8</v>
      </c>
      <c r="G336" s="198">
        <v>1</v>
      </c>
      <c r="H336" s="41">
        <v>24</v>
      </c>
      <c r="I336" s="214">
        <f t="shared" si="26"/>
        <v>283.2</v>
      </c>
      <c r="K336" s="213">
        <f>VLOOKUP(A336,КИ_ПФ!A396:AK1242,37,FALSE)</f>
        <v>283.2</v>
      </c>
      <c r="L336" s="232" t="str">
        <f t="shared" si="27"/>
        <v>ИСТИНА</v>
      </c>
    </row>
    <row r="337" spans="1:12" x14ac:dyDescent="0.2">
      <c r="A337" s="81">
        <v>1002162216872</v>
      </c>
      <c r="B337" s="49" t="s">
        <v>108</v>
      </c>
      <c r="C337" s="88" t="s">
        <v>3</v>
      </c>
      <c r="D337" s="217">
        <v>4</v>
      </c>
      <c r="E337" s="251">
        <v>4</v>
      </c>
      <c r="F337" s="211">
        <f t="shared" si="25"/>
        <v>2</v>
      </c>
      <c r="G337" s="193">
        <v>2</v>
      </c>
      <c r="H337" s="41">
        <v>84</v>
      </c>
      <c r="I337" s="214">
        <f t="shared" si="26"/>
        <v>336</v>
      </c>
      <c r="K337" s="213">
        <f>VLOOKUP(A337,КИ_ПФ!A396:AK1243,37,FALSE)</f>
        <v>336</v>
      </c>
      <c r="L337" s="232" t="str">
        <f t="shared" si="27"/>
        <v>ИСТИНА</v>
      </c>
    </row>
    <row r="338" spans="1:12" x14ac:dyDescent="0.2">
      <c r="A338" s="81">
        <v>1002361457051</v>
      </c>
      <c r="B338" s="49" t="s">
        <v>1460</v>
      </c>
      <c r="C338" s="88" t="s">
        <v>3</v>
      </c>
      <c r="D338" s="318">
        <v>9.6</v>
      </c>
      <c r="E338" s="251">
        <v>9.6</v>
      </c>
      <c r="F338" s="211">
        <f t="shared" si="25"/>
        <v>1.3719999999999999</v>
      </c>
      <c r="G338" s="193">
        <v>7</v>
      </c>
      <c r="H338" s="41">
        <v>60</v>
      </c>
      <c r="I338" s="214">
        <f t="shared" si="26"/>
        <v>576</v>
      </c>
      <c r="K338" s="213">
        <f>VLOOKUP(A338,КИ_ПФ!A397:AK1244,37,FALSE)</f>
        <v>576</v>
      </c>
      <c r="L338" s="232" t="str">
        <f t="shared" si="27"/>
        <v>ИСТИНА</v>
      </c>
    </row>
    <row r="339" spans="1:12" x14ac:dyDescent="0.2">
      <c r="A339" s="81">
        <v>1002182025351</v>
      </c>
      <c r="B339" s="49" t="s">
        <v>107</v>
      </c>
      <c r="C339" s="88" t="s">
        <v>3</v>
      </c>
      <c r="D339" s="217">
        <v>24.51</v>
      </c>
      <c r="E339" s="251">
        <v>24.51</v>
      </c>
      <c r="F339" s="211">
        <f t="shared" si="25"/>
        <v>1.5319999999999998</v>
      </c>
      <c r="G339" s="193">
        <v>16</v>
      </c>
      <c r="H339" s="41">
        <v>24</v>
      </c>
      <c r="I339" s="214">
        <f t="shared" si="26"/>
        <v>588.20000000000005</v>
      </c>
      <c r="K339" s="213">
        <f>VLOOKUP(A339,КИ_ПФ!A396:AK1243,37,FALSE)</f>
        <v>588.20000000000005</v>
      </c>
      <c r="L339" s="232" t="str">
        <f t="shared" si="27"/>
        <v>ИСТИНА</v>
      </c>
    </row>
    <row r="340" spans="1:12" x14ac:dyDescent="0.2">
      <c r="A340" s="81">
        <v>1002182135431</v>
      </c>
      <c r="B340" s="49" t="s">
        <v>111</v>
      </c>
      <c r="C340" s="88" t="s">
        <v>3</v>
      </c>
      <c r="D340" s="217">
        <v>22.3</v>
      </c>
      <c r="E340" s="251">
        <v>22.3</v>
      </c>
      <c r="F340" s="211">
        <f t="shared" si="25"/>
        <v>2.23</v>
      </c>
      <c r="G340" s="193">
        <v>10</v>
      </c>
      <c r="H340" s="41">
        <v>24</v>
      </c>
      <c r="I340" s="214">
        <f t="shared" si="26"/>
        <v>535.20000000000005</v>
      </c>
      <c r="K340" s="213">
        <f>VLOOKUP(A340,КИ_ПФ!A403:AK1246,37,FALSE)</f>
        <v>535.20000000000005</v>
      </c>
      <c r="L340" s="232" t="str">
        <f t="shared" si="27"/>
        <v>ИСТИНА</v>
      </c>
    </row>
  </sheetData>
  <autoFilter ref="A1:L340" xr:uid="{00000000-0009-0000-0000-000002000000}"/>
  <sortState xmlns:xlrd2="http://schemas.microsoft.com/office/spreadsheetml/2017/richdata2" ref="A136:K156">
    <sortCondition ref="B136:B156"/>
  </sortState>
  <conditionalFormatting sqref="L336:L340 L2:L186 L188:L332">
    <cfRule type="cellIs" dxfId="54" priority="92" operator="equal">
      <formula>"ЛОЖЬ"</formula>
    </cfRule>
  </conditionalFormatting>
  <conditionalFormatting sqref="I2:I20 I336:I340 I22:I186 I188:I332">
    <cfRule type="expression" dxfId="53" priority="91">
      <formula>I2&lt;&gt;K2</formula>
    </cfRule>
  </conditionalFormatting>
  <conditionalFormatting sqref="E118:E119 E197:E199 E201:E203 E209:E213 E22:E24 E110 E113:E115 E104:E106 E273:E314 E316:E332 E26 E101:E102 E2:E6 E81:E94 E164 E8:E19 E28:E31 E75:E77 E99 E193:E194 E122:E132 E215:E231 E34:E52 E58:E73 E233:E251 E336:E340 E253:E270 E134:E162 E166:E186 E188:E191">
    <cfRule type="expression" dxfId="52" priority="90">
      <formula>E2&lt;&gt;D2</formula>
    </cfRule>
  </conditionalFormatting>
  <conditionalFormatting sqref="E163">
    <cfRule type="expression" dxfId="51" priority="89">
      <formula>E163&lt;&gt;D163</formula>
    </cfRule>
  </conditionalFormatting>
  <conditionalFormatting sqref="I21">
    <cfRule type="expression" dxfId="50" priority="73">
      <formula>I21&lt;&gt;K21</formula>
    </cfRule>
  </conditionalFormatting>
  <conditionalFormatting sqref="E21">
    <cfRule type="expression" dxfId="49" priority="72">
      <formula>E21&lt;&gt;D21</formula>
    </cfRule>
  </conditionalFormatting>
  <conditionalFormatting sqref="E55:E56">
    <cfRule type="expression" dxfId="48" priority="70">
      <formula>E55&lt;&gt;D55</formula>
    </cfRule>
  </conditionalFormatting>
  <conditionalFormatting sqref="E57">
    <cfRule type="expression" dxfId="47" priority="69">
      <formula>E57&lt;&gt;D57</formula>
    </cfRule>
  </conditionalFormatting>
  <conditionalFormatting sqref="E20">
    <cfRule type="expression" dxfId="46" priority="68">
      <formula>E20&lt;&gt;D20</formula>
    </cfRule>
  </conditionalFormatting>
  <conditionalFormatting sqref="E78:E80">
    <cfRule type="expression" dxfId="45" priority="65">
      <formula>E78&lt;&gt;D78</formula>
    </cfRule>
  </conditionalFormatting>
  <conditionalFormatting sqref="E74">
    <cfRule type="expression" dxfId="44" priority="64">
      <formula>E74&lt;&gt;D74</formula>
    </cfRule>
  </conditionalFormatting>
  <conditionalFormatting sqref="E112">
    <cfRule type="expression" dxfId="43" priority="62">
      <formula>E112&lt;&gt;D112</formula>
    </cfRule>
  </conditionalFormatting>
  <conditionalFormatting sqref="E108">
    <cfRule type="expression" dxfId="42" priority="61">
      <formula>E108&lt;&gt;D108</formula>
    </cfRule>
  </conditionalFormatting>
  <conditionalFormatting sqref="E32">
    <cfRule type="expression" dxfId="41" priority="60">
      <formula>E32&lt;&gt;D32</formula>
    </cfRule>
  </conditionalFormatting>
  <conditionalFormatting sqref="E205">
    <cfRule type="expression" dxfId="40" priority="59">
      <formula>E205&lt;&gt;D205</formula>
    </cfRule>
  </conditionalFormatting>
  <conditionalFormatting sqref="E207">
    <cfRule type="expression" dxfId="39" priority="58">
      <formula>E207&lt;&gt;D207</formula>
    </cfRule>
  </conditionalFormatting>
  <conditionalFormatting sqref="E95:E96">
    <cfRule type="expression" dxfId="38" priority="57">
      <formula>E95&lt;&gt;D95</formula>
    </cfRule>
  </conditionalFormatting>
  <conditionalFormatting sqref="E195">
    <cfRule type="expression" dxfId="37" priority="44">
      <formula>E195&lt;&gt;D195</formula>
    </cfRule>
  </conditionalFormatting>
  <conditionalFormatting sqref="E204">
    <cfRule type="expression" dxfId="36" priority="43">
      <formula>E204&lt;&gt;D204</formula>
    </cfRule>
  </conditionalFormatting>
  <conditionalFormatting sqref="E206">
    <cfRule type="expression" dxfId="35" priority="42">
      <formula>E206&lt;&gt;D206</formula>
    </cfRule>
  </conditionalFormatting>
  <conditionalFormatting sqref="E208">
    <cfRule type="expression" dxfId="34" priority="41">
      <formula>E208&lt;&gt;D208</formula>
    </cfRule>
  </conditionalFormatting>
  <conditionalFormatting sqref="E214">
    <cfRule type="expression" dxfId="33" priority="39">
      <formula>E214&lt;&gt;D214</formula>
    </cfRule>
  </conditionalFormatting>
  <conditionalFormatting sqref="E315">
    <cfRule type="expression" dxfId="32" priority="38">
      <formula>E315&lt;&gt;D315</formula>
    </cfRule>
  </conditionalFormatting>
  <conditionalFormatting sqref="L333">
    <cfRule type="cellIs" dxfId="31" priority="37" operator="equal">
      <formula>"ЛОЖЬ"</formula>
    </cfRule>
  </conditionalFormatting>
  <conditionalFormatting sqref="I333">
    <cfRule type="expression" dxfId="30" priority="36">
      <formula>I333&lt;&gt;K333</formula>
    </cfRule>
  </conditionalFormatting>
  <conditionalFormatting sqref="E333">
    <cfRule type="expression" dxfId="29" priority="35">
      <formula>E333&lt;&gt;D333</formula>
    </cfRule>
  </conditionalFormatting>
  <conditionalFormatting sqref="L334:L335">
    <cfRule type="cellIs" dxfId="28" priority="34" operator="equal">
      <formula>"ЛОЖЬ"</formula>
    </cfRule>
  </conditionalFormatting>
  <conditionalFormatting sqref="I334:I335">
    <cfRule type="expression" dxfId="27" priority="33">
      <formula>I334&lt;&gt;K334</formula>
    </cfRule>
  </conditionalFormatting>
  <conditionalFormatting sqref="E334:E335">
    <cfRule type="expression" dxfId="26" priority="32">
      <formula>E334&lt;&gt;D334</formula>
    </cfRule>
  </conditionalFormatting>
  <conditionalFormatting sqref="E120:E121">
    <cfRule type="expression" dxfId="25" priority="31">
      <formula>E120&lt;&gt;D120</formula>
    </cfRule>
  </conditionalFormatting>
  <conditionalFormatting sqref="E33">
    <cfRule type="expression" dxfId="24" priority="28">
      <formula>E33&lt;&gt;D33</formula>
    </cfRule>
  </conditionalFormatting>
  <conditionalFormatting sqref="E97">
    <cfRule type="expression" dxfId="23" priority="27">
      <formula>E97&lt;&gt;D97</formula>
    </cfRule>
  </conditionalFormatting>
  <conditionalFormatting sqref="E103">
    <cfRule type="expression" dxfId="22" priority="26">
      <formula>E103&lt;&gt;D103</formula>
    </cfRule>
  </conditionalFormatting>
  <conditionalFormatting sqref="E98">
    <cfRule type="expression" dxfId="21" priority="25">
      <formula>E98&lt;&gt;D98</formula>
    </cfRule>
  </conditionalFormatting>
  <conditionalFormatting sqref="E196">
    <cfRule type="expression" dxfId="20" priority="24">
      <formula>E196&lt;&gt;D196</formula>
    </cfRule>
  </conditionalFormatting>
  <conditionalFormatting sqref="E109">
    <cfRule type="expression" dxfId="19" priority="23">
      <formula>E109&lt;&gt;D109</formula>
    </cfRule>
  </conditionalFormatting>
  <conditionalFormatting sqref="E107">
    <cfRule type="expression" dxfId="18" priority="22">
      <formula>E107&lt;&gt;D107</formula>
    </cfRule>
  </conditionalFormatting>
  <conditionalFormatting sqref="E111">
    <cfRule type="expression" dxfId="17" priority="21">
      <formula>E111&lt;&gt;D111</formula>
    </cfRule>
  </conditionalFormatting>
  <conditionalFormatting sqref="E117">
    <cfRule type="expression" dxfId="16" priority="20">
      <formula>E117&lt;&gt;D117</formula>
    </cfRule>
  </conditionalFormatting>
  <conditionalFormatting sqref="E116">
    <cfRule type="expression" dxfId="15" priority="19">
      <formula>E116&lt;&gt;D116</formula>
    </cfRule>
  </conditionalFormatting>
  <conditionalFormatting sqref="E200">
    <cfRule type="expression" dxfId="14" priority="18">
      <formula>E200&lt;&gt;D200</formula>
    </cfRule>
  </conditionalFormatting>
  <conditionalFormatting sqref="E25">
    <cfRule type="expression" dxfId="13" priority="17">
      <formula>E25&lt;&gt;D25</formula>
    </cfRule>
  </conditionalFormatting>
  <conditionalFormatting sqref="E271:E272">
    <cfRule type="expression" dxfId="12" priority="13">
      <formula>E271&lt;&gt;D271</formula>
    </cfRule>
  </conditionalFormatting>
  <conditionalFormatting sqref="E100">
    <cfRule type="expression" dxfId="11" priority="12">
      <formula>E100&lt;&gt;D100</formula>
    </cfRule>
  </conditionalFormatting>
  <conditionalFormatting sqref="E133">
    <cfRule type="expression" dxfId="10" priority="11">
      <formula>E133&lt;&gt;D133</formula>
    </cfRule>
  </conditionalFormatting>
  <conditionalFormatting sqref="E252">
    <cfRule type="expression" dxfId="9" priority="10">
      <formula>E252&lt;&gt;D252</formula>
    </cfRule>
  </conditionalFormatting>
  <conditionalFormatting sqref="E232">
    <cfRule type="expression" dxfId="8" priority="9">
      <formula>E232&lt;&gt;D232</formula>
    </cfRule>
  </conditionalFormatting>
  <conditionalFormatting sqref="E53:E54">
    <cfRule type="expression" dxfId="7" priority="8">
      <formula>E53&lt;&gt;D53</formula>
    </cfRule>
  </conditionalFormatting>
  <conditionalFormatting sqref="E7">
    <cfRule type="expression" dxfId="6" priority="7">
      <formula>E7&lt;&gt;D7</formula>
    </cfRule>
  </conditionalFormatting>
  <conditionalFormatting sqref="E27">
    <cfRule type="expression" dxfId="5" priority="6">
      <formula>E27&lt;&gt;D27</formula>
    </cfRule>
  </conditionalFormatting>
  <conditionalFormatting sqref="E165">
    <cfRule type="expression" dxfId="4" priority="5">
      <formula>E165&lt;&gt;D165</formula>
    </cfRule>
  </conditionalFormatting>
  <conditionalFormatting sqref="E192">
    <cfRule type="expression" dxfId="3" priority="4">
      <formula>E192&lt;&gt;D192</formula>
    </cfRule>
  </conditionalFormatting>
  <conditionalFormatting sqref="L187">
    <cfRule type="cellIs" dxfId="2" priority="3" operator="equal">
      <formula>"ЛОЖЬ"</formula>
    </cfRule>
  </conditionalFormatting>
  <conditionalFormatting sqref="I187">
    <cfRule type="expression" dxfId="1" priority="2">
      <formula>I187&lt;&gt;K187</formula>
    </cfRule>
  </conditionalFormatting>
  <conditionalFormatting sqref="E187">
    <cfRule type="expression" dxfId="0" priority="1">
      <formula>E187&lt;&gt;D187</formula>
    </cfRule>
  </conditionalFormatting>
  <dataValidations count="1">
    <dataValidation type="textLength" operator="lessThanOrEqual" allowBlank="1" showInputMessage="1" showErrorMessage="1" sqref="B24:B25 B62 B261 B266 B313:B316 B340 B16 B65:B66 B2:B4 B296:B297 B7:B9 B253:B256 B40:B43 B328:B338" xr:uid="{00000000-0002-0000-0200-000000000000}">
      <formula1>40</formula1>
    </dataValidation>
  </dataValidations>
  <pageMargins left="0.7" right="0.7" top="0.75" bottom="0.75" header="0.3" footer="0.3"/>
  <pageSetup paperSize="9" orientation="portrait" r:id="rId1"/>
  <customProperties>
    <customPr name="_pios_id" r:id="rId2"/>
  </customProperties>
  <ignoredErrors>
    <ignoredError sqref="K58 K16 K143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11</vt:i4>
      </vt:variant>
    </vt:vector>
  </HeadingPairs>
  <TitlesOfParts>
    <vt:vector size="14" baseType="lpstr">
      <vt:lpstr>КИ_ПФ</vt:lpstr>
      <vt:lpstr>справочники</vt:lpstr>
      <vt:lpstr>кратность</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Дьяченко Милена Владиславовна</cp:lastModifiedBy>
  <cp:lastPrinted>2024-04-16T14:50:18Z</cp:lastPrinted>
  <dcterms:created xsi:type="dcterms:W3CDTF">2015-12-15T10:47:28Z</dcterms:created>
  <dcterms:modified xsi:type="dcterms:W3CDTF">2025-09-02T06:40:59Z</dcterms:modified>
</cp:coreProperties>
</file>