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A19C4883-82CB-4397-9161-DD591FCCDC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08" i="1" l="1"/>
  <c r="X497" i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08" i="1" s="1"/>
  <c r="P424" i="1"/>
  <c r="X421" i="1"/>
  <c r="Y420" i="1"/>
  <c r="X420" i="1"/>
  <c r="BP419" i="1"/>
  <c r="BO419" i="1"/>
  <c r="BN419" i="1"/>
  <c r="BM419" i="1"/>
  <c r="Z419" i="1"/>
  <c r="Z420" i="1" s="1"/>
  <c r="Y419" i="1"/>
  <c r="X508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N363" i="1"/>
  <c r="BM363" i="1"/>
  <c r="Z363" i="1"/>
  <c r="Z364" i="1" s="1"/>
  <c r="Y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Y185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Y176" i="1" s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Y146" i="1" s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Y123" i="1" s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F508" i="1" s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Y91" i="1" s="1"/>
  <c r="P87" i="1"/>
  <c r="X84" i="1"/>
  <c r="X83" i="1"/>
  <c r="BO82" i="1"/>
  <c r="BM82" i="1"/>
  <c r="Y82" i="1"/>
  <c r="Y84" i="1" s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Y70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8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8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498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08" i="1"/>
  <c r="X499" i="1"/>
  <c r="X500" i="1"/>
  <c r="X502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Z68" i="1"/>
  <c r="Z70" i="1" s="1"/>
  <c r="BN68" i="1"/>
  <c r="BP68" i="1"/>
  <c r="Z74" i="1"/>
  <c r="Z78" i="1" s="1"/>
  <c r="BN74" i="1"/>
  <c r="BP74" i="1"/>
  <c r="Z76" i="1"/>
  <c r="BN76" i="1"/>
  <c r="Z82" i="1"/>
  <c r="Z83" i="1" s="1"/>
  <c r="BN82" i="1"/>
  <c r="BP82" i="1"/>
  <c r="BP89" i="1"/>
  <c r="BN89" i="1"/>
  <c r="Z89" i="1"/>
  <c r="BP94" i="1"/>
  <c r="BN94" i="1"/>
  <c r="Z94" i="1"/>
  <c r="BP103" i="1"/>
  <c r="BN103" i="1"/>
  <c r="Z103" i="1"/>
  <c r="Y112" i="1"/>
  <c r="BP115" i="1"/>
  <c r="BN115" i="1"/>
  <c r="Z115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4" i="1"/>
  <c r="BN144" i="1"/>
  <c r="Z144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9" i="1"/>
  <c r="BP178" i="1"/>
  <c r="BN178" i="1"/>
  <c r="Z178" i="1"/>
  <c r="Z179" i="1" s="1"/>
  <c r="Y180" i="1"/>
  <c r="J508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24" i="1"/>
  <c r="BN224" i="1"/>
  <c r="Z224" i="1"/>
  <c r="BP229" i="1"/>
  <c r="BN229" i="1"/>
  <c r="Z229" i="1"/>
  <c r="BP251" i="1"/>
  <c r="BN251" i="1"/>
  <c r="Z251" i="1"/>
  <c r="Y255" i="1"/>
  <c r="BP261" i="1"/>
  <c r="BN261" i="1"/>
  <c r="Z261" i="1"/>
  <c r="Z263" i="1" s="1"/>
  <c r="Y264" i="1"/>
  <c r="BP269" i="1"/>
  <c r="BN269" i="1"/>
  <c r="Z269" i="1"/>
  <c r="Y271" i="1"/>
  <c r="P508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8" i="1"/>
  <c r="Y284" i="1"/>
  <c r="BP283" i="1"/>
  <c r="BN283" i="1"/>
  <c r="Z283" i="1"/>
  <c r="Z284" i="1" s="1"/>
  <c r="Y285" i="1"/>
  <c r="R508" i="1"/>
  <c r="Y295" i="1"/>
  <c r="BP288" i="1"/>
  <c r="BN288" i="1"/>
  <c r="Z288" i="1"/>
  <c r="Y294" i="1"/>
  <c r="BP292" i="1"/>
  <c r="BN292" i="1"/>
  <c r="Z292" i="1"/>
  <c r="BP322" i="1"/>
  <c r="BN322" i="1"/>
  <c r="Z322" i="1"/>
  <c r="BP330" i="1"/>
  <c r="BN330" i="1"/>
  <c r="Z330" i="1"/>
  <c r="Y332" i="1"/>
  <c r="S508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9" i="1"/>
  <c r="J9" i="1"/>
  <c r="Y45" i="1"/>
  <c r="Y58" i="1"/>
  <c r="Y502" i="1" s="1"/>
  <c r="E508" i="1"/>
  <c r="Y90" i="1"/>
  <c r="BP87" i="1"/>
  <c r="Y500" i="1" s="1"/>
  <c r="BN87" i="1"/>
  <c r="Y499" i="1" s="1"/>
  <c r="Y501" i="1" s="1"/>
  <c r="Z87" i="1"/>
  <c r="Z90" i="1" s="1"/>
  <c r="BP96" i="1"/>
  <c r="BN96" i="1"/>
  <c r="Z96" i="1"/>
  <c r="Y98" i="1"/>
  <c r="Y106" i="1"/>
  <c r="BP101" i="1"/>
  <c r="BN101" i="1"/>
  <c r="Z101" i="1"/>
  <c r="Z105" i="1" s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08" i="1"/>
  <c r="Y145" i="1"/>
  <c r="BP143" i="1"/>
  <c r="BN143" i="1"/>
  <c r="Z143" i="1"/>
  <c r="Z145" i="1" s="1"/>
  <c r="BP150" i="1"/>
  <c r="BN150" i="1"/>
  <c r="Z150" i="1"/>
  <c r="Y152" i="1"/>
  <c r="I508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Z175" i="1" s="1"/>
  <c r="BP189" i="1"/>
  <c r="BN189" i="1"/>
  <c r="Z189" i="1"/>
  <c r="Z190" i="1" s="1"/>
  <c r="Y191" i="1"/>
  <c r="Y202" i="1"/>
  <c r="BP193" i="1"/>
  <c r="BN193" i="1"/>
  <c r="Z193" i="1"/>
  <c r="Z201" i="1" s="1"/>
  <c r="BP197" i="1"/>
  <c r="BN197" i="1"/>
  <c r="Z197" i="1"/>
  <c r="Y201" i="1"/>
  <c r="BP205" i="1"/>
  <c r="BN205" i="1"/>
  <c r="Z205" i="1"/>
  <c r="Z213" i="1" s="1"/>
  <c r="BP209" i="1"/>
  <c r="BN209" i="1"/>
  <c r="Z209" i="1"/>
  <c r="Y213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G508" i="1"/>
  <c r="Y129" i="1"/>
  <c r="Y214" i="1"/>
  <c r="BP217" i="1"/>
  <c r="BN217" i="1"/>
  <c r="Z217" i="1"/>
  <c r="Z218" i="1" s="1"/>
  <c r="Y219" i="1"/>
  <c r="K508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Z255" i="1" s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Z304" i="1" s="1"/>
  <c r="Y313" i="1"/>
  <c r="BP310" i="1"/>
  <c r="BN310" i="1"/>
  <c r="Z310" i="1"/>
  <c r="Z312" i="1" s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08" i="1"/>
  <c r="Y350" i="1"/>
  <c r="BP343" i="1"/>
  <c r="BN343" i="1"/>
  <c r="Z343" i="1"/>
  <c r="BP347" i="1"/>
  <c r="BN347" i="1"/>
  <c r="Z347" i="1"/>
  <c r="BP359" i="1"/>
  <c r="BN359" i="1"/>
  <c r="Z359" i="1"/>
  <c r="Z360" i="1" s="1"/>
  <c r="Y361" i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Y380" i="1"/>
  <c r="BP413" i="1"/>
  <c r="BN413" i="1"/>
  <c r="Z413" i="1"/>
  <c r="O508" i="1"/>
  <c r="L508" i="1"/>
  <c r="Y256" i="1"/>
  <c r="M508" i="1"/>
  <c r="Y263" i="1"/>
  <c r="Y364" i="1"/>
  <c r="BP363" i="1"/>
  <c r="Y365" i="1"/>
  <c r="U508" i="1"/>
  <c r="Y371" i="1"/>
  <c r="BP368" i="1"/>
  <c r="BN368" i="1"/>
  <c r="Z368" i="1"/>
  <c r="Z371" i="1" s="1"/>
  <c r="BP390" i="1"/>
  <c r="BN390" i="1"/>
  <c r="Z390" i="1"/>
  <c r="Z398" i="1" s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1" i="1" s="1"/>
  <c r="BP468" i="1"/>
  <c r="BN468" i="1"/>
  <c r="Z468" i="1"/>
  <c r="Z471" i="1" s="1"/>
  <c r="Y472" i="1"/>
  <c r="BP475" i="1"/>
  <c r="BN475" i="1"/>
  <c r="Z475" i="1"/>
  <c r="AA508" i="1"/>
  <c r="V508" i="1"/>
  <c r="Y399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50" i="1" l="1"/>
  <c r="Z325" i="1"/>
  <c r="Z169" i="1"/>
  <c r="Z338" i="1"/>
  <c r="Z294" i="1"/>
  <c r="Z151" i="1"/>
  <c r="Z118" i="1"/>
  <c r="Z58" i="1"/>
  <c r="Z44" i="1"/>
  <c r="Z503" i="1" s="1"/>
  <c r="Y498" i="1"/>
  <c r="Z231" i="1"/>
  <c r="Z456" i="1"/>
  <c r="Z97" i="1"/>
  <c r="X501" i="1"/>
</calcChain>
</file>

<file path=xl/sharedStrings.xml><?xml version="1.0" encoding="utf-8"?>
<sst xmlns="http://schemas.openxmlformats.org/spreadsheetml/2006/main" count="2179" uniqueCount="793">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</sst>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18" t="s">
        <v>0</v>
      </c>
      <c r="E1" s="575"/>
      <c r="F1" s="575"/>
      <c r="G1" s="12" t="s">
        <v>1</v>
      </c>
      <c r="H1" s="618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1" t="s">
        <v>8</v>
      </c>
      <c r="B5" s="600"/>
      <c r="C5" s="601"/>
      <c r="D5" s="626"/>
      <c r="E5" s="627"/>
      <c r="F5" s="832" t="s">
        <v>9</v>
      </c>
      <c r="G5" s="601"/>
      <c r="H5" s="626"/>
      <c r="I5" s="777"/>
      <c r="J5" s="777"/>
      <c r="K5" s="777"/>
      <c r="L5" s="777"/>
      <c r="M5" s="627"/>
      <c r="N5" s="58"/>
      <c r="P5" s="24" t="s">
        <v>10</v>
      </c>
      <c r="Q5" s="846">
        <v>45932</v>
      </c>
      <c r="R5" s="660"/>
      <c r="T5" s="704" t="s">
        <v>11</v>
      </c>
      <c r="U5" s="705"/>
      <c r="V5" s="707" t="s">
        <v>12</v>
      </c>
      <c r="W5" s="660"/>
      <c r="AB5" s="51"/>
      <c r="AC5" s="51"/>
      <c r="AD5" s="51"/>
      <c r="AE5" s="51"/>
    </row>
    <row r="6" spans="1:32" s="537" customFormat="1" ht="24" customHeight="1" x14ac:dyDescent="0.2">
      <c r="A6" s="661" t="s">
        <v>13</v>
      </c>
      <c r="B6" s="600"/>
      <c r="C6" s="601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0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3" t="s">
        <v>16</v>
      </c>
      <c r="U6" s="705"/>
      <c r="V6" s="764" t="s">
        <v>17</v>
      </c>
      <c r="W6" s="592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5"/>
      <c r="U7" s="705"/>
      <c r="V7" s="765"/>
      <c r="W7" s="766"/>
      <c r="AB7" s="51"/>
      <c r="AC7" s="51"/>
      <c r="AD7" s="51"/>
      <c r="AE7" s="51"/>
    </row>
    <row r="8" spans="1:32" s="537" customFormat="1" ht="25.5" customHeight="1" x14ac:dyDescent="0.2">
      <c r="A8" s="868" t="s">
        <v>18</v>
      </c>
      <c r="B8" s="564"/>
      <c r="C8" s="565"/>
      <c r="D8" s="612"/>
      <c r="E8" s="613"/>
      <c r="F8" s="613"/>
      <c r="G8" s="613"/>
      <c r="H8" s="613"/>
      <c r="I8" s="613"/>
      <c r="J8" s="613"/>
      <c r="K8" s="613"/>
      <c r="L8" s="613"/>
      <c r="M8" s="614"/>
      <c r="N8" s="61"/>
      <c r="P8" s="24" t="s">
        <v>19</v>
      </c>
      <c r="Q8" s="667">
        <v>0.41666666666666669</v>
      </c>
      <c r="R8" s="607"/>
      <c r="T8" s="555"/>
      <c r="U8" s="705"/>
      <c r="V8" s="765"/>
      <c r="W8" s="766"/>
      <c r="AB8" s="51"/>
      <c r="AC8" s="51"/>
      <c r="AD8" s="51"/>
      <c r="AE8" s="51"/>
    </row>
    <row r="9" spans="1:32" s="537" customFormat="1" ht="39.950000000000003" customHeight="1" x14ac:dyDescent="0.2">
      <c r="A9" s="6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77"/>
      <c r="E9" s="562"/>
      <c r="F9" s="6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1" t="str">
        <f>IF(AND($A$9="Тип доверенности/получателя при получении в адресе перегруза:",$D$9="Разовая доверенность"),"Введите ФИО","")</f>
        <v/>
      </c>
      <c r="I9" s="562"/>
      <c r="J9" s="5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2"/>
      <c r="L9" s="562"/>
      <c r="M9" s="562"/>
      <c r="N9" s="535"/>
      <c r="P9" s="26" t="s">
        <v>20</v>
      </c>
      <c r="Q9" s="656"/>
      <c r="R9" s="657"/>
      <c r="T9" s="555"/>
      <c r="U9" s="705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77"/>
      <c r="E10" s="562"/>
      <c r="F10" s="6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9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4"/>
      <c r="R10" s="715"/>
      <c r="U10" s="24" t="s">
        <v>22</v>
      </c>
      <c r="V10" s="591" t="s">
        <v>23</v>
      </c>
      <c r="W10" s="592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9"/>
      <c r="R11" s="660"/>
      <c r="U11" s="24" t="s">
        <v>26</v>
      </c>
      <c r="V11" s="801" t="s">
        <v>27</v>
      </c>
      <c r="W11" s="65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7" t="s">
        <v>28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M12" s="601"/>
      <c r="N12" s="62"/>
      <c r="P12" s="24" t="s">
        <v>29</v>
      </c>
      <c r="Q12" s="667"/>
      <c r="R12" s="607"/>
      <c r="S12" s="23"/>
      <c r="U12" s="24"/>
      <c r="V12" s="575"/>
      <c r="W12" s="555"/>
      <c r="AB12" s="51"/>
      <c r="AC12" s="51"/>
      <c r="AD12" s="51"/>
      <c r="AE12" s="51"/>
    </row>
    <row r="13" spans="1:32" s="537" customFormat="1" ht="23.25" customHeight="1" x14ac:dyDescent="0.2">
      <c r="A13" s="697" t="s">
        <v>30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601"/>
      <c r="N13" s="62"/>
      <c r="O13" s="26"/>
      <c r="P13" s="26" t="s">
        <v>31</v>
      </c>
      <c r="Q13" s="801"/>
      <c r="R13" s="65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7" t="s">
        <v>32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 s="60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 s="601"/>
      <c r="N15" s="63"/>
      <c r="P15" s="689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0"/>
      <c r="Q16" s="690"/>
      <c r="R16" s="690"/>
      <c r="S16" s="690"/>
      <c r="T16" s="6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5" t="s">
        <v>35</v>
      </c>
      <c r="B17" s="585" t="s">
        <v>36</v>
      </c>
      <c r="C17" s="673" t="s">
        <v>37</v>
      </c>
      <c r="D17" s="585" t="s">
        <v>38</v>
      </c>
      <c r="E17" s="644"/>
      <c r="F17" s="585" t="s">
        <v>39</v>
      </c>
      <c r="G17" s="585" t="s">
        <v>40</v>
      </c>
      <c r="H17" s="585" t="s">
        <v>41</v>
      </c>
      <c r="I17" s="585" t="s">
        <v>42</v>
      </c>
      <c r="J17" s="585" t="s">
        <v>43</v>
      </c>
      <c r="K17" s="585" t="s">
        <v>44</v>
      </c>
      <c r="L17" s="585" t="s">
        <v>45</v>
      </c>
      <c r="M17" s="585" t="s">
        <v>46</v>
      </c>
      <c r="N17" s="585" t="s">
        <v>47</v>
      </c>
      <c r="O17" s="585" t="s">
        <v>48</v>
      </c>
      <c r="P17" s="585" t="s">
        <v>49</v>
      </c>
      <c r="Q17" s="643"/>
      <c r="R17" s="643"/>
      <c r="S17" s="643"/>
      <c r="T17" s="644"/>
      <c r="U17" s="865" t="s">
        <v>50</v>
      </c>
      <c r="V17" s="601"/>
      <c r="W17" s="585" t="s">
        <v>51</v>
      </c>
      <c r="X17" s="585" t="s">
        <v>52</v>
      </c>
      <c r="Y17" s="866" t="s">
        <v>53</v>
      </c>
      <c r="Z17" s="775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86"/>
      <c r="B18" s="586"/>
      <c r="C18" s="586"/>
      <c r="D18" s="645"/>
      <c r="E18" s="647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645"/>
      <c r="Q18" s="646"/>
      <c r="R18" s="646"/>
      <c r="S18" s="646"/>
      <c r="T18" s="647"/>
      <c r="U18" s="67" t="s">
        <v>60</v>
      </c>
      <c r="V18" s="67" t="s">
        <v>61</v>
      </c>
      <c r="W18" s="586"/>
      <c r="X18" s="586"/>
      <c r="Y18" s="867"/>
      <c r="Z18" s="776"/>
      <c r="AA18" s="757"/>
      <c r="AB18" s="757"/>
      <c r="AC18" s="757"/>
      <c r="AD18" s="829"/>
      <c r="AE18" s="830"/>
      <c r="AF18" s="831"/>
      <c r="AG18" s="66"/>
      <c r="BD18" s="65"/>
    </row>
    <row r="19" spans="1:68" ht="27.75" customHeight="1" x14ac:dyDescent="0.2">
      <c r="A19" s="603" t="s">
        <v>62</v>
      </c>
      <c r="B19" s="604"/>
      <c r="C19" s="604"/>
      <c r="D19" s="604"/>
      <c r="E19" s="604"/>
      <c r="F19" s="604"/>
      <c r="G19" s="604"/>
      <c r="H19" s="604"/>
      <c r="I19" s="604"/>
      <c r="J19" s="604"/>
      <c r="K19" s="604"/>
      <c r="L19" s="604"/>
      <c r="M19" s="604"/>
      <c r="N19" s="604"/>
      <c r="O19" s="604"/>
      <c r="P19" s="604"/>
      <c r="Q19" s="604"/>
      <c r="R19" s="604"/>
      <c r="S19" s="604"/>
      <c r="T19" s="604"/>
      <c r="U19" s="604"/>
      <c r="V19" s="604"/>
      <c r="W19" s="604"/>
      <c r="X19" s="604"/>
      <c r="Y19" s="604"/>
      <c r="Z19" s="604"/>
      <c r="AA19" s="48"/>
      <c r="AB19" s="48"/>
      <c r="AC19" s="48"/>
    </row>
    <row r="20" spans="1:68" ht="16.5" customHeight="1" x14ac:dyDescent="0.25">
      <c r="A20" s="593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customHeight="1" x14ac:dyDescent="0.25">
      <c r="A21" s="560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8">
        <v>4680115886643</v>
      </c>
      <c r="E22" s="559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60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8">
        <v>4680115887350</v>
      </c>
      <c r="E26" s="559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8">
        <v>4680115885912</v>
      </c>
      <c r="E27" s="559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8">
        <v>4607091388237</v>
      </c>
      <c r="E28" s="559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58">
        <v>4680115886230</v>
      </c>
      <c r="E29" s="559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58">
        <v>4680115885905</v>
      </c>
      <c r="E30" s="559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8">
        <v>4607091388244</v>
      </c>
      <c r="E31" s="559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3" t="s">
        <v>70</v>
      </c>
      <c r="Q33" s="564"/>
      <c r="R33" s="564"/>
      <c r="S33" s="564"/>
      <c r="T33" s="564"/>
      <c r="U33" s="564"/>
      <c r="V33" s="565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60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9"/>
      <c r="AB34" s="539"/>
      <c r="AC34" s="53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3" t="s">
        <v>70</v>
      </c>
      <c r="Q37" s="564"/>
      <c r="R37" s="564"/>
      <c r="S37" s="564"/>
      <c r="T37" s="564"/>
      <c r="U37" s="564"/>
      <c r="V37" s="565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603" t="s">
        <v>101</v>
      </c>
      <c r="B38" s="604"/>
      <c r="C38" s="604"/>
      <c r="D38" s="604"/>
      <c r="E38" s="604"/>
      <c r="F38" s="604"/>
      <c r="G38" s="604"/>
      <c r="H38" s="604"/>
      <c r="I38" s="604"/>
      <c r="J38" s="604"/>
      <c r="K38" s="604"/>
      <c r="L38" s="604"/>
      <c r="M38" s="604"/>
      <c r="N38" s="604"/>
      <c r="O38" s="604"/>
      <c r="P38" s="604"/>
      <c r="Q38" s="604"/>
      <c r="R38" s="604"/>
      <c r="S38" s="604"/>
      <c r="T38" s="604"/>
      <c r="U38" s="604"/>
      <c r="V38" s="604"/>
      <c r="W38" s="604"/>
      <c r="X38" s="604"/>
      <c r="Y38" s="604"/>
      <c r="Z38" s="604"/>
      <c r="AA38" s="48"/>
      <c r="AB38" s="48"/>
      <c r="AC38" s="48"/>
    </row>
    <row r="39" spans="1:68" ht="16.5" customHeight="1" x14ac:dyDescent="0.25">
      <c r="A39" s="593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8"/>
      <c r="AB39" s="538"/>
      <c r="AC39" s="538"/>
    </row>
    <row r="40" spans="1:68" ht="14.25" customHeight="1" x14ac:dyDescent="0.25">
      <c r="A40" s="560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9"/>
      <c r="AB40" s="539"/>
      <c r="AC40" s="53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58">
        <v>4680115882539</v>
      </c>
      <c r="E43" s="559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71</v>
      </c>
      <c r="X44" s="545">
        <f>IFERROR(X41/H41,"0")+IFERROR(X42/H42,"0")+IFERROR(X43/H43,"0")</f>
        <v>0</v>
      </c>
      <c r="Y44" s="545">
        <f>IFERROR(Y41/H41,"0")+IFERROR(Y42/H42,"0")+IFERROR(Y43/H43,"0")</f>
        <v>0</v>
      </c>
      <c r="Z44" s="545">
        <f>IFERROR(IF(Z41="",0,Z41),"0")+IFERROR(IF(Z42="",0,Z42),"0")+IFERROR(IF(Z43="",0,Z43),"0")</f>
        <v>0</v>
      </c>
      <c r="AA44" s="546"/>
      <c r="AB44" s="546"/>
      <c r="AC44" s="546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3" t="s">
        <v>70</v>
      </c>
      <c r="Q45" s="564"/>
      <c r="R45" s="564"/>
      <c r="S45" s="564"/>
      <c r="T45" s="564"/>
      <c r="U45" s="564"/>
      <c r="V45" s="565"/>
      <c r="W45" s="37" t="s">
        <v>68</v>
      </c>
      <c r="X45" s="545">
        <f>IFERROR(SUM(X41:X43),"0")</f>
        <v>0</v>
      </c>
      <c r="Y45" s="545">
        <f>IFERROR(SUM(Y41:Y43),"0")</f>
        <v>0</v>
      </c>
      <c r="Z45" s="37"/>
      <c r="AA45" s="546"/>
      <c r="AB45" s="546"/>
      <c r="AC45" s="546"/>
    </row>
    <row r="46" spans="1:68" ht="14.25" customHeight="1" x14ac:dyDescent="0.25">
      <c r="A46" s="560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9"/>
      <c r="AB46" s="539"/>
      <c r="AC46" s="539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58">
        <v>4680115884915</v>
      </c>
      <c r="E47" s="559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3" t="s">
        <v>70</v>
      </c>
      <c r="Q49" s="564"/>
      <c r="R49" s="564"/>
      <c r="S49" s="564"/>
      <c r="T49" s="564"/>
      <c r="U49" s="564"/>
      <c r="V49" s="565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93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8"/>
      <c r="AB50" s="538"/>
      <c r="AC50" s="538"/>
    </row>
    <row r="51" spans="1:68" ht="14.25" customHeight="1" x14ac:dyDescent="0.25">
      <c r="A51" s="560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9"/>
      <c r="AB51" s="539"/>
      <c r="AC51" s="539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58">
        <v>4680115885882</v>
      </c>
      <c r="E52" s="559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8">
        <v>4680115881426</v>
      </c>
      <c r="E53" s="559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58">
        <v>4680115880283</v>
      </c>
      <c r="E54" s="559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58">
        <v>4680115881525</v>
      </c>
      <c r="E55" s="559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58">
        <v>4680115885899</v>
      </c>
      <c r="E56" s="559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58">
        <v>4680115881419</v>
      </c>
      <c r="E57" s="559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27</v>
      </c>
      <c r="Y57" s="544">
        <f t="shared" si="6"/>
        <v>27</v>
      </c>
      <c r="Z57" s="36">
        <f>IFERROR(IF(Y57=0,"",ROUNDUP(Y57/H57,0)*0.00902),"")</f>
        <v>5.4120000000000001E-2</v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28.26</v>
      </c>
      <c r="BN57" s="64">
        <f t="shared" si="8"/>
        <v>28.26</v>
      </c>
      <c r="BO57" s="64">
        <f t="shared" si="9"/>
        <v>4.5454545454545456E-2</v>
      </c>
      <c r="BP57" s="64">
        <f t="shared" si="10"/>
        <v>4.5454545454545456E-2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71</v>
      </c>
      <c r="X58" s="545">
        <f>IFERROR(X52/H52,"0")+IFERROR(X53/H53,"0")+IFERROR(X54/H54,"0")+IFERROR(X55/H55,"0")+IFERROR(X56/H56,"0")+IFERROR(X57/H57,"0")</f>
        <v>6</v>
      </c>
      <c r="Y58" s="545">
        <f>IFERROR(Y52/H52,"0")+IFERROR(Y53/H53,"0")+IFERROR(Y54/H54,"0")+IFERROR(Y55/H55,"0")+IFERROR(Y56/H56,"0")+IFERROR(Y57/H57,"0")</f>
        <v>6</v>
      </c>
      <c r="Z58" s="545">
        <f>IFERROR(IF(Z52="",0,Z52),"0")+IFERROR(IF(Z53="",0,Z53),"0")+IFERROR(IF(Z54="",0,Z54),"0")+IFERROR(IF(Z55="",0,Z55),"0")+IFERROR(IF(Z56="",0,Z56),"0")+IFERROR(IF(Z57="",0,Z57),"0")</f>
        <v>5.4120000000000001E-2</v>
      </c>
      <c r="AA58" s="546"/>
      <c r="AB58" s="546"/>
      <c r="AC58" s="546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3" t="s">
        <v>70</v>
      </c>
      <c r="Q59" s="564"/>
      <c r="R59" s="564"/>
      <c r="S59" s="564"/>
      <c r="T59" s="564"/>
      <c r="U59" s="564"/>
      <c r="V59" s="565"/>
      <c r="W59" s="37" t="s">
        <v>68</v>
      </c>
      <c r="X59" s="545">
        <f>IFERROR(SUM(X52:X57),"0")</f>
        <v>27</v>
      </c>
      <c r="Y59" s="545">
        <f>IFERROR(SUM(Y52:Y57),"0")</f>
        <v>27</v>
      </c>
      <c r="Z59" s="37"/>
      <c r="AA59" s="546"/>
      <c r="AB59" s="546"/>
      <c r="AC59" s="546"/>
    </row>
    <row r="60" spans="1:68" ht="14.25" customHeight="1" x14ac:dyDescent="0.25">
      <c r="A60" s="560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9"/>
      <c r="AB60" s="539"/>
      <c r="AC60" s="539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8">
        <v>4680115881440</v>
      </c>
      <c r="E61" s="559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58">
        <v>4680115885950</v>
      </c>
      <c r="E62" s="559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58">
        <v>4680115881433</v>
      </c>
      <c r="E63" s="559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3" t="s">
        <v>70</v>
      </c>
      <c r="Q65" s="564"/>
      <c r="R65" s="564"/>
      <c r="S65" s="564"/>
      <c r="T65" s="564"/>
      <c r="U65" s="564"/>
      <c r="V65" s="565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customHeight="1" x14ac:dyDescent="0.25">
      <c r="A66" s="560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9"/>
      <c r="AB66" s="539"/>
      <c r="AC66" s="539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58">
        <v>4680115885073</v>
      </c>
      <c r="E67" s="559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58">
        <v>4680115885059</v>
      </c>
      <c r="E68" s="559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58">
        <v>4680115885097</v>
      </c>
      <c r="E69" s="559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3" t="s">
        <v>70</v>
      </c>
      <c r="Q71" s="564"/>
      <c r="R71" s="564"/>
      <c r="S71" s="564"/>
      <c r="T71" s="564"/>
      <c r="U71" s="564"/>
      <c r="V71" s="565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60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9"/>
      <c r="AB72" s="539"/>
      <c r="AC72" s="539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58">
        <v>4680115881891</v>
      </c>
      <c r="E73" s="559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58">
        <v>4680115885769</v>
      </c>
      <c r="E74" s="559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69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58">
        <v>4680115884311</v>
      </c>
      <c r="E75" s="559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58">
        <v>4680115885929</v>
      </c>
      <c r="E76" s="559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58">
        <v>4680115884403</v>
      </c>
      <c r="E77" s="559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3" t="s">
        <v>70</v>
      </c>
      <c r="Q79" s="564"/>
      <c r="R79" s="564"/>
      <c r="S79" s="564"/>
      <c r="T79" s="564"/>
      <c r="U79" s="564"/>
      <c r="V79" s="565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60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9"/>
      <c r="AB80" s="539"/>
      <c r="AC80" s="539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58">
        <v>4680115881532</v>
      </c>
      <c r="E81" s="559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58">
        <v>4680115881464</v>
      </c>
      <c r="E82" s="559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3" t="s">
        <v>70</v>
      </c>
      <c r="Q84" s="564"/>
      <c r="R84" s="564"/>
      <c r="S84" s="564"/>
      <c r="T84" s="564"/>
      <c r="U84" s="564"/>
      <c r="V84" s="565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93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8"/>
      <c r="AB85" s="538"/>
      <c r="AC85" s="538"/>
    </row>
    <row r="86" spans="1:68" ht="14.25" customHeight="1" x14ac:dyDescent="0.25">
      <c r="A86" s="560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9"/>
      <c r="AB86" s="539"/>
      <c r="AC86" s="539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8">
        <v>4680115881327</v>
      </c>
      <c r="E87" s="559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58">
        <v>4680115881518</v>
      </c>
      <c r="E88" s="559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8">
        <v>4680115881303</v>
      </c>
      <c r="E89" s="559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18</v>
      </c>
      <c r="Y89" s="544">
        <f>IFERROR(IF(X89="",0,CEILING((X89/$H89),1)*$H89),"")</f>
        <v>18</v>
      </c>
      <c r="Z89" s="36">
        <f>IFERROR(IF(Y89=0,"",ROUNDUP(Y89/H89,0)*0.00902),"")</f>
        <v>3.6080000000000001E-2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18.84</v>
      </c>
      <c r="BN89" s="64">
        <f>IFERROR(Y89*I89/H89,"0")</f>
        <v>18.84</v>
      </c>
      <c r="BO89" s="64">
        <f>IFERROR(1/J89*(X89/H89),"0")</f>
        <v>3.0303030303030304E-2</v>
      </c>
      <c r="BP89" s="64">
        <f>IFERROR(1/J89*(Y89/H89),"0")</f>
        <v>3.0303030303030304E-2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71</v>
      </c>
      <c r="X90" s="545">
        <f>IFERROR(X87/H87,"0")+IFERROR(X88/H88,"0")+IFERROR(X89/H89,"0")</f>
        <v>4</v>
      </c>
      <c r="Y90" s="545">
        <f>IFERROR(Y87/H87,"0")+IFERROR(Y88/H88,"0")+IFERROR(Y89/H89,"0")</f>
        <v>4</v>
      </c>
      <c r="Z90" s="545">
        <f>IFERROR(IF(Z87="",0,Z87),"0")+IFERROR(IF(Z88="",0,Z88),"0")+IFERROR(IF(Z89="",0,Z89),"0")</f>
        <v>3.6080000000000001E-2</v>
      </c>
      <c r="AA90" s="546"/>
      <c r="AB90" s="546"/>
      <c r="AC90" s="546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3" t="s">
        <v>70</v>
      </c>
      <c r="Q91" s="564"/>
      <c r="R91" s="564"/>
      <c r="S91" s="564"/>
      <c r="T91" s="564"/>
      <c r="U91" s="564"/>
      <c r="V91" s="565"/>
      <c r="W91" s="37" t="s">
        <v>68</v>
      </c>
      <c r="X91" s="545">
        <f>IFERROR(SUM(X87:X89),"0")</f>
        <v>18</v>
      </c>
      <c r="Y91" s="545">
        <f>IFERROR(SUM(Y87:Y89),"0")</f>
        <v>18</v>
      </c>
      <c r="Z91" s="37"/>
      <c r="AA91" s="546"/>
      <c r="AB91" s="546"/>
      <c r="AC91" s="546"/>
    </row>
    <row r="92" spans="1:68" ht="14.25" customHeight="1" x14ac:dyDescent="0.25">
      <c r="A92" s="560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9"/>
      <c r="AB92" s="539"/>
      <c r="AC92" s="539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8">
        <v>4607091386967</v>
      </c>
      <c r="E93" s="559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91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3">
        <v>30</v>
      </c>
      <c r="Y93" s="544">
        <f>IFERROR(IF(X93="",0,CEILING((X93/$H93),1)*$H93),"")</f>
        <v>32.4</v>
      </c>
      <c r="Z93" s="36">
        <f>IFERROR(IF(Y93=0,"",ROUNDUP(Y93/H93,0)*0.01898),"")</f>
        <v>7.5920000000000001E-2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31.922222222222224</v>
      </c>
      <c r="BN93" s="64">
        <f>IFERROR(Y93*I93/H93,"0")</f>
        <v>34.475999999999999</v>
      </c>
      <c r="BO93" s="64">
        <f>IFERROR(1/J93*(X93/H93),"0")</f>
        <v>5.7870370370370371E-2</v>
      </c>
      <c r="BP93" s="64">
        <f>IFERROR(1/J93*(Y93/H93),"0")</f>
        <v>6.25E-2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58">
        <v>4680115884953</v>
      </c>
      <c r="E94" s="559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8">
        <v>4607091385731</v>
      </c>
      <c r="E95" s="559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58">
        <v>4680115880894</v>
      </c>
      <c r="E96" s="559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71</v>
      </c>
      <c r="X97" s="545">
        <f>IFERROR(X93/H93,"0")+IFERROR(X94/H94,"0")+IFERROR(X95/H95,"0")+IFERROR(X96/H96,"0")</f>
        <v>3.7037037037037037</v>
      </c>
      <c r="Y97" s="545">
        <f>IFERROR(Y93/H93,"0")+IFERROR(Y94/H94,"0")+IFERROR(Y95/H95,"0")+IFERROR(Y96/H96,"0")</f>
        <v>4</v>
      </c>
      <c r="Z97" s="545">
        <f>IFERROR(IF(Z93="",0,Z93),"0")+IFERROR(IF(Z94="",0,Z94),"0")+IFERROR(IF(Z95="",0,Z95),"0")+IFERROR(IF(Z96="",0,Z96),"0")</f>
        <v>7.5920000000000001E-2</v>
      </c>
      <c r="AA97" s="546"/>
      <c r="AB97" s="546"/>
      <c r="AC97" s="546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3" t="s">
        <v>70</v>
      </c>
      <c r="Q98" s="564"/>
      <c r="R98" s="564"/>
      <c r="S98" s="564"/>
      <c r="T98" s="564"/>
      <c r="U98" s="564"/>
      <c r="V98" s="565"/>
      <c r="W98" s="37" t="s">
        <v>68</v>
      </c>
      <c r="X98" s="545">
        <f>IFERROR(SUM(X93:X96),"0")</f>
        <v>30</v>
      </c>
      <c r="Y98" s="545">
        <f>IFERROR(SUM(Y93:Y96),"0")</f>
        <v>32.4</v>
      </c>
      <c r="Z98" s="37"/>
      <c r="AA98" s="546"/>
      <c r="AB98" s="546"/>
      <c r="AC98" s="546"/>
    </row>
    <row r="99" spans="1:68" ht="16.5" customHeight="1" x14ac:dyDescent="0.25">
      <c r="A99" s="593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8"/>
      <c r="AB99" s="538"/>
      <c r="AC99" s="538"/>
    </row>
    <row r="100" spans="1:68" ht="14.25" customHeight="1" x14ac:dyDescent="0.25">
      <c r="A100" s="560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9"/>
      <c r="AB100" s="539"/>
      <c r="AC100" s="539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8">
        <v>4680115882133</v>
      </c>
      <c r="E101" s="559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58">
        <v>4680115880269</v>
      </c>
      <c r="E102" s="559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8">
        <v>4680115880429</v>
      </c>
      <c r="E103" s="559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58">
        <v>4680115881457</v>
      </c>
      <c r="E104" s="559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71</v>
      </c>
      <c r="X105" s="545">
        <f>IFERROR(X101/H101,"0")+IFERROR(X102/H102,"0")+IFERROR(X103/H103,"0")+IFERROR(X104/H104,"0")</f>
        <v>0</v>
      </c>
      <c r="Y105" s="545">
        <f>IFERROR(Y101/H101,"0")+IFERROR(Y102/H102,"0")+IFERROR(Y103/H103,"0")+IFERROR(Y104/H104,"0")</f>
        <v>0</v>
      </c>
      <c r="Z105" s="545">
        <f>IFERROR(IF(Z101="",0,Z101),"0")+IFERROR(IF(Z102="",0,Z102),"0")+IFERROR(IF(Z103="",0,Z103),"0")+IFERROR(IF(Z104="",0,Z104),"0")</f>
        <v>0</v>
      </c>
      <c r="AA105" s="546"/>
      <c r="AB105" s="546"/>
      <c r="AC105" s="546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3" t="s">
        <v>70</v>
      </c>
      <c r="Q106" s="564"/>
      <c r="R106" s="564"/>
      <c r="S106" s="564"/>
      <c r="T106" s="564"/>
      <c r="U106" s="564"/>
      <c r="V106" s="565"/>
      <c r="W106" s="37" t="s">
        <v>68</v>
      </c>
      <c r="X106" s="545">
        <f>IFERROR(SUM(X101:X104),"0")</f>
        <v>0</v>
      </c>
      <c r="Y106" s="545">
        <f>IFERROR(SUM(Y101:Y104),"0")</f>
        <v>0</v>
      </c>
      <c r="Z106" s="37"/>
      <c r="AA106" s="546"/>
      <c r="AB106" s="546"/>
      <c r="AC106" s="546"/>
    </row>
    <row r="107" spans="1:68" ht="14.25" customHeight="1" x14ac:dyDescent="0.25">
      <c r="A107" s="560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9"/>
      <c r="AB107" s="539"/>
      <c r="AC107" s="539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58">
        <v>4680115881488</v>
      </c>
      <c r="E108" s="559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58">
        <v>4680115882775</v>
      </c>
      <c r="E109" s="559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58">
        <v>4680115880658</v>
      </c>
      <c r="E110" s="559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3" t="s">
        <v>70</v>
      </c>
      <c r="Q112" s="564"/>
      <c r="R112" s="564"/>
      <c r="S112" s="564"/>
      <c r="T112" s="564"/>
      <c r="U112" s="564"/>
      <c r="V112" s="565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60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9"/>
      <c r="AB113" s="539"/>
      <c r="AC113" s="539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8">
        <v>4607091385168</v>
      </c>
      <c r="E114" s="559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60</v>
      </c>
      <c r="Y114" s="544">
        <f>IFERROR(IF(X114="",0,CEILING((X114/$H114),1)*$H114),"")</f>
        <v>64.8</v>
      </c>
      <c r="Z114" s="36">
        <f>IFERROR(IF(Y114=0,"",ROUNDUP(Y114/H114,0)*0.01898),"")</f>
        <v>0.15184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63.8</v>
      </c>
      <c r="BN114" s="64">
        <f>IFERROR(Y114*I114/H114,"0")</f>
        <v>68.903999999999996</v>
      </c>
      <c r="BO114" s="64">
        <f>IFERROR(1/J114*(X114/H114),"0")</f>
        <v>0.11574074074074074</v>
      </c>
      <c r="BP114" s="64">
        <f>IFERROR(1/J114*(Y114/H114),"0")</f>
        <v>0.125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58">
        <v>4607091383256</v>
      </c>
      <c r="E115" s="559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8">
        <v>4607091385748</v>
      </c>
      <c r="E116" s="559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58">
        <v>4680115884533</v>
      </c>
      <c r="E117" s="559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71</v>
      </c>
      <c r="X118" s="545">
        <f>IFERROR(X114/H114,"0")+IFERROR(X115/H115,"0")+IFERROR(X116/H116,"0")+IFERROR(X117/H117,"0")</f>
        <v>7.4074074074074074</v>
      </c>
      <c r="Y118" s="545">
        <f>IFERROR(Y114/H114,"0")+IFERROR(Y115/H115,"0")+IFERROR(Y116/H116,"0")+IFERROR(Y117/H117,"0")</f>
        <v>8</v>
      </c>
      <c r="Z118" s="545">
        <f>IFERROR(IF(Z114="",0,Z114),"0")+IFERROR(IF(Z115="",0,Z115),"0")+IFERROR(IF(Z116="",0,Z116),"0")+IFERROR(IF(Z117="",0,Z117),"0")</f>
        <v>0.15184</v>
      </c>
      <c r="AA118" s="546"/>
      <c r="AB118" s="546"/>
      <c r="AC118" s="546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3" t="s">
        <v>70</v>
      </c>
      <c r="Q119" s="564"/>
      <c r="R119" s="564"/>
      <c r="S119" s="564"/>
      <c r="T119" s="564"/>
      <c r="U119" s="564"/>
      <c r="V119" s="565"/>
      <c r="W119" s="37" t="s">
        <v>68</v>
      </c>
      <c r="X119" s="545">
        <f>IFERROR(SUM(X114:X117),"0")</f>
        <v>60</v>
      </c>
      <c r="Y119" s="545">
        <f>IFERROR(SUM(Y114:Y117),"0")</f>
        <v>64.8</v>
      </c>
      <c r="Z119" s="37"/>
      <c r="AA119" s="546"/>
      <c r="AB119" s="546"/>
      <c r="AC119" s="546"/>
    </row>
    <row r="120" spans="1:68" ht="14.25" customHeight="1" x14ac:dyDescent="0.25">
      <c r="A120" s="560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9"/>
      <c r="AB120" s="539"/>
      <c r="AC120" s="539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58">
        <v>4680115882652</v>
      </c>
      <c r="E121" s="559"/>
      <c r="F121" s="542">
        <v>0.33</v>
      </c>
      <c r="G121" s="32">
        <v>6</v>
      </c>
      <c r="H121" s="542">
        <v>1.98</v>
      </c>
      <c r="I121" s="542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58">
        <v>4680115880238</v>
      </c>
      <c r="E122" s="559"/>
      <c r="F122" s="542">
        <v>0.33</v>
      </c>
      <c r="G122" s="32">
        <v>6</v>
      </c>
      <c r="H122" s="542">
        <v>1.98</v>
      </c>
      <c r="I122" s="542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3">
        <v>0</v>
      </c>
      <c r="Y122" s="54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3" t="s">
        <v>70</v>
      </c>
      <c r="Q123" s="564"/>
      <c r="R123" s="564"/>
      <c r="S123" s="564"/>
      <c r="T123" s="564"/>
      <c r="U123" s="564"/>
      <c r="V123" s="565"/>
      <c r="W123" s="37" t="s">
        <v>71</v>
      </c>
      <c r="X123" s="545">
        <f>IFERROR(X121/H121,"0")+IFERROR(X122/H122,"0")</f>
        <v>0</v>
      </c>
      <c r="Y123" s="545">
        <f>IFERROR(Y121/H121,"0")+IFERROR(Y122/H122,"0")</f>
        <v>0</v>
      </c>
      <c r="Z123" s="545">
        <f>IFERROR(IF(Z121="",0,Z121),"0")+IFERROR(IF(Z122="",0,Z122),"0")</f>
        <v>0</v>
      </c>
      <c r="AA123" s="546"/>
      <c r="AB123" s="546"/>
      <c r="AC123" s="546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3" t="s">
        <v>70</v>
      </c>
      <c r="Q124" s="564"/>
      <c r="R124" s="564"/>
      <c r="S124" s="564"/>
      <c r="T124" s="564"/>
      <c r="U124" s="564"/>
      <c r="V124" s="565"/>
      <c r="W124" s="37" t="s">
        <v>68</v>
      </c>
      <c r="X124" s="545">
        <f>IFERROR(SUM(X121:X122),"0")</f>
        <v>0</v>
      </c>
      <c r="Y124" s="545">
        <f>IFERROR(SUM(Y121:Y122),"0")</f>
        <v>0</v>
      </c>
      <c r="Z124" s="37"/>
      <c r="AA124" s="546"/>
      <c r="AB124" s="546"/>
      <c r="AC124" s="546"/>
    </row>
    <row r="125" spans="1:68" ht="16.5" customHeight="1" x14ac:dyDescent="0.25">
      <c r="A125" s="593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8"/>
      <c r="AB125" s="538"/>
      <c r="AC125" s="538"/>
    </row>
    <row r="126" spans="1:68" ht="14.25" customHeight="1" x14ac:dyDescent="0.25">
      <c r="A126" s="560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9"/>
      <c r="AB126" s="539"/>
      <c r="AC126" s="539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58">
        <v>4680115882577</v>
      </c>
      <c r="E127" s="559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58">
        <v>4680115882577</v>
      </c>
      <c r="E128" s="559"/>
      <c r="F128" s="542">
        <v>0.4</v>
      </c>
      <c r="G128" s="32">
        <v>8</v>
      </c>
      <c r="H128" s="542">
        <v>3.2</v>
      </c>
      <c r="I128" s="542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3">
        <v>0</v>
      </c>
      <c r="Y128" s="544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3" t="s">
        <v>70</v>
      </c>
      <c r="Q129" s="564"/>
      <c r="R129" s="564"/>
      <c r="S129" s="564"/>
      <c r="T129" s="564"/>
      <c r="U129" s="564"/>
      <c r="V129" s="565"/>
      <c r="W129" s="37" t="s">
        <v>71</v>
      </c>
      <c r="X129" s="545">
        <f>IFERROR(X127/H127,"0")+IFERROR(X128/H128,"0")</f>
        <v>0</v>
      </c>
      <c r="Y129" s="545">
        <f>IFERROR(Y127/H127,"0")+IFERROR(Y128/H128,"0")</f>
        <v>0</v>
      </c>
      <c r="Z129" s="545">
        <f>IFERROR(IF(Z127="",0,Z127),"0")+IFERROR(IF(Z128="",0,Z128),"0")</f>
        <v>0</v>
      </c>
      <c r="AA129" s="546"/>
      <c r="AB129" s="546"/>
      <c r="AC129" s="546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3" t="s">
        <v>70</v>
      </c>
      <c r="Q130" s="564"/>
      <c r="R130" s="564"/>
      <c r="S130" s="564"/>
      <c r="T130" s="564"/>
      <c r="U130" s="564"/>
      <c r="V130" s="565"/>
      <c r="W130" s="37" t="s">
        <v>68</v>
      </c>
      <c r="X130" s="545">
        <f>IFERROR(SUM(X127:X128),"0")</f>
        <v>0</v>
      </c>
      <c r="Y130" s="545">
        <f>IFERROR(SUM(Y127:Y128),"0")</f>
        <v>0</v>
      </c>
      <c r="Z130" s="37"/>
      <c r="AA130" s="546"/>
      <c r="AB130" s="546"/>
      <c r="AC130" s="546"/>
    </row>
    <row r="131" spans="1:68" ht="14.25" customHeight="1" x14ac:dyDescent="0.25">
      <c r="A131" s="560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9"/>
      <c r="AB131" s="539"/>
      <c r="AC131" s="539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58">
        <v>4680115883444</v>
      </c>
      <c r="E132" s="559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58">
        <v>4680115883444</v>
      </c>
      <c r="E133" s="559"/>
      <c r="F133" s="542">
        <v>0.35</v>
      </c>
      <c r="G133" s="32">
        <v>8</v>
      </c>
      <c r="H133" s="542">
        <v>2.8</v>
      </c>
      <c r="I133" s="542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3">
        <v>0</v>
      </c>
      <c r="Y133" s="54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3" t="s">
        <v>70</v>
      </c>
      <c r="Q134" s="564"/>
      <c r="R134" s="564"/>
      <c r="S134" s="564"/>
      <c r="T134" s="564"/>
      <c r="U134" s="564"/>
      <c r="V134" s="565"/>
      <c r="W134" s="37" t="s">
        <v>71</v>
      </c>
      <c r="X134" s="545">
        <f>IFERROR(X132/H132,"0")+IFERROR(X133/H133,"0")</f>
        <v>0</v>
      </c>
      <c r="Y134" s="545">
        <f>IFERROR(Y132/H132,"0")+IFERROR(Y133/H133,"0")</f>
        <v>0</v>
      </c>
      <c r="Z134" s="545">
        <f>IFERROR(IF(Z132="",0,Z132),"0")+IFERROR(IF(Z133="",0,Z133),"0")</f>
        <v>0</v>
      </c>
      <c r="AA134" s="546"/>
      <c r="AB134" s="546"/>
      <c r="AC134" s="546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3" t="s">
        <v>70</v>
      </c>
      <c r="Q135" s="564"/>
      <c r="R135" s="564"/>
      <c r="S135" s="564"/>
      <c r="T135" s="564"/>
      <c r="U135" s="564"/>
      <c r="V135" s="565"/>
      <c r="W135" s="37" t="s">
        <v>68</v>
      </c>
      <c r="X135" s="545">
        <f>IFERROR(SUM(X132:X133),"0")</f>
        <v>0</v>
      </c>
      <c r="Y135" s="545">
        <f>IFERROR(SUM(Y132:Y133),"0")</f>
        <v>0</v>
      </c>
      <c r="Z135" s="37"/>
      <c r="AA135" s="546"/>
      <c r="AB135" s="546"/>
      <c r="AC135" s="546"/>
    </row>
    <row r="136" spans="1:68" ht="14.25" customHeight="1" x14ac:dyDescent="0.25">
      <c r="A136" s="560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9"/>
      <c r="AB136" s="539"/>
      <c r="AC136" s="539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58">
        <v>4680115882584</v>
      </c>
      <c r="E137" s="559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58">
        <v>4680115882584</v>
      </c>
      <c r="E138" s="559"/>
      <c r="F138" s="542">
        <v>0.33</v>
      </c>
      <c r="G138" s="32">
        <v>8</v>
      </c>
      <c r="H138" s="542">
        <v>2.64</v>
      </c>
      <c r="I138" s="542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3">
        <v>0</v>
      </c>
      <c r="Y138" s="54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3" t="s">
        <v>70</v>
      </c>
      <c r="Q139" s="564"/>
      <c r="R139" s="564"/>
      <c r="S139" s="564"/>
      <c r="T139" s="564"/>
      <c r="U139" s="564"/>
      <c r="V139" s="565"/>
      <c r="W139" s="37" t="s">
        <v>71</v>
      </c>
      <c r="X139" s="545">
        <f>IFERROR(X137/H137,"0")+IFERROR(X138/H138,"0")</f>
        <v>0</v>
      </c>
      <c r="Y139" s="545">
        <f>IFERROR(Y137/H137,"0")+IFERROR(Y138/H138,"0")</f>
        <v>0</v>
      </c>
      <c r="Z139" s="545">
        <f>IFERROR(IF(Z137="",0,Z137),"0")+IFERROR(IF(Z138="",0,Z138),"0")</f>
        <v>0</v>
      </c>
      <c r="AA139" s="546"/>
      <c r="AB139" s="546"/>
      <c r="AC139" s="546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3" t="s">
        <v>70</v>
      </c>
      <c r="Q140" s="564"/>
      <c r="R140" s="564"/>
      <c r="S140" s="564"/>
      <c r="T140" s="564"/>
      <c r="U140" s="564"/>
      <c r="V140" s="565"/>
      <c r="W140" s="37" t="s">
        <v>68</v>
      </c>
      <c r="X140" s="545">
        <f>IFERROR(SUM(X137:X138),"0")</f>
        <v>0</v>
      </c>
      <c r="Y140" s="545">
        <f>IFERROR(SUM(Y137:Y138),"0")</f>
        <v>0</v>
      </c>
      <c r="Z140" s="37"/>
      <c r="AA140" s="546"/>
      <c r="AB140" s="546"/>
      <c r="AC140" s="546"/>
    </row>
    <row r="141" spans="1:68" ht="16.5" customHeight="1" x14ac:dyDescent="0.25">
      <c r="A141" s="593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8"/>
      <c r="AB141" s="538"/>
      <c r="AC141" s="538"/>
    </row>
    <row r="142" spans="1:68" ht="14.25" customHeight="1" x14ac:dyDescent="0.25">
      <c r="A142" s="560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9"/>
      <c r="AB142" s="539"/>
      <c r="AC142" s="539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58">
        <v>4607091384604</v>
      </c>
      <c r="E143" s="559"/>
      <c r="F143" s="542">
        <v>0.4</v>
      </c>
      <c r="G143" s="32">
        <v>10</v>
      </c>
      <c r="H143" s="542">
        <v>4</v>
      </c>
      <c r="I143" s="542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58">
        <v>4680115886810</v>
      </c>
      <c r="E144" s="559"/>
      <c r="F144" s="542">
        <v>0.3</v>
      </c>
      <c r="G144" s="32">
        <v>10</v>
      </c>
      <c r="H144" s="542">
        <v>3</v>
      </c>
      <c r="I144" s="542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1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3">
        <v>0</v>
      </c>
      <c r="Y144" s="54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3" t="s">
        <v>70</v>
      </c>
      <c r="Q145" s="564"/>
      <c r="R145" s="564"/>
      <c r="S145" s="564"/>
      <c r="T145" s="564"/>
      <c r="U145" s="564"/>
      <c r="V145" s="565"/>
      <c r="W145" s="37" t="s">
        <v>71</v>
      </c>
      <c r="X145" s="545">
        <f>IFERROR(X143/H143,"0")+IFERROR(X144/H144,"0")</f>
        <v>0</v>
      </c>
      <c r="Y145" s="545">
        <f>IFERROR(Y143/H143,"0")+IFERROR(Y144/H144,"0")</f>
        <v>0</v>
      </c>
      <c r="Z145" s="545">
        <f>IFERROR(IF(Z143="",0,Z143),"0")+IFERROR(IF(Z144="",0,Z144),"0")</f>
        <v>0</v>
      </c>
      <c r="AA145" s="546"/>
      <c r="AB145" s="546"/>
      <c r="AC145" s="546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3" t="s">
        <v>70</v>
      </c>
      <c r="Q146" s="564"/>
      <c r="R146" s="564"/>
      <c r="S146" s="564"/>
      <c r="T146" s="564"/>
      <c r="U146" s="564"/>
      <c r="V146" s="565"/>
      <c r="W146" s="37" t="s">
        <v>68</v>
      </c>
      <c r="X146" s="545">
        <f>IFERROR(SUM(X143:X144),"0")</f>
        <v>0</v>
      </c>
      <c r="Y146" s="545">
        <f>IFERROR(SUM(Y143:Y144),"0")</f>
        <v>0</v>
      </c>
      <c r="Z146" s="37"/>
      <c r="AA146" s="546"/>
      <c r="AB146" s="546"/>
      <c r="AC146" s="546"/>
    </row>
    <row r="147" spans="1:68" ht="14.25" customHeight="1" x14ac:dyDescent="0.25">
      <c r="A147" s="560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9"/>
      <c r="AB147" s="539"/>
      <c r="AC147" s="539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58">
        <v>4607091387667</v>
      </c>
      <c r="E148" s="559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58">
        <v>4607091387636</v>
      </c>
      <c r="E149" s="559"/>
      <c r="F149" s="542">
        <v>0.7</v>
      </c>
      <c r="G149" s="32">
        <v>6</v>
      </c>
      <c r="H149" s="542">
        <v>4.2</v>
      </c>
      <c r="I149" s="542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58">
        <v>4607091382426</v>
      </c>
      <c r="E150" s="559"/>
      <c r="F150" s="542">
        <v>0.9</v>
      </c>
      <c r="G150" s="32">
        <v>10</v>
      </c>
      <c r="H150" s="542">
        <v>9</v>
      </c>
      <c r="I150" s="542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3">
        <v>0</v>
      </c>
      <c r="Y150" s="544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3" t="s">
        <v>70</v>
      </c>
      <c r="Q151" s="564"/>
      <c r="R151" s="564"/>
      <c r="S151" s="564"/>
      <c r="T151" s="564"/>
      <c r="U151" s="564"/>
      <c r="V151" s="565"/>
      <c r="W151" s="37" t="s">
        <v>71</v>
      </c>
      <c r="X151" s="545">
        <f>IFERROR(X148/H148,"0")+IFERROR(X149/H149,"0")+IFERROR(X150/H150,"0")</f>
        <v>0</v>
      </c>
      <c r="Y151" s="545">
        <f>IFERROR(Y148/H148,"0")+IFERROR(Y149/H149,"0")+IFERROR(Y150/H150,"0")</f>
        <v>0</v>
      </c>
      <c r="Z151" s="545">
        <f>IFERROR(IF(Z148="",0,Z148),"0")+IFERROR(IF(Z149="",0,Z149),"0")+IFERROR(IF(Z150="",0,Z150),"0")</f>
        <v>0</v>
      </c>
      <c r="AA151" s="546"/>
      <c r="AB151" s="546"/>
      <c r="AC151" s="546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3" t="s">
        <v>70</v>
      </c>
      <c r="Q152" s="564"/>
      <c r="R152" s="564"/>
      <c r="S152" s="564"/>
      <c r="T152" s="564"/>
      <c r="U152" s="564"/>
      <c r="V152" s="565"/>
      <c r="W152" s="37" t="s">
        <v>68</v>
      </c>
      <c r="X152" s="545">
        <f>IFERROR(SUM(X148:X150),"0")</f>
        <v>0</v>
      </c>
      <c r="Y152" s="545">
        <f>IFERROR(SUM(Y148:Y150),"0")</f>
        <v>0</v>
      </c>
      <c r="Z152" s="37"/>
      <c r="AA152" s="546"/>
      <c r="AB152" s="546"/>
      <c r="AC152" s="546"/>
    </row>
    <row r="153" spans="1:68" ht="27.75" customHeight="1" x14ac:dyDescent="0.2">
      <c r="A153" s="603" t="s">
        <v>253</v>
      </c>
      <c r="B153" s="604"/>
      <c r="C153" s="604"/>
      <c r="D153" s="604"/>
      <c r="E153" s="604"/>
      <c r="F153" s="604"/>
      <c r="G153" s="604"/>
      <c r="H153" s="604"/>
      <c r="I153" s="604"/>
      <c r="J153" s="604"/>
      <c r="K153" s="604"/>
      <c r="L153" s="604"/>
      <c r="M153" s="604"/>
      <c r="N153" s="604"/>
      <c r="O153" s="604"/>
      <c r="P153" s="604"/>
      <c r="Q153" s="604"/>
      <c r="R153" s="604"/>
      <c r="S153" s="604"/>
      <c r="T153" s="604"/>
      <c r="U153" s="604"/>
      <c r="V153" s="604"/>
      <c r="W153" s="604"/>
      <c r="X153" s="604"/>
      <c r="Y153" s="604"/>
      <c r="Z153" s="604"/>
      <c r="AA153" s="48"/>
      <c r="AB153" s="48"/>
      <c r="AC153" s="48"/>
    </row>
    <row r="154" spans="1:68" ht="16.5" customHeight="1" x14ac:dyDescent="0.25">
      <c r="A154" s="593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8"/>
      <c r="AB154" s="538"/>
      <c r="AC154" s="538"/>
    </row>
    <row r="155" spans="1:68" ht="14.25" customHeight="1" x14ac:dyDescent="0.25">
      <c r="A155" s="560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9"/>
      <c r="AB155" s="539"/>
      <c r="AC155" s="539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58">
        <v>4680115886223</v>
      </c>
      <c r="E156" s="559"/>
      <c r="F156" s="542">
        <v>0.33</v>
      </c>
      <c r="G156" s="32">
        <v>6</v>
      </c>
      <c r="H156" s="542">
        <v>1.98</v>
      </c>
      <c r="I156" s="542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3">
        <v>0</v>
      </c>
      <c r="Y156" s="544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3" t="s">
        <v>70</v>
      </c>
      <c r="Q157" s="564"/>
      <c r="R157" s="564"/>
      <c r="S157" s="564"/>
      <c r="T157" s="564"/>
      <c r="U157" s="564"/>
      <c r="V157" s="565"/>
      <c r="W157" s="37" t="s">
        <v>71</v>
      </c>
      <c r="X157" s="545">
        <f>IFERROR(X156/H156,"0")</f>
        <v>0</v>
      </c>
      <c r="Y157" s="545">
        <f>IFERROR(Y156/H156,"0")</f>
        <v>0</v>
      </c>
      <c r="Z157" s="545">
        <f>IFERROR(IF(Z156="",0,Z156),"0")</f>
        <v>0</v>
      </c>
      <c r="AA157" s="546"/>
      <c r="AB157" s="546"/>
      <c r="AC157" s="546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3" t="s">
        <v>70</v>
      </c>
      <c r="Q158" s="564"/>
      <c r="R158" s="564"/>
      <c r="S158" s="564"/>
      <c r="T158" s="564"/>
      <c r="U158" s="564"/>
      <c r="V158" s="565"/>
      <c r="W158" s="37" t="s">
        <v>68</v>
      </c>
      <c r="X158" s="545">
        <f>IFERROR(SUM(X156:X156),"0")</f>
        <v>0</v>
      </c>
      <c r="Y158" s="545">
        <f>IFERROR(SUM(Y156:Y156),"0")</f>
        <v>0</v>
      </c>
      <c r="Z158" s="37"/>
      <c r="AA158" s="546"/>
      <c r="AB158" s="546"/>
      <c r="AC158" s="546"/>
    </row>
    <row r="159" spans="1:68" ht="14.25" customHeight="1" x14ac:dyDescent="0.25">
      <c r="A159" s="560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9"/>
      <c r="AB159" s="539"/>
      <c r="AC159" s="539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8">
        <v>4680115880993</v>
      </c>
      <c r="E160" s="559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8">
        <v>4680115881761</v>
      </c>
      <c r="E161" s="559"/>
      <c r="F161" s="542">
        <v>0.7</v>
      </c>
      <c r="G161" s="32">
        <v>6</v>
      </c>
      <c r="H161" s="542">
        <v>4.2</v>
      </c>
      <c r="I161" s="542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10</v>
      </c>
      <c r="Y161" s="544">
        <f t="shared" si="11"/>
        <v>12.600000000000001</v>
      </c>
      <c r="Z161" s="36">
        <f>IFERROR(IF(Y161=0,"",ROUNDUP(Y161/H161,0)*0.00902),"")</f>
        <v>2.7060000000000001E-2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10.642857142857141</v>
      </c>
      <c r="BN161" s="64">
        <f t="shared" si="13"/>
        <v>13.41</v>
      </c>
      <c r="BO161" s="64">
        <f t="shared" si="14"/>
        <v>1.8037518037518036E-2</v>
      </c>
      <c r="BP161" s="64">
        <f t="shared" si="15"/>
        <v>2.2727272727272728E-2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8">
        <v>4680115881563</v>
      </c>
      <c r="E162" s="559"/>
      <c r="F162" s="542">
        <v>0.7</v>
      </c>
      <c r="G162" s="32">
        <v>6</v>
      </c>
      <c r="H162" s="542">
        <v>4.2</v>
      </c>
      <c r="I162" s="542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40</v>
      </c>
      <c r="Y162" s="544">
        <f t="shared" si="11"/>
        <v>42</v>
      </c>
      <c r="Z162" s="36">
        <f>IFERROR(IF(Y162=0,"",ROUNDUP(Y162/H162,0)*0.00902),"")</f>
        <v>9.0200000000000002E-2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42</v>
      </c>
      <c r="BN162" s="64">
        <f t="shared" si="13"/>
        <v>44.099999999999994</v>
      </c>
      <c r="BO162" s="64">
        <f t="shared" si="14"/>
        <v>7.2150072150072145E-2</v>
      </c>
      <c r="BP162" s="64">
        <f t="shared" si="15"/>
        <v>7.575757575757576E-2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8">
        <v>4680115880986</v>
      </c>
      <c r="E163" s="559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8">
        <v>4680115881785</v>
      </c>
      <c r="E164" s="559"/>
      <c r="F164" s="542">
        <v>0.35</v>
      </c>
      <c r="G164" s="32">
        <v>6</v>
      </c>
      <c r="H164" s="542">
        <v>2.1</v>
      </c>
      <c r="I164" s="542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58">
        <v>4680115886537</v>
      </c>
      <c r="E165" s="559"/>
      <c r="F165" s="542">
        <v>0.3</v>
      </c>
      <c r="G165" s="32">
        <v>6</v>
      </c>
      <c r="H165" s="542">
        <v>1.8</v>
      </c>
      <c r="I165" s="542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8">
        <v>4680115881679</v>
      </c>
      <c r="E166" s="559"/>
      <c r="F166" s="542">
        <v>0.35</v>
      </c>
      <c r="G166" s="32">
        <v>6</v>
      </c>
      <c r="H166" s="542">
        <v>2.1</v>
      </c>
      <c r="I166" s="542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58">
        <v>4680115880191</v>
      </c>
      <c r="E167" s="559"/>
      <c r="F167" s="542">
        <v>0.4</v>
      </c>
      <c r="G167" s="32">
        <v>6</v>
      </c>
      <c r="H167" s="542">
        <v>2.4</v>
      </c>
      <c r="I167" s="542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58">
        <v>4680115883963</v>
      </c>
      <c r="E168" s="559"/>
      <c r="F168" s="542">
        <v>0.28000000000000003</v>
      </c>
      <c r="G168" s="32">
        <v>6</v>
      </c>
      <c r="H168" s="542">
        <v>1.68</v>
      </c>
      <c r="I168" s="542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3">
        <v>0</v>
      </c>
      <c r="Y168" s="544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3" t="s">
        <v>70</v>
      </c>
      <c r="Q169" s="564"/>
      <c r="R169" s="564"/>
      <c r="S169" s="564"/>
      <c r="T169" s="564"/>
      <c r="U169" s="564"/>
      <c r="V169" s="565"/>
      <c r="W169" s="37" t="s">
        <v>71</v>
      </c>
      <c r="X169" s="545">
        <f>IFERROR(X160/H160,"0")+IFERROR(X161/H161,"0")+IFERROR(X162/H162,"0")+IFERROR(X163/H163,"0")+IFERROR(X164/H164,"0")+IFERROR(X165/H165,"0")+IFERROR(X166/H166,"0")+IFERROR(X167/H167,"0")+IFERROR(X168/H168,"0")</f>
        <v>11.904761904761905</v>
      </c>
      <c r="Y169" s="545">
        <f>IFERROR(Y160/H160,"0")+IFERROR(Y161/H161,"0")+IFERROR(Y162/H162,"0")+IFERROR(Y163/H163,"0")+IFERROR(Y164/H164,"0")+IFERROR(Y165/H165,"0")+IFERROR(Y166/H166,"0")+IFERROR(Y167/H167,"0")+IFERROR(Y168/H168,"0")</f>
        <v>13</v>
      </c>
      <c r="Z169" s="545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0.11726</v>
      </c>
      <c r="AA169" s="546"/>
      <c r="AB169" s="546"/>
      <c r="AC169" s="546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3" t="s">
        <v>70</v>
      </c>
      <c r="Q170" s="564"/>
      <c r="R170" s="564"/>
      <c r="S170" s="564"/>
      <c r="T170" s="564"/>
      <c r="U170" s="564"/>
      <c r="V170" s="565"/>
      <c r="W170" s="37" t="s">
        <v>68</v>
      </c>
      <c r="X170" s="545">
        <f>IFERROR(SUM(X160:X168),"0")</f>
        <v>50</v>
      </c>
      <c r="Y170" s="545">
        <f>IFERROR(SUM(Y160:Y168),"0")</f>
        <v>54.6</v>
      </c>
      <c r="Z170" s="37"/>
      <c r="AA170" s="546"/>
      <c r="AB170" s="546"/>
      <c r="AC170" s="546"/>
    </row>
    <row r="171" spans="1:68" ht="14.25" customHeight="1" x14ac:dyDescent="0.25">
      <c r="A171" s="560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9"/>
      <c r="AB171" s="539"/>
      <c r="AC171" s="539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58">
        <v>4680115886780</v>
      </c>
      <c r="E172" s="559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8">
        <v>4680115886742</v>
      </c>
      <c r="E173" s="559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8">
        <v>4680115886766</v>
      </c>
      <c r="E174" s="559"/>
      <c r="F174" s="542">
        <v>7.0000000000000007E-2</v>
      </c>
      <c r="G174" s="32">
        <v>18</v>
      </c>
      <c r="H174" s="542">
        <v>1.26</v>
      </c>
      <c r="I174" s="542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3">
        <v>0</v>
      </c>
      <c r="Y174" s="544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3" t="s">
        <v>70</v>
      </c>
      <c r="Q175" s="564"/>
      <c r="R175" s="564"/>
      <c r="S175" s="564"/>
      <c r="T175" s="564"/>
      <c r="U175" s="564"/>
      <c r="V175" s="565"/>
      <c r="W175" s="37" t="s">
        <v>71</v>
      </c>
      <c r="X175" s="545">
        <f>IFERROR(X172/H172,"0")+IFERROR(X173/H173,"0")+IFERROR(X174/H174,"0")</f>
        <v>0</v>
      </c>
      <c r="Y175" s="545">
        <f>IFERROR(Y172/H172,"0")+IFERROR(Y173/H173,"0")+IFERROR(Y174/H174,"0")</f>
        <v>0</v>
      </c>
      <c r="Z175" s="545">
        <f>IFERROR(IF(Z172="",0,Z172),"0")+IFERROR(IF(Z173="",0,Z173),"0")+IFERROR(IF(Z174="",0,Z174),"0")</f>
        <v>0</v>
      </c>
      <c r="AA175" s="546"/>
      <c r="AB175" s="546"/>
      <c r="AC175" s="546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3" t="s">
        <v>70</v>
      </c>
      <c r="Q176" s="564"/>
      <c r="R176" s="564"/>
      <c r="S176" s="564"/>
      <c r="T176" s="564"/>
      <c r="U176" s="564"/>
      <c r="V176" s="565"/>
      <c r="W176" s="37" t="s">
        <v>68</v>
      </c>
      <c r="X176" s="545">
        <f>IFERROR(SUM(X172:X174),"0")</f>
        <v>0</v>
      </c>
      <c r="Y176" s="545">
        <f>IFERROR(SUM(Y172:Y174),"0")</f>
        <v>0</v>
      </c>
      <c r="Z176" s="37"/>
      <c r="AA176" s="546"/>
      <c r="AB176" s="546"/>
      <c r="AC176" s="546"/>
    </row>
    <row r="177" spans="1:68" ht="14.25" customHeight="1" x14ac:dyDescent="0.25">
      <c r="A177" s="560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9"/>
      <c r="AB177" s="539"/>
      <c r="AC177" s="539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58">
        <v>4680115886797</v>
      </c>
      <c r="E178" s="559"/>
      <c r="F178" s="542">
        <v>7.0000000000000007E-2</v>
      </c>
      <c r="G178" s="32">
        <v>18</v>
      </c>
      <c r="H178" s="542">
        <v>1.26</v>
      </c>
      <c r="I178" s="542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3">
        <v>0</v>
      </c>
      <c r="Y178" s="54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3" t="s">
        <v>70</v>
      </c>
      <c r="Q179" s="564"/>
      <c r="R179" s="564"/>
      <c r="S179" s="564"/>
      <c r="T179" s="564"/>
      <c r="U179" s="564"/>
      <c r="V179" s="565"/>
      <c r="W179" s="37" t="s">
        <v>71</v>
      </c>
      <c r="X179" s="545">
        <f>IFERROR(X178/H178,"0")</f>
        <v>0</v>
      </c>
      <c r="Y179" s="545">
        <f>IFERROR(Y178/H178,"0")</f>
        <v>0</v>
      </c>
      <c r="Z179" s="545">
        <f>IFERROR(IF(Z178="",0,Z178),"0")</f>
        <v>0</v>
      </c>
      <c r="AA179" s="546"/>
      <c r="AB179" s="546"/>
      <c r="AC179" s="546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3" t="s">
        <v>70</v>
      </c>
      <c r="Q180" s="564"/>
      <c r="R180" s="564"/>
      <c r="S180" s="564"/>
      <c r="T180" s="564"/>
      <c r="U180" s="564"/>
      <c r="V180" s="565"/>
      <c r="W180" s="37" t="s">
        <v>68</v>
      </c>
      <c r="X180" s="545">
        <f>IFERROR(SUM(X178:X178),"0")</f>
        <v>0</v>
      </c>
      <c r="Y180" s="545">
        <f>IFERROR(SUM(Y178:Y178),"0")</f>
        <v>0</v>
      </c>
      <c r="Z180" s="37"/>
      <c r="AA180" s="546"/>
      <c r="AB180" s="546"/>
      <c r="AC180" s="546"/>
    </row>
    <row r="181" spans="1:68" ht="16.5" customHeight="1" x14ac:dyDescent="0.25">
      <c r="A181" s="593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8"/>
      <c r="AB181" s="538"/>
      <c r="AC181" s="538"/>
    </row>
    <row r="182" spans="1:68" ht="14.25" customHeight="1" x14ac:dyDescent="0.25">
      <c r="A182" s="560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9"/>
      <c r="AB182" s="539"/>
      <c r="AC182" s="539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58">
        <v>4680115881402</v>
      </c>
      <c r="E183" s="559"/>
      <c r="F183" s="542">
        <v>1.35</v>
      </c>
      <c r="G183" s="32">
        <v>8</v>
      </c>
      <c r="H183" s="542">
        <v>10.8</v>
      </c>
      <c r="I183" s="542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58">
        <v>4680115881396</v>
      </c>
      <c r="E184" s="559"/>
      <c r="F184" s="542">
        <v>0.45</v>
      </c>
      <c r="G184" s="32">
        <v>6</v>
      </c>
      <c r="H184" s="542">
        <v>2.7</v>
      </c>
      <c r="I184" s="542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3">
        <v>0</v>
      </c>
      <c r="Y184" s="54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3" t="s">
        <v>70</v>
      </c>
      <c r="Q185" s="564"/>
      <c r="R185" s="564"/>
      <c r="S185" s="564"/>
      <c r="T185" s="564"/>
      <c r="U185" s="564"/>
      <c r="V185" s="565"/>
      <c r="W185" s="37" t="s">
        <v>71</v>
      </c>
      <c r="X185" s="545">
        <f>IFERROR(X183/H183,"0")+IFERROR(X184/H184,"0")</f>
        <v>0</v>
      </c>
      <c r="Y185" s="545">
        <f>IFERROR(Y183/H183,"0")+IFERROR(Y184/H184,"0")</f>
        <v>0</v>
      </c>
      <c r="Z185" s="545">
        <f>IFERROR(IF(Z183="",0,Z183),"0")+IFERROR(IF(Z184="",0,Z184),"0")</f>
        <v>0</v>
      </c>
      <c r="AA185" s="546"/>
      <c r="AB185" s="546"/>
      <c r="AC185" s="546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3" t="s">
        <v>70</v>
      </c>
      <c r="Q186" s="564"/>
      <c r="R186" s="564"/>
      <c r="S186" s="564"/>
      <c r="T186" s="564"/>
      <c r="U186" s="564"/>
      <c r="V186" s="565"/>
      <c r="W186" s="37" t="s">
        <v>68</v>
      </c>
      <c r="X186" s="545">
        <f>IFERROR(SUM(X183:X184),"0")</f>
        <v>0</v>
      </c>
      <c r="Y186" s="545">
        <f>IFERROR(SUM(Y183:Y184),"0")</f>
        <v>0</v>
      </c>
      <c r="Z186" s="37"/>
      <c r="AA186" s="546"/>
      <c r="AB186" s="546"/>
      <c r="AC186" s="546"/>
    </row>
    <row r="187" spans="1:68" ht="14.25" customHeight="1" x14ac:dyDescent="0.25">
      <c r="A187" s="560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9"/>
      <c r="AB187" s="539"/>
      <c r="AC187" s="539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58">
        <v>4680115882935</v>
      </c>
      <c r="E188" s="559"/>
      <c r="F188" s="542">
        <v>1.35</v>
      </c>
      <c r="G188" s="32">
        <v>8</v>
      </c>
      <c r="H188" s="542">
        <v>10.8</v>
      </c>
      <c r="I188" s="542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58">
        <v>4680115880764</v>
      </c>
      <c r="E189" s="559"/>
      <c r="F189" s="542">
        <v>0.35</v>
      </c>
      <c r="G189" s="32">
        <v>6</v>
      </c>
      <c r="H189" s="542">
        <v>2.1</v>
      </c>
      <c r="I189" s="542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3">
        <v>0</v>
      </c>
      <c r="Y189" s="544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3" t="s">
        <v>70</v>
      </c>
      <c r="Q190" s="564"/>
      <c r="R190" s="564"/>
      <c r="S190" s="564"/>
      <c r="T190" s="564"/>
      <c r="U190" s="564"/>
      <c r="V190" s="565"/>
      <c r="W190" s="37" t="s">
        <v>71</v>
      </c>
      <c r="X190" s="545">
        <f>IFERROR(X188/H188,"0")+IFERROR(X189/H189,"0")</f>
        <v>0</v>
      </c>
      <c r="Y190" s="545">
        <f>IFERROR(Y188/H188,"0")+IFERROR(Y189/H189,"0")</f>
        <v>0</v>
      </c>
      <c r="Z190" s="545">
        <f>IFERROR(IF(Z188="",0,Z188),"0")+IFERROR(IF(Z189="",0,Z189),"0")</f>
        <v>0</v>
      </c>
      <c r="AA190" s="546"/>
      <c r="AB190" s="546"/>
      <c r="AC190" s="546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3" t="s">
        <v>70</v>
      </c>
      <c r="Q191" s="564"/>
      <c r="R191" s="564"/>
      <c r="S191" s="564"/>
      <c r="T191" s="564"/>
      <c r="U191" s="564"/>
      <c r="V191" s="565"/>
      <c r="W191" s="37" t="s">
        <v>68</v>
      </c>
      <c r="X191" s="545">
        <f>IFERROR(SUM(X188:X189),"0")</f>
        <v>0</v>
      </c>
      <c r="Y191" s="545">
        <f>IFERROR(SUM(Y188:Y189),"0")</f>
        <v>0</v>
      </c>
      <c r="Z191" s="37"/>
      <c r="AA191" s="546"/>
      <c r="AB191" s="546"/>
      <c r="AC191" s="546"/>
    </row>
    <row r="192" spans="1:68" ht="14.25" customHeight="1" x14ac:dyDescent="0.25">
      <c r="A192" s="560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9"/>
      <c r="AB192" s="539"/>
      <c r="AC192" s="539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8">
        <v>4680115882683</v>
      </c>
      <c r="E193" s="559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8">
        <v>4680115882690</v>
      </c>
      <c r="E194" s="559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8">
        <v>4680115882669</v>
      </c>
      <c r="E195" s="559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8">
        <v>4680115882676</v>
      </c>
      <c r="E196" s="559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8">
        <v>4680115884014</v>
      </c>
      <c r="E197" s="559"/>
      <c r="F197" s="542">
        <v>0.3</v>
      </c>
      <c r="G197" s="32">
        <v>6</v>
      </c>
      <c r="H197" s="542">
        <v>1.8</v>
      </c>
      <c r="I197" s="542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8">
        <v>4680115884007</v>
      </c>
      <c r="E198" s="559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8">
        <v>4680115884038</v>
      </c>
      <c r="E199" s="559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8">
        <v>4680115884021</v>
      </c>
      <c r="E200" s="559"/>
      <c r="F200" s="542">
        <v>0.3</v>
      </c>
      <c r="G200" s="32">
        <v>6</v>
      </c>
      <c r="H200" s="542">
        <v>1.8</v>
      </c>
      <c r="I200" s="542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3">
        <v>0</v>
      </c>
      <c r="Y200" s="544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3" t="s">
        <v>70</v>
      </c>
      <c r="Q201" s="564"/>
      <c r="R201" s="564"/>
      <c r="S201" s="564"/>
      <c r="T201" s="564"/>
      <c r="U201" s="564"/>
      <c r="V201" s="565"/>
      <c r="W201" s="37" t="s">
        <v>71</v>
      </c>
      <c r="X201" s="545">
        <f>IFERROR(X193/H193,"0")+IFERROR(X194/H194,"0")+IFERROR(X195/H195,"0")+IFERROR(X196/H196,"0")+IFERROR(X197/H197,"0")+IFERROR(X198/H198,"0")+IFERROR(X199/H199,"0")+IFERROR(X200/H200,"0")</f>
        <v>0</v>
      </c>
      <c r="Y201" s="545">
        <f>IFERROR(Y193/H193,"0")+IFERROR(Y194/H194,"0")+IFERROR(Y195/H195,"0")+IFERROR(Y196/H196,"0")+IFERROR(Y197/H197,"0")+IFERROR(Y198/H198,"0")+IFERROR(Y199/H199,"0")+IFERROR(Y200/H200,"0")</f>
        <v>0</v>
      </c>
      <c r="Z201" s="54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6"/>
      <c r="AB201" s="546"/>
      <c r="AC201" s="546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3" t="s">
        <v>70</v>
      </c>
      <c r="Q202" s="564"/>
      <c r="R202" s="564"/>
      <c r="S202" s="564"/>
      <c r="T202" s="564"/>
      <c r="U202" s="564"/>
      <c r="V202" s="565"/>
      <c r="W202" s="37" t="s">
        <v>68</v>
      </c>
      <c r="X202" s="545">
        <f>IFERROR(SUM(X193:X200),"0")</f>
        <v>0</v>
      </c>
      <c r="Y202" s="545">
        <f>IFERROR(SUM(Y193:Y200),"0")</f>
        <v>0</v>
      </c>
      <c r="Z202" s="37"/>
      <c r="AA202" s="546"/>
      <c r="AB202" s="546"/>
      <c r="AC202" s="546"/>
    </row>
    <row r="203" spans="1:68" ht="14.25" customHeight="1" x14ac:dyDescent="0.25">
      <c r="A203" s="560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9"/>
      <c r="AB203" s="539"/>
      <c r="AC203" s="539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58">
        <v>4680115881594</v>
      </c>
      <c r="E204" s="559"/>
      <c r="F204" s="542">
        <v>1.35</v>
      </c>
      <c r="G204" s="32">
        <v>6</v>
      </c>
      <c r="H204" s="542">
        <v>8.1</v>
      </c>
      <c r="I204" s="542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20</v>
      </c>
      <c r="Y204" s="544">
        <f t="shared" ref="Y204:Y212" si="21">IFERROR(IF(X204="",0,CEILING((X204/$H204),1)*$H204),"")</f>
        <v>24.299999999999997</v>
      </c>
      <c r="Z204" s="36">
        <f>IFERROR(IF(Y204=0,"",ROUNDUP(Y204/H204,0)*0.01898),"")</f>
        <v>5.6940000000000004E-2</v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21.281481481481482</v>
      </c>
      <c r="BN204" s="64">
        <f t="shared" ref="BN204:BN212" si="23">IFERROR(Y204*I204/H204,"0")</f>
        <v>25.856999999999996</v>
      </c>
      <c r="BO204" s="64">
        <f t="shared" ref="BO204:BO212" si="24">IFERROR(1/J204*(X204/H204),"0")</f>
        <v>3.8580246913580252E-2</v>
      </c>
      <c r="BP204" s="64">
        <f t="shared" ref="BP204:BP212" si="25">IFERROR(1/J204*(Y204/H204),"0")</f>
        <v>4.6875E-2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58">
        <v>4680115881617</v>
      </c>
      <c r="E205" s="559"/>
      <c r="F205" s="542">
        <v>1.35</v>
      </c>
      <c r="G205" s="32">
        <v>6</v>
      </c>
      <c r="H205" s="542">
        <v>8.1</v>
      </c>
      <c r="I205" s="542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8">
        <v>4680115880573</v>
      </c>
      <c r="E206" s="559"/>
      <c r="F206" s="542">
        <v>1.45</v>
      </c>
      <c r="G206" s="32">
        <v>6</v>
      </c>
      <c r="H206" s="542">
        <v>8.6999999999999993</v>
      </c>
      <c r="I206" s="542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8">
        <v>4680115882195</v>
      </c>
      <c r="E207" s="559"/>
      <c r="F207" s="542">
        <v>0.4</v>
      </c>
      <c r="G207" s="32">
        <v>6</v>
      </c>
      <c r="H207" s="542">
        <v>2.4</v>
      </c>
      <c r="I207" s="542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58">
        <v>4680115882607</v>
      </c>
      <c r="E208" s="559"/>
      <c r="F208" s="542">
        <v>0.3</v>
      </c>
      <c r="G208" s="32">
        <v>6</v>
      </c>
      <c r="H208" s="542">
        <v>1.8</v>
      </c>
      <c r="I208" s="542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8">
        <v>4680115880092</v>
      </c>
      <c r="E209" s="559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8">
        <v>4680115880221</v>
      </c>
      <c r="E210" s="559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8">
        <v>4680115880504</v>
      </c>
      <c r="E211" s="559"/>
      <c r="F211" s="542">
        <v>0.4</v>
      </c>
      <c r="G211" s="32">
        <v>6</v>
      </c>
      <c r="H211" s="542">
        <v>2.4</v>
      </c>
      <c r="I211" s="542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8">
        <v>4680115882164</v>
      </c>
      <c r="E212" s="559"/>
      <c r="F212" s="542">
        <v>0.4</v>
      </c>
      <c r="G212" s="32">
        <v>6</v>
      </c>
      <c r="H212" s="542">
        <v>2.4</v>
      </c>
      <c r="I212" s="542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3">
        <v>0</v>
      </c>
      <c r="Y212" s="544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3" t="s">
        <v>70</v>
      </c>
      <c r="Q213" s="564"/>
      <c r="R213" s="564"/>
      <c r="S213" s="564"/>
      <c r="T213" s="564"/>
      <c r="U213" s="564"/>
      <c r="V213" s="565"/>
      <c r="W213" s="37" t="s">
        <v>71</v>
      </c>
      <c r="X213" s="545">
        <f>IFERROR(X204/H204,"0")+IFERROR(X205/H205,"0")+IFERROR(X206/H206,"0")+IFERROR(X207/H207,"0")+IFERROR(X208/H208,"0")+IFERROR(X209/H209,"0")+IFERROR(X210/H210,"0")+IFERROR(X211/H211,"0")+IFERROR(X212/H212,"0")</f>
        <v>2.4691358024691361</v>
      </c>
      <c r="Y213" s="545">
        <f>IFERROR(Y204/H204,"0")+IFERROR(Y205/H205,"0")+IFERROR(Y206/H206,"0")+IFERROR(Y207/H207,"0")+IFERROR(Y208/H208,"0")+IFERROR(Y209/H209,"0")+IFERROR(Y210/H210,"0")+IFERROR(Y211/H211,"0")+IFERROR(Y212/H212,"0")</f>
        <v>3</v>
      </c>
      <c r="Z213" s="545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5.6940000000000004E-2</v>
      </c>
      <c r="AA213" s="546"/>
      <c r="AB213" s="546"/>
      <c r="AC213" s="546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3" t="s">
        <v>70</v>
      </c>
      <c r="Q214" s="564"/>
      <c r="R214" s="564"/>
      <c r="S214" s="564"/>
      <c r="T214" s="564"/>
      <c r="U214" s="564"/>
      <c r="V214" s="565"/>
      <c r="W214" s="37" t="s">
        <v>68</v>
      </c>
      <c r="X214" s="545">
        <f>IFERROR(SUM(X204:X212),"0")</f>
        <v>20</v>
      </c>
      <c r="Y214" s="545">
        <f>IFERROR(SUM(Y204:Y212),"0")</f>
        <v>24.299999999999997</v>
      </c>
      <c r="Z214" s="37"/>
      <c r="AA214" s="546"/>
      <c r="AB214" s="546"/>
      <c r="AC214" s="546"/>
    </row>
    <row r="215" spans="1:68" ht="14.25" customHeight="1" x14ac:dyDescent="0.25">
      <c r="A215" s="560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9"/>
      <c r="AB215" s="539"/>
      <c r="AC215" s="539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8">
        <v>4680115880818</v>
      </c>
      <c r="E216" s="559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8">
        <v>4680115880801</v>
      </c>
      <c r="E217" s="559"/>
      <c r="F217" s="542">
        <v>0.4</v>
      </c>
      <c r="G217" s="32">
        <v>6</v>
      </c>
      <c r="H217" s="542">
        <v>2.4</v>
      </c>
      <c r="I217" s="542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3">
        <v>0</v>
      </c>
      <c r="Y217" s="544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3" t="s">
        <v>70</v>
      </c>
      <c r="Q218" s="564"/>
      <c r="R218" s="564"/>
      <c r="S218" s="564"/>
      <c r="T218" s="564"/>
      <c r="U218" s="564"/>
      <c r="V218" s="565"/>
      <c r="W218" s="37" t="s">
        <v>71</v>
      </c>
      <c r="X218" s="545">
        <f>IFERROR(X216/H216,"0")+IFERROR(X217/H217,"0")</f>
        <v>0</v>
      </c>
      <c r="Y218" s="545">
        <f>IFERROR(Y216/H216,"0")+IFERROR(Y217/H217,"0")</f>
        <v>0</v>
      </c>
      <c r="Z218" s="545">
        <f>IFERROR(IF(Z216="",0,Z216),"0")+IFERROR(IF(Z217="",0,Z217),"0")</f>
        <v>0</v>
      </c>
      <c r="AA218" s="546"/>
      <c r="AB218" s="546"/>
      <c r="AC218" s="546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3" t="s">
        <v>70</v>
      </c>
      <c r="Q219" s="564"/>
      <c r="R219" s="564"/>
      <c r="S219" s="564"/>
      <c r="T219" s="564"/>
      <c r="U219" s="564"/>
      <c r="V219" s="565"/>
      <c r="W219" s="37" t="s">
        <v>68</v>
      </c>
      <c r="X219" s="545">
        <f>IFERROR(SUM(X216:X217),"0")</f>
        <v>0</v>
      </c>
      <c r="Y219" s="545">
        <f>IFERROR(SUM(Y216:Y217),"0")</f>
        <v>0</v>
      </c>
      <c r="Z219" s="37"/>
      <c r="AA219" s="546"/>
      <c r="AB219" s="546"/>
      <c r="AC219" s="546"/>
    </row>
    <row r="220" spans="1:68" ht="16.5" customHeight="1" x14ac:dyDescent="0.25">
      <c r="A220" s="593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8"/>
      <c r="AB220" s="538"/>
      <c r="AC220" s="538"/>
    </row>
    <row r="221" spans="1:68" ht="14.25" customHeight="1" x14ac:dyDescent="0.25">
      <c r="A221" s="560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9"/>
      <c r="AB221" s="539"/>
      <c r="AC221" s="539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58">
        <v>4680115884137</v>
      </c>
      <c r="E222" s="559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58">
        <v>4680115884236</v>
      </c>
      <c r="E223" s="559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58">
        <v>4680115884175</v>
      </c>
      <c r="E224" s="559"/>
      <c r="F224" s="542">
        <v>1.45</v>
      </c>
      <c r="G224" s="32">
        <v>8</v>
      </c>
      <c r="H224" s="542">
        <v>11.6</v>
      </c>
      <c r="I224" s="542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4301011824</v>
      </c>
      <c r="D225" s="558">
        <v>4680115884144</v>
      </c>
      <c r="E225" s="559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366</v>
      </c>
      <c r="C226" s="31">
        <v>4301012196</v>
      </c>
      <c r="D226" s="558">
        <v>4680115884144</v>
      </c>
      <c r="E226" s="559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9" t="s">
        <v>367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58">
        <v>4680115886551</v>
      </c>
      <c r="E227" s="559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58">
        <v>4680115884182</v>
      </c>
      <c r="E228" s="559"/>
      <c r="F228" s="542">
        <v>0.37</v>
      </c>
      <c r="G228" s="32">
        <v>10</v>
      </c>
      <c r="H228" s="542">
        <v>3.7</v>
      </c>
      <c r="I228" s="542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4301011722</v>
      </c>
      <c r="D229" s="558">
        <v>4680115884205</v>
      </c>
      <c r="E229" s="559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376</v>
      </c>
      <c r="C230" s="31">
        <v>4301012195</v>
      </c>
      <c r="D230" s="558">
        <v>4680115884205</v>
      </c>
      <c r="E230" s="559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0" t="s">
        <v>377</v>
      </c>
      <c r="Q230" s="548"/>
      <c r="R230" s="548"/>
      <c r="S230" s="548"/>
      <c r="T230" s="549"/>
      <c r="U230" s="34"/>
      <c r="V230" s="34"/>
      <c r="W230" s="35" t="s">
        <v>68</v>
      </c>
      <c r="X230" s="543">
        <v>0</v>
      </c>
      <c r="Y230" s="544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3" t="s">
        <v>70</v>
      </c>
      <c r="Q231" s="564"/>
      <c r="R231" s="564"/>
      <c r="S231" s="564"/>
      <c r="T231" s="564"/>
      <c r="U231" s="564"/>
      <c r="V231" s="565"/>
      <c r="W231" s="37" t="s">
        <v>71</v>
      </c>
      <c r="X231" s="545">
        <f>IFERROR(X222/H222,"0")+IFERROR(X223/H223,"0")+IFERROR(X224/H224,"0")+IFERROR(X225/H225,"0")+IFERROR(X226/H226,"0")+IFERROR(X227/H227,"0")+IFERROR(X228/H228,"0")+IFERROR(X229/H229,"0")+IFERROR(X230/H230,"0")</f>
        <v>0</v>
      </c>
      <c r="Y231" s="545">
        <f>IFERROR(Y222/H222,"0")+IFERROR(Y223/H223,"0")+IFERROR(Y224/H224,"0")+IFERROR(Y225/H225,"0")+IFERROR(Y226/H226,"0")+IFERROR(Y227/H227,"0")+IFERROR(Y228/H228,"0")+IFERROR(Y229/H229,"0")+IFERROR(Y230/H230,"0")</f>
        <v>0</v>
      </c>
      <c r="Z231" s="545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6"/>
      <c r="AB231" s="546"/>
      <c r="AC231" s="546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3" t="s">
        <v>70</v>
      </c>
      <c r="Q232" s="564"/>
      <c r="R232" s="564"/>
      <c r="S232" s="564"/>
      <c r="T232" s="564"/>
      <c r="U232" s="564"/>
      <c r="V232" s="565"/>
      <c r="W232" s="37" t="s">
        <v>68</v>
      </c>
      <c r="X232" s="545">
        <f>IFERROR(SUM(X222:X230),"0")</f>
        <v>0</v>
      </c>
      <c r="Y232" s="545">
        <f>IFERROR(SUM(Y222:Y230),"0")</f>
        <v>0</v>
      </c>
      <c r="Z232" s="37"/>
      <c r="AA232" s="546"/>
      <c r="AB232" s="546"/>
      <c r="AC232" s="546"/>
    </row>
    <row r="233" spans="1:68" ht="14.25" customHeight="1" x14ac:dyDescent="0.25">
      <c r="A233" s="560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9"/>
      <c r="AB233" s="539"/>
      <c r="AC233" s="539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58">
        <v>4680115885981</v>
      </c>
      <c r="E234" s="559"/>
      <c r="F234" s="542">
        <v>0.33</v>
      </c>
      <c r="G234" s="32">
        <v>6</v>
      </c>
      <c r="H234" s="542">
        <v>1.98</v>
      </c>
      <c r="I234" s="542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3">
        <v>0</v>
      </c>
      <c r="Y234" s="544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3" t="s">
        <v>70</v>
      </c>
      <c r="Q235" s="564"/>
      <c r="R235" s="564"/>
      <c r="S235" s="564"/>
      <c r="T235" s="564"/>
      <c r="U235" s="564"/>
      <c r="V235" s="565"/>
      <c r="W235" s="37" t="s">
        <v>71</v>
      </c>
      <c r="X235" s="545">
        <f>IFERROR(X234/H234,"0")</f>
        <v>0</v>
      </c>
      <c r="Y235" s="545">
        <f>IFERROR(Y234/H234,"0")</f>
        <v>0</v>
      </c>
      <c r="Z235" s="545">
        <f>IFERROR(IF(Z234="",0,Z234),"0")</f>
        <v>0</v>
      </c>
      <c r="AA235" s="546"/>
      <c r="AB235" s="546"/>
      <c r="AC235" s="546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3" t="s">
        <v>70</v>
      </c>
      <c r="Q236" s="564"/>
      <c r="R236" s="564"/>
      <c r="S236" s="564"/>
      <c r="T236" s="564"/>
      <c r="U236" s="564"/>
      <c r="V236" s="565"/>
      <c r="W236" s="37" t="s">
        <v>68</v>
      </c>
      <c r="X236" s="545">
        <f>IFERROR(SUM(X234:X234),"0")</f>
        <v>0</v>
      </c>
      <c r="Y236" s="545">
        <f>IFERROR(SUM(Y234:Y234),"0")</f>
        <v>0</v>
      </c>
      <c r="Z236" s="37"/>
      <c r="AA236" s="546"/>
      <c r="AB236" s="546"/>
      <c r="AC236" s="546"/>
    </row>
    <row r="237" spans="1:68" ht="14.25" customHeight="1" x14ac:dyDescent="0.25">
      <c r="A237" s="560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9"/>
      <c r="AB237" s="539"/>
      <c r="AC237" s="539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58">
        <v>4680115886803</v>
      </c>
      <c r="E238" s="559"/>
      <c r="F238" s="542">
        <v>0.12</v>
      </c>
      <c r="G238" s="32">
        <v>15</v>
      </c>
      <c r="H238" s="542">
        <v>1.8</v>
      </c>
      <c r="I238" s="542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1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3" t="s">
        <v>70</v>
      </c>
      <c r="Q239" s="564"/>
      <c r="R239" s="564"/>
      <c r="S239" s="564"/>
      <c r="T239" s="564"/>
      <c r="U239" s="564"/>
      <c r="V239" s="565"/>
      <c r="W239" s="37" t="s">
        <v>71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3" t="s">
        <v>70</v>
      </c>
      <c r="Q240" s="564"/>
      <c r="R240" s="564"/>
      <c r="S240" s="564"/>
      <c r="T240" s="564"/>
      <c r="U240" s="564"/>
      <c r="V240" s="565"/>
      <c r="W240" s="37" t="s">
        <v>68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customHeight="1" x14ac:dyDescent="0.25">
      <c r="A241" s="560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9"/>
      <c r="AB241" s="539"/>
      <c r="AC241" s="539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58">
        <v>4680115886704</v>
      </c>
      <c r="E242" s="559"/>
      <c r="F242" s="542">
        <v>5.5E-2</v>
      </c>
      <c r="G242" s="32">
        <v>18</v>
      </c>
      <c r="H242" s="542">
        <v>0.99</v>
      </c>
      <c r="I242" s="54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58">
        <v>4680115886681</v>
      </c>
      <c r="E243" s="559"/>
      <c r="F243" s="542">
        <v>0.12</v>
      </c>
      <c r="G243" s="32">
        <v>15</v>
      </c>
      <c r="H243" s="542">
        <v>1.8</v>
      </c>
      <c r="I243" s="542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8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58">
        <v>4680115886735</v>
      </c>
      <c r="E244" s="559"/>
      <c r="F244" s="542">
        <v>0.05</v>
      </c>
      <c r="G244" s="32">
        <v>18</v>
      </c>
      <c r="H244" s="542">
        <v>0.9</v>
      </c>
      <c r="I244" s="542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8">
        <v>4680115886711</v>
      </c>
      <c r="E245" s="559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71</v>
      </c>
      <c r="X246" s="545">
        <f>IFERROR(X242/H242,"0")+IFERROR(X243/H243,"0")+IFERROR(X244/H244,"0")+IFERROR(X245/H245,"0")</f>
        <v>0</v>
      </c>
      <c r="Y246" s="545">
        <f>IFERROR(Y242/H242,"0")+IFERROR(Y243/H243,"0")+IFERROR(Y244/H244,"0")+IFERROR(Y245/H245,"0")</f>
        <v>0</v>
      </c>
      <c r="Z246" s="545">
        <f>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3" t="s">
        <v>70</v>
      </c>
      <c r="Q247" s="564"/>
      <c r="R247" s="564"/>
      <c r="S247" s="564"/>
      <c r="T247" s="564"/>
      <c r="U247" s="564"/>
      <c r="V247" s="565"/>
      <c r="W247" s="37" t="s">
        <v>68</v>
      </c>
      <c r="X247" s="545">
        <f>IFERROR(SUM(X242:X245),"0")</f>
        <v>0</v>
      </c>
      <c r="Y247" s="545">
        <f>IFERROR(SUM(Y242:Y245),"0")</f>
        <v>0</v>
      </c>
      <c r="Z247" s="37"/>
      <c r="AA247" s="546"/>
      <c r="AB247" s="546"/>
      <c r="AC247" s="546"/>
    </row>
    <row r="248" spans="1:68" ht="16.5" customHeight="1" x14ac:dyDescent="0.25">
      <c r="A248" s="593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8"/>
      <c r="AB248" s="538"/>
      <c r="AC248" s="538"/>
    </row>
    <row r="249" spans="1:68" ht="14.25" customHeight="1" x14ac:dyDescent="0.25">
      <c r="A249" s="560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9"/>
      <c r="AB249" s="539"/>
      <c r="AC249" s="539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8">
        <v>4680115885837</v>
      </c>
      <c r="E250" s="559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8">
        <v>4680115885851</v>
      </c>
      <c r="E251" s="559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8">
        <v>4680115885806</v>
      </c>
      <c r="E252" s="559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100</v>
      </c>
      <c r="Y252" s="544">
        <f>IFERROR(IF(X252="",0,CEILING((X252/$H252),1)*$H252),"")</f>
        <v>108</v>
      </c>
      <c r="Z252" s="36">
        <f>IFERROR(IF(Y252=0,"",ROUNDUP(Y252/H252,0)*0.01898),"")</f>
        <v>0.1898</v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104.02777777777777</v>
      </c>
      <c r="BN252" s="64">
        <f>IFERROR(Y252*I252/H252,"0")</f>
        <v>112.34999999999998</v>
      </c>
      <c r="BO252" s="64">
        <f>IFERROR(1/J252*(X252/H252),"0")</f>
        <v>0.14467592592592593</v>
      </c>
      <c r="BP252" s="64">
        <f>IFERROR(1/J252*(Y252/H252),"0")</f>
        <v>0.15625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8">
        <v>4680115885844</v>
      </c>
      <c r="E253" s="559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8">
        <v>4680115885820</v>
      </c>
      <c r="E254" s="559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71</v>
      </c>
      <c r="X255" s="545">
        <f>IFERROR(X250/H250,"0")+IFERROR(X251/H251,"0")+IFERROR(X252/H252,"0")+IFERROR(X253/H253,"0")+IFERROR(X254/H254,"0")</f>
        <v>9.2592592592592595</v>
      </c>
      <c r="Y255" s="545">
        <f>IFERROR(Y250/H250,"0")+IFERROR(Y251/H251,"0")+IFERROR(Y252/H252,"0")+IFERROR(Y253/H253,"0")+IFERROR(Y254/H254,"0")</f>
        <v>10</v>
      </c>
      <c r="Z255" s="545">
        <f>IFERROR(IF(Z250="",0,Z250),"0")+IFERROR(IF(Z251="",0,Z251),"0")+IFERROR(IF(Z252="",0,Z252),"0")+IFERROR(IF(Z253="",0,Z253),"0")+IFERROR(IF(Z254="",0,Z254),"0")</f>
        <v>0.1898</v>
      </c>
      <c r="AA255" s="546"/>
      <c r="AB255" s="546"/>
      <c r="AC255" s="546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3" t="s">
        <v>70</v>
      </c>
      <c r="Q256" s="564"/>
      <c r="R256" s="564"/>
      <c r="S256" s="564"/>
      <c r="T256" s="564"/>
      <c r="U256" s="564"/>
      <c r="V256" s="565"/>
      <c r="W256" s="37" t="s">
        <v>68</v>
      </c>
      <c r="X256" s="545">
        <f>IFERROR(SUM(X250:X254),"0")</f>
        <v>100</v>
      </c>
      <c r="Y256" s="545">
        <f>IFERROR(SUM(Y250:Y254),"0")</f>
        <v>108</v>
      </c>
      <c r="Z256" s="37"/>
      <c r="AA256" s="546"/>
      <c r="AB256" s="546"/>
      <c r="AC256" s="546"/>
    </row>
    <row r="257" spans="1:68" ht="16.5" customHeight="1" x14ac:dyDescent="0.25">
      <c r="A257" s="593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8"/>
      <c r="AB257" s="538"/>
      <c r="AC257" s="538"/>
    </row>
    <row r="258" spans="1:68" ht="14.25" customHeight="1" x14ac:dyDescent="0.25">
      <c r="A258" s="560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9"/>
      <c r="AB258" s="539"/>
      <c r="AC258" s="539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58">
        <v>4607091383423</v>
      </c>
      <c r="E259" s="559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58">
        <v>4680115886957</v>
      </c>
      <c r="E260" s="559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58">
        <v>4680115885660</v>
      </c>
      <c r="E261" s="559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58">
        <v>4680115886773</v>
      </c>
      <c r="E262" s="559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5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3" t="s">
        <v>70</v>
      </c>
      <c r="Q264" s="564"/>
      <c r="R264" s="564"/>
      <c r="S264" s="564"/>
      <c r="T264" s="564"/>
      <c r="U264" s="564"/>
      <c r="V264" s="565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93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8"/>
      <c r="AB265" s="538"/>
      <c r="AC265" s="538"/>
    </row>
    <row r="266" spans="1:68" ht="14.25" customHeight="1" x14ac:dyDescent="0.25">
      <c r="A266" s="560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9"/>
      <c r="AB266" s="539"/>
      <c r="AC266" s="539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58">
        <v>4680115886186</v>
      </c>
      <c r="E267" s="559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8">
        <v>4680115881228</v>
      </c>
      <c r="E268" s="559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8">
        <v>4680115881211</v>
      </c>
      <c r="E269" s="559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3" t="s">
        <v>70</v>
      </c>
      <c r="Q271" s="564"/>
      <c r="R271" s="564"/>
      <c r="S271" s="564"/>
      <c r="T271" s="564"/>
      <c r="U271" s="564"/>
      <c r="V271" s="565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93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8"/>
      <c r="AB272" s="538"/>
      <c r="AC272" s="538"/>
    </row>
    <row r="273" spans="1:68" ht="14.25" customHeight="1" x14ac:dyDescent="0.25">
      <c r="A273" s="560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9"/>
      <c r="AB273" s="539"/>
      <c r="AC273" s="539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58">
        <v>4680115880344</v>
      </c>
      <c r="E274" s="559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3" t="s">
        <v>70</v>
      </c>
      <c r="Q276" s="564"/>
      <c r="R276" s="564"/>
      <c r="S276" s="564"/>
      <c r="T276" s="564"/>
      <c r="U276" s="564"/>
      <c r="V276" s="565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60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9"/>
      <c r="AB277" s="539"/>
      <c r="AC277" s="539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58">
        <v>4680115884618</v>
      </c>
      <c r="E278" s="559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3" t="s">
        <v>70</v>
      </c>
      <c r="Q280" s="564"/>
      <c r="R280" s="564"/>
      <c r="S280" s="564"/>
      <c r="T280" s="564"/>
      <c r="U280" s="564"/>
      <c r="V280" s="565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93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8"/>
      <c r="AB281" s="538"/>
      <c r="AC281" s="538"/>
    </row>
    <row r="282" spans="1:68" ht="14.25" customHeight="1" x14ac:dyDescent="0.25">
      <c r="A282" s="560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9"/>
      <c r="AB282" s="539"/>
      <c r="AC282" s="539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58">
        <v>4680115883703</v>
      </c>
      <c r="E283" s="559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3" t="s">
        <v>70</v>
      </c>
      <c r="Q285" s="564"/>
      <c r="R285" s="564"/>
      <c r="S285" s="564"/>
      <c r="T285" s="564"/>
      <c r="U285" s="564"/>
      <c r="V285" s="565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93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8"/>
      <c r="AB286" s="538"/>
      <c r="AC286" s="538"/>
    </row>
    <row r="287" spans="1:68" ht="14.25" customHeight="1" x14ac:dyDescent="0.25">
      <c r="A287" s="560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9"/>
      <c r="AB287" s="539"/>
      <c r="AC287" s="539"/>
    </row>
    <row r="288" spans="1:68" ht="27" customHeight="1" x14ac:dyDescent="0.25">
      <c r="A288" s="54" t="s">
        <v>450</v>
      </c>
      <c r="B288" s="54" t="s">
        <v>451</v>
      </c>
      <c r="C288" s="31">
        <v>4301012126</v>
      </c>
      <c r="D288" s="558">
        <v>4607091386004</v>
      </c>
      <c r="E288" s="559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453</v>
      </c>
      <c r="B289" s="54" t="s">
        <v>454</v>
      </c>
      <c r="C289" s="31">
        <v>4301012024</v>
      </c>
      <c r="D289" s="558">
        <v>4680115885615</v>
      </c>
      <c r="E289" s="559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106</v>
      </c>
      <c r="L289" s="32"/>
      <c r="M289" s="33" t="s">
        <v>81</v>
      </c>
      <c r="N289" s="33"/>
      <c r="O289" s="32">
        <v>55</v>
      </c>
      <c r="P289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456</v>
      </c>
      <c r="B290" s="54" t="s">
        <v>457</v>
      </c>
      <c r="C290" s="31">
        <v>4301011858</v>
      </c>
      <c r="D290" s="558">
        <v>4680115885646</v>
      </c>
      <c r="E290" s="559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4301012016</v>
      </c>
      <c r="D291" s="558">
        <v>4680115885554</v>
      </c>
      <c r="E291" s="559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106</v>
      </c>
      <c r="L291" s="32"/>
      <c r="M291" s="33" t="s">
        <v>81</v>
      </c>
      <c r="N291" s="33"/>
      <c r="O291" s="32">
        <v>55</v>
      </c>
      <c r="P291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461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462</v>
      </c>
      <c r="B292" s="54" t="s">
        <v>463</v>
      </c>
      <c r="C292" s="31">
        <v>4301011857</v>
      </c>
      <c r="D292" s="558">
        <v>4680115885622</v>
      </c>
      <c r="E292" s="559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455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464</v>
      </c>
      <c r="B293" s="54" t="s">
        <v>465</v>
      </c>
      <c r="C293" s="31">
        <v>4301011859</v>
      </c>
      <c r="D293" s="558">
        <v>4680115885608</v>
      </c>
      <c r="E293" s="559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68</v>
      </c>
      <c r="X293" s="543">
        <v>0</v>
      </c>
      <c r="Y293" s="544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54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3" t="s">
        <v>70</v>
      </c>
      <c r="Q294" s="564"/>
      <c r="R294" s="564"/>
      <c r="S294" s="564"/>
      <c r="T294" s="564"/>
      <c r="U294" s="564"/>
      <c r="V294" s="565"/>
      <c r="W294" s="37" t="s">
        <v>71</v>
      </c>
      <c r="X294" s="545">
        <f>IFERROR(X288/H288,"0")+IFERROR(X289/H289,"0")+IFERROR(X290/H290,"0")+IFERROR(X291/H291,"0")+IFERROR(X292/H292,"0")+IFERROR(X293/H293,"0")</f>
        <v>0</v>
      </c>
      <c r="Y294" s="545">
        <f>IFERROR(Y288/H288,"0")+IFERROR(Y289/H289,"0")+IFERROR(Y290/H290,"0")+IFERROR(Y291/H291,"0")+IFERROR(Y292/H292,"0")+IFERROR(Y293/H293,"0")</f>
        <v>0</v>
      </c>
      <c r="Z294" s="545">
        <f>IFERROR(IF(Z288="",0,Z288),"0")+IFERROR(IF(Z289="",0,Z289),"0")+IFERROR(IF(Z290="",0,Z290),"0")+IFERROR(IF(Z291="",0,Z291),"0")+IFERROR(IF(Z292="",0,Z292),"0")+IFERROR(IF(Z293="",0,Z293),"0")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5"/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6"/>
      <c r="P295" s="563" t="s">
        <v>70</v>
      </c>
      <c r="Q295" s="564"/>
      <c r="R295" s="564"/>
      <c r="S295" s="564"/>
      <c r="T295" s="564"/>
      <c r="U295" s="564"/>
      <c r="V295" s="565"/>
      <c r="W295" s="37" t="s">
        <v>68</v>
      </c>
      <c r="X295" s="545">
        <f>IFERROR(SUM(X288:X293),"0")</f>
        <v>0</v>
      </c>
      <c r="Y295" s="545">
        <f>IFERROR(SUM(Y288:Y293),"0")</f>
        <v>0</v>
      </c>
      <c r="Z295" s="37"/>
      <c r="AA295" s="546"/>
      <c r="AB295" s="546"/>
      <c r="AC295" s="546"/>
    </row>
    <row r="296" spans="1:68" ht="14.25" customHeight="1" x14ac:dyDescent="0.25">
      <c r="A296" s="560" t="s">
        <v>63</v>
      </c>
      <c r="B296" s="555"/>
      <c r="C296" s="555"/>
      <c r="D296" s="555"/>
      <c r="E296" s="555"/>
      <c r="F296" s="555"/>
      <c r="G296" s="555"/>
      <c r="H296" s="555"/>
      <c r="I296" s="555"/>
      <c r="J296" s="555"/>
      <c r="K296" s="555"/>
      <c r="L296" s="555"/>
      <c r="M296" s="555"/>
      <c r="N296" s="555"/>
      <c r="O296" s="555"/>
      <c r="P296" s="555"/>
      <c r="Q296" s="555"/>
      <c r="R296" s="555"/>
      <c r="S296" s="555"/>
      <c r="T296" s="555"/>
      <c r="U296" s="555"/>
      <c r="V296" s="555"/>
      <c r="W296" s="555"/>
      <c r="X296" s="555"/>
      <c r="Y296" s="555"/>
      <c r="Z296" s="555"/>
      <c r="AA296" s="539"/>
      <c r="AB296" s="539"/>
      <c r="AC296" s="539"/>
    </row>
    <row r="297" spans="1:68" ht="27" customHeight="1" x14ac:dyDescent="0.25">
      <c r="A297" s="54" t="s">
        <v>467</v>
      </c>
      <c r="B297" s="54" t="s">
        <v>468</v>
      </c>
      <c r="C297" s="31">
        <v>4301030878</v>
      </c>
      <c r="D297" s="558">
        <v>4607091387193</v>
      </c>
      <c r="E297" s="559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35</v>
      </c>
      <c r="P297" s="8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10</v>
      </c>
      <c r="Y297" s="544">
        <f t="shared" ref="Y297:Y303" si="38">IFERROR(IF(X297="",0,CEILING((X297/$H297),1)*$H297),"")</f>
        <v>12.600000000000001</v>
      </c>
      <c r="Z297" s="36">
        <f>IFERROR(IF(Y297=0,"",ROUNDUP(Y297/H297,0)*0.00902),"")</f>
        <v>2.7060000000000001E-2</v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10.642857142857141</v>
      </c>
      <c r="BN297" s="64">
        <f t="shared" ref="BN297:BN303" si="40">IFERROR(Y297*I297/H297,"0")</f>
        <v>13.41</v>
      </c>
      <c r="BO297" s="64">
        <f t="shared" ref="BO297:BO303" si="41">IFERROR(1/J297*(X297/H297),"0")</f>
        <v>1.8037518037518036E-2</v>
      </c>
      <c r="BP297" s="64">
        <f t="shared" ref="BP297:BP303" si="42">IFERROR(1/J297*(Y297/H297),"0")</f>
        <v>2.2727272727272728E-2</v>
      </c>
    </row>
    <row r="298" spans="1:68" ht="27" customHeight="1" x14ac:dyDescent="0.25">
      <c r="A298" s="54" t="s">
        <v>470</v>
      </c>
      <c r="B298" s="54" t="s">
        <v>471</v>
      </c>
      <c r="C298" s="31">
        <v>4301031153</v>
      </c>
      <c r="D298" s="558">
        <v>4607091387230</v>
      </c>
      <c r="E298" s="559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4301031154</v>
      </c>
      <c r="D299" s="558">
        <v>4607091387292</v>
      </c>
      <c r="E299" s="559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111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475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476</v>
      </c>
      <c r="B300" s="54" t="s">
        <v>477</v>
      </c>
      <c r="C300" s="31">
        <v>4301031152</v>
      </c>
      <c r="D300" s="558">
        <v>4607091387285</v>
      </c>
      <c r="E300" s="559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472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4301031305</v>
      </c>
      <c r="D301" s="558">
        <v>4607091389845</v>
      </c>
      <c r="E301" s="559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481</v>
      </c>
      <c r="B302" s="54" t="s">
        <v>482</v>
      </c>
      <c r="C302" s="31">
        <v>4301031306</v>
      </c>
      <c r="D302" s="558">
        <v>4680115882881</v>
      </c>
      <c r="E302" s="559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483</v>
      </c>
      <c r="B303" s="54" t="s">
        <v>484</v>
      </c>
      <c r="C303" s="31">
        <v>4301031066</v>
      </c>
      <c r="D303" s="558">
        <v>4607091383836</v>
      </c>
      <c r="E303" s="559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68</v>
      </c>
      <c r="X303" s="543">
        <v>0</v>
      </c>
      <c r="Y303" s="544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54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3" t="s">
        <v>70</v>
      </c>
      <c r="Q304" s="564"/>
      <c r="R304" s="564"/>
      <c r="S304" s="564"/>
      <c r="T304" s="564"/>
      <c r="U304" s="564"/>
      <c r="V304" s="565"/>
      <c r="W304" s="37" t="s">
        <v>71</v>
      </c>
      <c r="X304" s="545">
        <f>IFERROR(X297/H297,"0")+IFERROR(X298/H298,"0")+IFERROR(X299/H299,"0")+IFERROR(X300/H300,"0")+IFERROR(X301/H301,"0")+IFERROR(X302/H302,"0")+IFERROR(X303/H303,"0")</f>
        <v>2.3809523809523809</v>
      </c>
      <c r="Y304" s="545">
        <f>IFERROR(Y297/H297,"0")+IFERROR(Y298/H298,"0")+IFERROR(Y299/H299,"0")+IFERROR(Y300/H300,"0")+IFERROR(Y301/H301,"0")+IFERROR(Y302/H302,"0")+IFERROR(Y303/H303,"0")</f>
        <v>3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2.7060000000000001E-2</v>
      </c>
      <c r="AA304" s="546"/>
      <c r="AB304" s="546"/>
      <c r="AC304" s="546"/>
    </row>
    <row r="305" spans="1:68" x14ac:dyDescent="0.2">
      <c r="A305" s="555"/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6"/>
      <c r="P305" s="563" t="s">
        <v>70</v>
      </c>
      <c r="Q305" s="564"/>
      <c r="R305" s="564"/>
      <c r="S305" s="564"/>
      <c r="T305" s="564"/>
      <c r="U305" s="564"/>
      <c r="V305" s="565"/>
      <c r="W305" s="37" t="s">
        <v>68</v>
      </c>
      <c r="X305" s="545">
        <f>IFERROR(SUM(X297:X303),"0")</f>
        <v>10</v>
      </c>
      <c r="Y305" s="545">
        <f>IFERROR(SUM(Y297:Y303),"0")</f>
        <v>12.600000000000001</v>
      </c>
      <c r="Z305" s="37"/>
      <c r="AA305" s="546"/>
      <c r="AB305" s="546"/>
      <c r="AC305" s="546"/>
    </row>
    <row r="306" spans="1:68" ht="14.25" customHeight="1" x14ac:dyDescent="0.25">
      <c r="A306" s="560" t="s">
        <v>72</v>
      </c>
      <c r="B306" s="555"/>
      <c r="C306" s="555"/>
      <c r="D306" s="555"/>
      <c r="E306" s="555"/>
      <c r="F306" s="555"/>
      <c r="G306" s="555"/>
      <c r="H306" s="555"/>
      <c r="I306" s="555"/>
      <c r="J306" s="555"/>
      <c r="K306" s="555"/>
      <c r="L306" s="555"/>
      <c r="M306" s="555"/>
      <c r="N306" s="555"/>
      <c r="O306" s="555"/>
      <c r="P306" s="555"/>
      <c r="Q306" s="555"/>
      <c r="R306" s="555"/>
      <c r="S306" s="555"/>
      <c r="T306" s="555"/>
      <c r="U306" s="555"/>
      <c r="V306" s="555"/>
      <c r="W306" s="555"/>
      <c r="X306" s="555"/>
      <c r="Y306" s="555"/>
      <c r="Z306" s="555"/>
      <c r="AA306" s="539"/>
      <c r="AB306" s="539"/>
      <c r="AC306" s="539"/>
    </row>
    <row r="307" spans="1:68" ht="27" customHeight="1" x14ac:dyDescent="0.25">
      <c r="A307" s="54" t="s">
        <v>486</v>
      </c>
      <c r="B307" s="54" t="s">
        <v>487</v>
      </c>
      <c r="C307" s="31">
        <v>4301051100</v>
      </c>
      <c r="D307" s="558">
        <v>4607091387766</v>
      </c>
      <c r="E307" s="559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4301051818</v>
      </c>
      <c r="D308" s="558">
        <v>4607091387957</v>
      </c>
      <c r="E308" s="559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4301051819</v>
      </c>
      <c r="D309" s="558">
        <v>4607091387964</v>
      </c>
      <c r="E309" s="559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106</v>
      </c>
      <c r="L309" s="32"/>
      <c r="M309" s="33" t="s">
        <v>81</v>
      </c>
      <c r="N309" s="33"/>
      <c r="O309" s="32">
        <v>40</v>
      </c>
      <c r="P309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4301051734</v>
      </c>
      <c r="D310" s="558">
        <v>4680115884588</v>
      </c>
      <c r="E310" s="559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0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498</v>
      </c>
      <c r="B311" s="54" t="s">
        <v>499</v>
      </c>
      <c r="C311" s="31">
        <v>4301051578</v>
      </c>
      <c r="D311" s="558">
        <v>4607091387513</v>
      </c>
      <c r="E311" s="559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68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4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3" t="s">
        <v>70</v>
      </c>
      <c r="Q312" s="564"/>
      <c r="R312" s="564"/>
      <c r="S312" s="564"/>
      <c r="T312" s="564"/>
      <c r="U312" s="564"/>
      <c r="V312" s="565"/>
      <c r="W312" s="37" t="s">
        <v>71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5"/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6"/>
      <c r="P313" s="563" t="s">
        <v>70</v>
      </c>
      <c r="Q313" s="564"/>
      <c r="R313" s="564"/>
      <c r="S313" s="564"/>
      <c r="T313" s="564"/>
      <c r="U313" s="564"/>
      <c r="V313" s="565"/>
      <c r="W313" s="37" t="s">
        <v>68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60" t="s">
        <v>165</v>
      </c>
      <c r="B314" s="555"/>
      <c r="C314" s="555"/>
      <c r="D314" s="555"/>
      <c r="E314" s="555"/>
      <c r="F314" s="555"/>
      <c r="G314" s="555"/>
      <c r="H314" s="555"/>
      <c r="I314" s="555"/>
      <c r="J314" s="555"/>
      <c r="K314" s="555"/>
      <c r="L314" s="555"/>
      <c r="M314" s="555"/>
      <c r="N314" s="555"/>
      <c r="O314" s="555"/>
      <c r="P314" s="555"/>
      <c r="Q314" s="555"/>
      <c r="R314" s="555"/>
      <c r="S314" s="555"/>
      <c r="T314" s="555"/>
      <c r="U314" s="555"/>
      <c r="V314" s="555"/>
      <c r="W314" s="555"/>
      <c r="X314" s="555"/>
      <c r="Y314" s="555"/>
      <c r="Z314" s="555"/>
      <c r="AA314" s="539"/>
      <c r="AB314" s="539"/>
      <c r="AC314" s="539"/>
    </row>
    <row r="315" spans="1:68" ht="27" customHeight="1" x14ac:dyDescent="0.25">
      <c r="A315" s="54" t="s">
        <v>501</v>
      </c>
      <c r="B315" s="54" t="s">
        <v>502</v>
      </c>
      <c r="C315" s="31">
        <v>4301060387</v>
      </c>
      <c r="D315" s="558">
        <v>4607091380880</v>
      </c>
      <c r="E315" s="559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504</v>
      </c>
      <c r="B316" s="54" t="s">
        <v>505</v>
      </c>
      <c r="C316" s="31">
        <v>4301060406</v>
      </c>
      <c r="D316" s="558">
        <v>4607091384482</v>
      </c>
      <c r="E316" s="559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106</v>
      </c>
      <c r="L316" s="32"/>
      <c r="M316" s="33" t="s">
        <v>81</v>
      </c>
      <c r="N316" s="33"/>
      <c r="O316" s="32">
        <v>30</v>
      </c>
      <c r="P316" s="5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507</v>
      </c>
      <c r="B317" s="54" t="s">
        <v>508</v>
      </c>
      <c r="C317" s="31">
        <v>4301060484</v>
      </c>
      <c r="D317" s="558">
        <v>4607091380897</v>
      </c>
      <c r="E317" s="559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106</v>
      </c>
      <c r="L317" s="32"/>
      <c r="M317" s="33" t="s">
        <v>76</v>
      </c>
      <c r="N317" s="33"/>
      <c r="O317" s="32">
        <v>30</v>
      </c>
      <c r="P317" s="83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68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509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4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3" t="s">
        <v>70</v>
      </c>
      <c r="Q318" s="564"/>
      <c r="R318" s="564"/>
      <c r="S318" s="564"/>
      <c r="T318" s="564"/>
      <c r="U318" s="564"/>
      <c r="V318" s="565"/>
      <c r="W318" s="37" t="s">
        <v>71</v>
      </c>
      <c r="X318" s="545">
        <f>IFERROR(X315/H315,"0")+IFERROR(X316/H316,"0")+IFERROR(X317/H317,"0")</f>
        <v>0</v>
      </c>
      <c r="Y318" s="545">
        <f>IFERROR(Y315/H315,"0")+IFERROR(Y316/H316,"0")+IFERROR(Y317/H317,"0")</f>
        <v>0</v>
      </c>
      <c r="Z318" s="545">
        <f>IFERROR(IF(Z315="",0,Z315),"0")+IFERROR(IF(Z316="",0,Z316),"0")+IFERROR(IF(Z317="",0,Z317),"0")</f>
        <v>0</v>
      </c>
      <c r="AA318" s="546"/>
      <c r="AB318" s="546"/>
      <c r="AC318" s="546"/>
    </row>
    <row r="319" spans="1:68" x14ac:dyDescent="0.2">
      <c r="A319" s="555"/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6"/>
      <c r="P319" s="563" t="s">
        <v>70</v>
      </c>
      <c r="Q319" s="564"/>
      <c r="R319" s="564"/>
      <c r="S319" s="564"/>
      <c r="T319" s="564"/>
      <c r="U319" s="564"/>
      <c r="V319" s="565"/>
      <c r="W319" s="37" t="s">
        <v>68</v>
      </c>
      <c r="X319" s="545">
        <f>IFERROR(SUM(X315:X317),"0")</f>
        <v>0</v>
      </c>
      <c r="Y319" s="545">
        <f>IFERROR(SUM(Y315:Y317),"0")</f>
        <v>0</v>
      </c>
      <c r="Z319" s="37"/>
      <c r="AA319" s="546"/>
      <c r="AB319" s="546"/>
      <c r="AC319" s="546"/>
    </row>
    <row r="320" spans="1:68" ht="14.25" customHeight="1" x14ac:dyDescent="0.25">
      <c r="A320" s="560" t="s">
        <v>95</v>
      </c>
      <c r="B320" s="555"/>
      <c r="C320" s="555"/>
      <c r="D320" s="555"/>
      <c r="E320" s="555"/>
      <c r="F320" s="555"/>
      <c r="G320" s="555"/>
      <c r="H320" s="555"/>
      <c r="I320" s="555"/>
      <c r="J320" s="555"/>
      <c r="K320" s="555"/>
      <c r="L320" s="555"/>
      <c r="M320" s="555"/>
      <c r="N320" s="555"/>
      <c r="O320" s="555"/>
      <c r="P320" s="555"/>
      <c r="Q320" s="555"/>
      <c r="R320" s="555"/>
      <c r="S320" s="555"/>
      <c r="T320" s="555"/>
      <c r="U320" s="555"/>
      <c r="V320" s="555"/>
      <c r="W320" s="555"/>
      <c r="X320" s="555"/>
      <c r="Y320" s="555"/>
      <c r="Z320" s="555"/>
      <c r="AA320" s="539"/>
      <c r="AB320" s="539"/>
      <c r="AC320" s="539"/>
    </row>
    <row r="321" spans="1:68" ht="27" customHeight="1" x14ac:dyDescent="0.25">
      <c r="A321" s="54" t="s">
        <v>510</v>
      </c>
      <c r="B321" s="54" t="s">
        <v>511</v>
      </c>
      <c r="C321" s="31">
        <v>4301030235</v>
      </c>
      <c r="D321" s="558">
        <v>4607091388381</v>
      </c>
      <c r="E321" s="559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8" t="s">
        <v>512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4301030232</v>
      </c>
      <c r="D322" s="558">
        <v>4607091388374</v>
      </c>
      <c r="E322" s="559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2" t="s">
        <v>516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4301032015</v>
      </c>
      <c r="D323" s="558">
        <v>4607091383102</v>
      </c>
      <c r="E323" s="559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520</v>
      </c>
      <c r="B324" s="54" t="s">
        <v>521</v>
      </c>
      <c r="C324" s="31">
        <v>4301030233</v>
      </c>
      <c r="D324" s="558">
        <v>4607091388404</v>
      </c>
      <c r="E324" s="559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75</v>
      </c>
      <c r="L324" s="32"/>
      <c r="M324" s="33" t="s">
        <v>98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68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4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3" t="s">
        <v>70</v>
      </c>
      <c r="Q325" s="564"/>
      <c r="R325" s="564"/>
      <c r="S325" s="564"/>
      <c r="T325" s="564"/>
      <c r="U325" s="564"/>
      <c r="V325" s="565"/>
      <c r="W325" s="37" t="s">
        <v>71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x14ac:dyDescent="0.2">
      <c r="A326" s="555"/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6"/>
      <c r="P326" s="563" t="s">
        <v>70</v>
      </c>
      <c r="Q326" s="564"/>
      <c r="R326" s="564"/>
      <c r="S326" s="564"/>
      <c r="T326" s="564"/>
      <c r="U326" s="564"/>
      <c r="V326" s="565"/>
      <c r="W326" s="37" t="s">
        <v>68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customHeight="1" x14ac:dyDescent="0.25">
      <c r="A327" s="560" t="s">
        <v>522</v>
      </c>
      <c r="B327" s="555"/>
      <c r="C327" s="555"/>
      <c r="D327" s="555"/>
      <c r="E327" s="555"/>
      <c r="F327" s="555"/>
      <c r="G327" s="555"/>
      <c r="H327" s="555"/>
      <c r="I327" s="555"/>
      <c r="J327" s="555"/>
      <c r="K327" s="555"/>
      <c r="L327" s="555"/>
      <c r="M327" s="555"/>
      <c r="N327" s="555"/>
      <c r="O327" s="555"/>
      <c r="P327" s="555"/>
      <c r="Q327" s="555"/>
      <c r="R327" s="555"/>
      <c r="S327" s="555"/>
      <c r="T327" s="555"/>
      <c r="U327" s="555"/>
      <c r="V327" s="555"/>
      <c r="W327" s="555"/>
      <c r="X327" s="555"/>
      <c r="Y327" s="555"/>
      <c r="Z327" s="555"/>
      <c r="AA327" s="539"/>
      <c r="AB327" s="539"/>
      <c r="AC327" s="539"/>
    </row>
    <row r="328" spans="1:68" ht="16.5" customHeight="1" x14ac:dyDescent="0.25">
      <c r="A328" s="54" t="s">
        <v>523</v>
      </c>
      <c r="B328" s="54" t="s">
        <v>524</v>
      </c>
      <c r="C328" s="31">
        <v>4301180007</v>
      </c>
      <c r="D328" s="558">
        <v>4680115881808</v>
      </c>
      <c r="E328" s="559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525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527</v>
      </c>
      <c r="B329" s="54" t="s">
        <v>528</v>
      </c>
      <c r="C329" s="31">
        <v>4301180006</v>
      </c>
      <c r="D329" s="558">
        <v>4680115881822</v>
      </c>
      <c r="E329" s="559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525</v>
      </c>
      <c r="N329" s="33"/>
      <c r="O329" s="32">
        <v>730</v>
      </c>
      <c r="P329" s="6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4301180001</v>
      </c>
      <c r="D330" s="558">
        <v>4680115880016</v>
      </c>
      <c r="E330" s="559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75</v>
      </c>
      <c r="L330" s="32"/>
      <c r="M330" s="33" t="s">
        <v>525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68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4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3" t="s">
        <v>70</v>
      </c>
      <c r="Q331" s="564"/>
      <c r="R331" s="564"/>
      <c r="S331" s="564"/>
      <c r="T331" s="564"/>
      <c r="U331" s="564"/>
      <c r="V331" s="565"/>
      <c r="W331" s="37" t="s">
        <v>71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x14ac:dyDescent="0.2">
      <c r="A332" s="555"/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6"/>
      <c r="P332" s="563" t="s">
        <v>70</v>
      </c>
      <c r="Q332" s="564"/>
      <c r="R332" s="564"/>
      <c r="S332" s="564"/>
      <c r="T332" s="564"/>
      <c r="U332" s="564"/>
      <c r="V332" s="565"/>
      <c r="W332" s="37" t="s">
        <v>68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customHeight="1" x14ac:dyDescent="0.25">
      <c r="A333" s="593" t="s">
        <v>531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8"/>
      <c r="AB333" s="538"/>
      <c r="AC333" s="538"/>
    </row>
    <row r="334" spans="1:68" ht="14.25" customHeight="1" x14ac:dyDescent="0.25">
      <c r="A334" s="560" t="s">
        <v>72</v>
      </c>
      <c r="B334" s="555"/>
      <c r="C334" s="555"/>
      <c r="D334" s="555"/>
      <c r="E334" s="555"/>
      <c r="F334" s="555"/>
      <c r="G334" s="555"/>
      <c r="H334" s="555"/>
      <c r="I334" s="555"/>
      <c r="J334" s="555"/>
      <c r="K334" s="555"/>
      <c r="L334" s="555"/>
      <c r="M334" s="555"/>
      <c r="N334" s="555"/>
      <c r="O334" s="555"/>
      <c r="P334" s="555"/>
      <c r="Q334" s="555"/>
      <c r="R334" s="555"/>
      <c r="S334" s="555"/>
      <c r="T334" s="555"/>
      <c r="U334" s="555"/>
      <c r="V334" s="555"/>
      <c r="W334" s="555"/>
      <c r="X334" s="555"/>
      <c r="Y334" s="555"/>
      <c r="Z334" s="555"/>
      <c r="AA334" s="539"/>
      <c r="AB334" s="539"/>
      <c r="AC334" s="539"/>
    </row>
    <row r="335" spans="1:68" ht="27" customHeight="1" x14ac:dyDescent="0.25">
      <c r="A335" s="54" t="s">
        <v>532</v>
      </c>
      <c r="B335" s="54" t="s">
        <v>533</v>
      </c>
      <c r="C335" s="31">
        <v>4301051489</v>
      </c>
      <c r="D335" s="558">
        <v>4607091387919</v>
      </c>
      <c r="E335" s="559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106</v>
      </c>
      <c r="L335" s="32"/>
      <c r="M335" s="33" t="s">
        <v>76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4301051461</v>
      </c>
      <c r="D336" s="558">
        <v>4680115883604</v>
      </c>
      <c r="E336" s="559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8.3999999999999986</v>
      </c>
      <c r="Y336" s="544">
        <f>IFERROR(IF(X336="",0,CEILING((X336/$H336),1)*$H336),"")</f>
        <v>8.4</v>
      </c>
      <c r="Z336" s="36">
        <f>IFERROR(IF(Y336=0,"",ROUNDUP(Y336/H336,0)*0.00651),"")</f>
        <v>2.6040000000000001E-2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9.4079999999999977</v>
      </c>
      <c r="BN336" s="64">
        <f>IFERROR(Y336*I336/H336,"0")</f>
        <v>9.4079999999999995</v>
      </c>
      <c r="BO336" s="64">
        <f>IFERROR(1/J336*(X336/H336),"0")</f>
        <v>2.1978021978021976E-2</v>
      </c>
      <c r="BP336" s="64">
        <f>IFERROR(1/J336*(Y336/H336),"0")</f>
        <v>2.197802197802198E-2</v>
      </c>
    </row>
    <row r="337" spans="1:68" ht="27" customHeight="1" x14ac:dyDescent="0.25">
      <c r="A337" s="54" t="s">
        <v>538</v>
      </c>
      <c r="B337" s="54" t="s">
        <v>539</v>
      </c>
      <c r="C337" s="31">
        <v>4301051864</v>
      </c>
      <c r="D337" s="558">
        <v>4680115883567</v>
      </c>
      <c r="E337" s="559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68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540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4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3" t="s">
        <v>70</v>
      </c>
      <c r="Q338" s="564"/>
      <c r="R338" s="564"/>
      <c r="S338" s="564"/>
      <c r="T338" s="564"/>
      <c r="U338" s="564"/>
      <c r="V338" s="565"/>
      <c r="W338" s="37" t="s">
        <v>71</v>
      </c>
      <c r="X338" s="545">
        <f>IFERROR(X335/H335,"0")+IFERROR(X336/H336,"0")+IFERROR(X337/H337,"0")</f>
        <v>3.9999999999999991</v>
      </c>
      <c r="Y338" s="545">
        <f>IFERROR(Y335/H335,"0")+IFERROR(Y336/H336,"0")+IFERROR(Y337/H337,"0")</f>
        <v>4</v>
      </c>
      <c r="Z338" s="545">
        <f>IFERROR(IF(Z335="",0,Z335),"0")+IFERROR(IF(Z336="",0,Z336),"0")+IFERROR(IF(Z337="",0,Z337),"0")</f>
        <v>2.6040000000000001E-2</v>
      </c>
      <c r="AA338" s="546"/>
      <c r="AB338" s="546"/>
      <c r="AC338" s="546"/>
    </row>
    <row r="339" spans="1:68" x14ac:dyDescent="0.2">
      <c r="A339" s="555"/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6"/>
      <c r="P339" s="563" t="s">
        <v>70</v>
      </c>
      <c r="Q339" s="564"/>
      <c r="R339" s="564"/>
      <c r="S339" s="564"/>
      <c r="T339" s="564"/>
      <c r="U339" s="564"/>
      <c r="V339" s="565"/>
      <c r="W339" s="37" t="s">
        <v>68</v>
      </c>
      <c r="X339" s="545">
        <f>IFERROR(SUM(X335:X337),"0")</f>
        <v>8.3999999999999986</v>
      </c>
      <c r="Y339" s="545">
        <f>IFERROR(SUM(Y335:Y337),"0")</f>
        <v>8.4</v>
      </c>
      <c r="Z339" s="37"/>
      <c r="AA339" s="546"/>
      <c r="AB339" s="546"/>
      <c r="AC339" s="546"/>
    </row>
    <row r="340" spans="1:68" ht="27.75" customHeight="1" x14ac:dyDescent="0.2">
      <c r="A340" s="603" t="s">
        <v>541</v>
      </c>
      <c r="B340" s="604"/>
      <c r="C340" s="604"/>
      <c r="D340" s="604"/>
      <c r="E340" s="604"/>
      <c r="F340" s="604"/>
      <c r="G340" s="604"/>
      <c r="H340" s="604"/>
      <c r="I340" s="604"/>
      <c r="J340" s="604"/>
      <c r="K340" s="604"/>
      <c r="L340" s="604"/>
      <c r="M340" s="604"/>
      <c r="N340" s="604"/>
      <c r="O340" s="604"/>
      <c r="P340" s="604"/>
      <c r="Q340" s="604"/>
      <c r="R340" s="604"/>
      <c r="S340" s="604"/>
      <c r="T340" s="604"/>
      <c r="U340" s="604"/>
      <c r="V340" s="604"/>
      <c r="W340" s="604"/>
      <c r="X340" s="604"/>
      <c r="Y340" s="604"/>
      <c r="Z340" s="604"/>
      <c r="AA340" s="48"/>
      <c r="AB340" s="48"/>
      <c r="AC340" s="48"/>
    </row>
    <row r="341" spans="1:68" ht="16.5" customHeight="1" x14ac:dyDescent="0.25">
      <c r="A341" s="593" t="s">
        <v>542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8"/>
      <c r="AB341" s="538"/>
      <c r="AC341" s="538"/>
    </row>
    <row r="342" spans="1:68" ht="14.25" customHeight="1" x14ac:dyDescent="0.25">
      <c r="A342" s="560" t="s">
        <v>103</v>
      </c>
      <c r="B342" s="555"/>
      <c r="C342" s="555"/>
      <c r="D342" s="555"/>
      <c r="E342" s="555"/>
      <c r="F342" s="555"/>
      <c r="G342" s="555"/>
      <c r="H342" s="555"/>
      <c r="I342" s="555"/>
      <c r="J342" s="555"/>
      <c r="K342" s="555"/>
      <c r="L342" s="555"/>
      <c r="M342" s="555"/>
      <c r="N342" s="555"/>
      <c r="O342" s="555"/>
      <c r="P342" s="555"/>
      <c r="Q342" s="555"/>
      <c r="R342" s="555"/>
      <c r="S342" s="555"/>
      <c r="T342" s="555"/>
      <c r="U342" s="555"/>
      <c r="V342" s="555"/>
      <c r="W342" s="555"/>
      <c r="X342" s="555"/>
      <c r="Y342" s="555"/>
      <c r="Z342" s="555"/>
      <c r="AA342" s="539"/>
      <c r="AB342" s="539"/>
      <c r="AC342" s="539"/>
    </row>
    <row r="343" spans="1:68" ht="37.5" customHeight="1" x14ac:dyDescent="0.25">
      <c r="A343" s="54" t="s">
        <v>543</v>
      </c>
      <c r="B343" s="54" t="s">
        <v>544</v>
      </c>
      <c r="C343" s="31">
        <v>4301011869</v>
      </c>
      <c r="D343" s="558">
        <v>4680115884847</v>
      </c>
      <c r="E343" s="559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0</v>
      </c>
      <c r="Y343" s="544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customHeight="1" x14ac:dyDescent="0.25">
      <c r="A344" s="54" t="s">
        <v>546</v>
      </c>
      <c r="B344" s="54" t="s">
        <v>547</v>
      </c>
      <c r="C344" s="31">
        <v>4301011870</v>
      </c>
      <c r="D344" s="558">
        <v>4680115884854</v>
      </c>
      <c r="E344" s="559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106</v>
      </c>
      <c r="L344" s="32"/>
      <c r="M344" s="33" t="s">
        <v>67</v>
      </c>
      <c r="N344" s="33"/>
      <c r="O344" s="32">
        <v>60</v>
      </c>
      <c r="P344" s="8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0</v>
      </c>
      <c r="Y344" s="544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549</v>
      </c>
      <c r="B345" s="54" t="s">
        <v>550</v>
      </c>
      <c r="C345" s="31">
        <v>4301011832</v>
      </c>
      <c r="D345" s="558">
        <v>4607091383997</v>
      </c>
      <c r="E345" s="559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106</v>
      </c>
      <c r="L345" s="32"/>
      <c r="M345" s="33" t="s">
        <v>76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552</v>
      </c>
      <c r="B346" s="54" t="s">
        <v>553</v>
      </c>
      <c r="C346" s="31">
        <v>4301011867</v>
      </c>
      <c r="D346" s="558">
        <v>4680115884830</v>
      </c>
      <c r="E346" s="559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106</v>
      </c>
      <c r="L346" s="32"/>
      <c r="M346" s="33" t="s">
        <v>67</v>
      </c>
      <c r="N346" s="33"/>
      <c r="O346" s="32">
        <v>60</v>
      </c>
      <c r="P346" s="7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200</v>
      </c>
      <c r="Y346" s="544">
        <f t="shared" si="43"/>
        <v>210</v>
      </c>
      <c r="Z346" s="36">
        <f>IFERROR(IF(Y346=0,"",ROUNDUP(Y346/H346,0)*0.02175),"")</f>
        <v>0.30449999999999999</v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44"/>
        <v>206.4</v>
      </c>
      <c r="BN346" s="64">
        <f t="shared" si="45"/>
        <v>216.72</v>
      </c>
      <c r="BO346" s="64">
        <f t="shared" si="46"/>
        <v>0.27777777777777779</v>
      </c>
      <c r="BP346" s="64">
        <f t="shared" si="47"/>
        <v>0.29166666666666663</v>
      </c>
    </row>
    <row r="347" spans="1:68" ht="27" customHeight="1" x14ac:dyDescent="0.25">
      <c r="A347" s="54" t="s">
        <v>555</v>
      </c>
      <c r="B347" s="54" t="s">
        <v>556</v>
      </c>
      <c r="C347" s="31">
        <v>4301011433</v>
      </c>
      <c r="D347" s="558">
        <v>4680115882638</v>
      </c>
      <c r="E347" s="559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557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558</v>
      </c>
      <c r="B348" s="54" t="s">
        <v>559</v>
      </c>
      <c r="C348" s="31">
        <v>4301011952</v>
      </c>
      <c r="D348" s="558">
        <v>4680115884922</v>
      </c>
      <c r="E348" s="559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560</v>
      </c>
      <c r="B349" s="54" t="s">
        <v>561</v>
      </c>
      <c r="C349" s="31">
        <v>4301011868</v>
      </c>
      <c r="D349" s="558">
        <v>4680115884861</v>
      </c>
      <c r="E349" s="559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111</v>
      </c>
      <c r="L349" s="32"/>
      <c r="M349" s="33" t="s">
        <v>67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68</v>
      </c>
      <c r="X349" s="543">
        <v>0</v>
      </c>
      <c r="Y349" s="544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54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3" t="s">
        <v>70</v>
      </c>
      <c r="Q350" s="564"/>
      <c r="R350" s="564"/>
      <c r="S350" s="564"/>
      <c r="T350" s="564"/>
      <c r="U350" s="564"/>
      <c r="V350" s="565"/>
      <c r="W350" s="37" t="s">
        <v>71</v>
      </c>
      <c r="X350" s="545">
        <f>IFERROR(X343/H343,"0")+IFERROR(X344/H344,"0")+IFERROR(X345/H345,"0")+IFERROR(X346/H346,"0")+IFERROR(X347/H347,"0")+IFERROR(X348/H348,"0")+IFERROR(X349/H349,"0")</f>
        <v>13.333333333333334</v>
      </c>
      <c r="Y350" s="545">
        <f>IFERROR(Y343/H343,"0")+IFERROR(Y344/H344,"0")+IFERROR(Y345/H345,"0")+IFERROR(Y346/H346,"0")+IFERROR(Y347/H347,"0")+IFERROR(Y348/H348,"0")+IFERROR(Y349/H349,"0")</f>
        <v>14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0.30449999999999999</v>
      </c>
      <c r="AA350" s="546"/>
      <c r="AB350" s="546"/>
      <c r="AC350" s="546"/>
    </row>
    <row r="351" spans="1:68" x14ac:dyDescent="0.2">
      <c r="A351" s="555"/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6"/>
      <c r="P351" s="563" t="s">
        <v>70</v>
      </c>
      <c r="Q351" s="564"/>
      <c r="R351" s="564"/>
      <c r="S351" s="564"/>
      <c r="T351" s="564"/>
      <c r="U351" s="564"/>
      <c r="V351" s="565"/>
      <c r="W351" s="37" t="s">
        <v>68</v>
      </c>
      <c r="X351" s="545">
        <f>IFERROR(SUM(X343:X349),"0")</f>
        <v>200</v>
      </c>
      <c r="Y351" s="545">
        <f>IFERROR(SUM(Y343:Y349),"0")</f>
        <v>210</v>
      </c>
      <c r="Z351" s="37"/>
      <c r="AA351" s="546"/>
      <c r="AB351" s="546"/>
      <c r="AC351" s="546"/>
    </row>
    <row r="352" spans="1:68" ht="14.25" customHeight="1" x14ac:dyDescent="0.25">
      <c r="A352" s="560" t="s">
        <v>135</v>
      </c>
      <c r="B352" s="555"/>
      <c r="C352" s="555"/>
      <c r="D352" s="555"/>
      <c r="E352" s="555"/>
      <c r="F352" s="555"/>
      <c r="G352" s="555"/>
      <c r="H352" s="555"/>
      <c r="I352" s="555"/>
      <c r="J352" s="555"/>
      <c r="K352" s="555"/>
      <c r="L352" s="555"/>
      <c r="M352" s="555"/>
      <c r="N352" s="555"/>
      <c r="O352" s="555"/>
      <c r="P352" s="555"/>
      <c r="Q352" s="555"/>
      <c r="R352" s="555"/>
      <c r="S352" s="555"/>
      <c r="T352" s="555"/>
      <c r="U352" s="555"/>
      <c r="V352" s="555"/>
      <c r="W352" s="555"/>
      <c r="X352" s="555"/>
      <c r="Y352" s="555"/>
      <c r="Z352" s="555"/>
      <c r="AA352" s="539"/>
      <c r="AB352" s="539"/>
      <c r="AC352" s="539"/>
    </row>
    <row r="353" spans="1:68" ht="27" customHeight="1" x14ac:dyDescent="0.25">
      <c r="A353" s="54" t="s">
        <v>562</v>
      </c>
      <c r="B353" s="54" t="s">
        <v>563</v>
      </c>
      <c r="C353" s="31">
        <v>4301020178</v>
      </c>
      <c r="D353" s="558">
        <v>4607091383980</v>
      </c>
      <c r="E353" s="559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106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200</v>
      </c>
      <c r="Y353" s="544">
        <f>IFERROR(IF(X353="",0,CEILING((X353/$H353),1)*$H353),"")</f>
        <v>210</v>
      </c>
      <c r="Z353" s="36">
        <f>IFERROR(IF(Y353=0,"",ROUNDUP(Y353/H353,0)*0.02175),"")</f>
        <v>0.30449999999999999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206.4</v>
      </c>
      <c r="BN353" s="64">
        <f>IFERROR(Y353*I353/H353,"0")</f>
        <v>216.72</v>
      </c>
      <c r="BO353" s="64">
        <f>IFERROR(1/J353*(X353/H353),"0")</f>
        <v>0.27777777777777779</v>
      </c>
      <c r="BP353" s="64">
        <f>IFERROR(1/J353*(Y353/H353),"0")</f>
        <v>0.29166666666666663</v>
      </c>
    </row>
    <row r="354" spans="1:68" ht="16.5" customHeight="1" x14ac:dyDescent="0.25">
      <c r="A354" s="54" t="s">
        <v>565</v>
      </c>
      <c r="B354" s="54" t="s">
        <v>566</v>
      </c>
      <c r="C354" s="31">
        <v>4301020179</v>
      </c>
      <c r="D354" s="558">
        <v>4607091384178</v>
      </c>
      <c r="E354" s="559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68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4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3" t="s">
        <v>70</v>
      </c>
      <c r="Q355" s="564"/>
      <c r="R355" s="564"/>
      <c r="S355" s="564"/>
      <c r="T355" s="564"/>
      <c r="U355" s="564"/>
      <c r="V355" s="565"/>
      <c r="W355" s="37" t="s">
        <v>71</v>
      </c>
      <c r="X355" s="545">
        <f>IFERROR(X353/H353,"0")+IFERROR(X354/H354,"0")</f>
        <v>13.333333333333334</v>
      </c>
      <c r="Y355" s="545">
        <f>IFERROR(Y353/H353,"0")+IFERROR(Y354/H354,"0")</f>
        <v>14</v>
      </c>
      <c r="Z355" s="545">
        <f>IFERROR(IF(Z353="",0,Z353),"0")+IFERROR(IF(Z354="",0,Z354),"0")</f>
        <v>0.30449999999999999</v>
      </c>
      <c r="AA355" s="546"/>
      <c r="AB355" s="546"/>
      <c r="AC355" s="546"/>
    </row>
    <row r="356" spans="1:68" x14ac:dyDescent="0.2">
      <c r="A356" s="555"/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6"/>
      <c r="P356" s="563" t="s">
        <v>70</v>
      </c>
      <c r="Q356" s="564"/>
      <c r="R356" s="564"/>
      <c r="S356" s="564"/>
      <c r="T356" s="564"/>
      <c r="U356" s="564"/>
      <c r="V356" s="565"/>
      <c r="W356" s="37" t="s">
        <v>68</v>
      </c>
      <c r="X356" s="545">
        <f>IFERROR(SUM(X353:X354),"0")</f>
        <v>200</v>
      </c>
      <c r="Y356" s="545">
        <f>IFERROR(SUM(Y353:Y354),"0")</f>
        <v>210</v>
      </c>
      <c r="Z356" s="37"/>
      <c r="AA356" s="546"/>
      <c r="AB356" s="546"/>
      <c r="AC356" s="546"/>
    </row>
    <row r="357" spans="1:68" ht="14.25" customHeight="1" x14ac:dyDescent="0.25">
      <c r="A357" s="560" t="s">
        <v>72</v>
      </c>
      <c r="B357" s="555"/>
      <c r="C357" s="555"/>
      <c r="D357" s="555"/>
      <c r="E357" s="555"/>
      <c r="F357" s="555"/>
      <c r="G357" s="555"/>
      <c r="H357" s="555"/>
      <c r="I357" s="555"/>
      <c r="J357" s="555"/>
      <c r="K357" s="555"/>
      <c r="L357" s="555"/>
      <c r="M357" s="555"/>
      <c r="N357" s="555"/>
      <c r="O357" s="555"/>
      <c r="P357" s="555"/>
      <c r="Q357" s="555"/>
      <c r="R357" s="555"/>
      <c r="S357" s="555"/>
      <c r="T357" s="555"/>
      <c r="U357" s="555"/>
      <c r="V357" s="555"/>
      <c r="W357" s="555"/>
      <c r="X357" s="555"/>
      <c r="Y357" s="555"/>
      <c r="Z357" s="555"/>
      <c r="AA357" s="539"/>
      <c r="AB357" s="539"/>
      <c r="AC357" s="539"/>
    </row>
    <row r="358" spans="1:68" ht="27" customHeight="1" x14ac:dyDescent="0.25">
      <c r="A358" s="54" t="s">
        <v>567</v>
      </c>
      <c r="B358" s="54" t="s">
        <v>568</v>
      </c>
      <c r="C358" s="31">
        <v>4301051903</v>
      </c>
      <c r="D358" s="558">
        <v>4607091383928</v>
      </c>
      <c r="E358" s="559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570</v>
      </c>
      <c r="B359" s="54" t="s">
        <v>571</v>
      </c>
      <c r="C359" s="31">
        <v>4301051897</v>
      </c>
      <c r="D359" s="558">
        <v>4607091384260</v>
      </c>
      <c r="E359" s="559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106</v>
      </c>
      <c r="L359" s="32"/>
      <c r="M359" s="33" t="s">
        <v>81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68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4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3" t="s">
        <v>70</v>
      </c>
      <c r="Q360" s="564"/>
      <c r="R360" s="564"/>
      <c r="S360" s="564"/>
      <c r="T360" s="564"/>
      <c r="U360" s="564"/>
      <c r="V360" s="565"/>
      <c r="W360" s="37" t="s">
        <v>71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5"/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6"/>
      <c r="P361" s="563" t="s">
        <v>70</v>
      </c>
      <c r="Q361" s="564"/>
      <c r="R361" s="564"/>
      <c r="S361" s="564"/>
      <c r="T361" s="564"/>
      <c r="U361" s="564"/>
      <c r="V361" s="565"/>
      <c r="W361" s="37" t="s">
        <v>68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60" t="s">
        <v>165</v>
      </c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5"/>
      <c r="P362" s="555"/>
      <c r="Q362" s="555"/>
      <c r="R362" s="555"/>
      <c r="S362" s="555"/>
      <c r="T362" s="555"/>
      <c r="U362" s="555"/>
      <c r="V362" s="555"/>
      <c r="W362" s="555"/>
      <c r="X362" s="555"/>
      <c r="Y362" s="555"/>
      <c r="Z362" s="555"/>
      <c r="AA362" s="539"/>
      <c r="AB362" s="539"/>
      <c r="AC362" s="539"/>
    </row>
    <row r="363" spans="1:68" ht="16.5" customHeight="1" x14ac:dyDescent="0.25">
      <c r="A363" s="54" t="s">
        <v>573</v>
      </c>
      <c r="B363" s="54" t="s">
        <v>574</v>
      </c>
      <c r="C363" s="31">
        <v>4301060524</v>
      </c>
      <c r="D363" s="558">
        <v>4607091384673</v>
      </c>
      <c r="E363" s="559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106</v>
      </c>
      <c r="L363" s="32"/>
      <c r="M363" s="33" t="s">
        <v>81</v>
      </c>
      <c r="N363" s="33"/>
      <c r="O363" s="32">
        <v>40</v>
      </c>
      <c r="P363" s="869" t="s">
        <v>575</v>
      </c>
      <c r="Q363" s="548"/>
      <c r="R363" s="548"/>
      <c r="S363" s="548"/>
      <c r="T363" s="549"/>
      <c r="U363" s="34"/>
      <c r="V363" s="34"/>
      <c r="W363" s="35" t="s">
        <v>68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576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4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3" t="s">
        <v>70</v>
      </c>
      <c r="Q364" s="564"/>
      <c r="R364" s="564"/>
      <c r="S364" s="564"/>
      <c r="T364" s="564"/>
      <c r="U364" s="564"/>
      <c r="V364" s="565"/>
      <c r="W364" s="37" t="s">
        <v>71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x14ac:dyDescent="0.2">
      <c r="A365" s="555"/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6"/>
      <c r="P365" s="563" t="s">
        <v>70</v>
      </c>
      <c r="Q365" s="564"/>
      <c r="R365" s="564"/>
      <c r="S365" s="564"/>
      <c r="T365" s="564"/>
      <c r="U365" s="564"/>
      <c r="V365" s="565"/>
      <c r="W365" s="37" t="s">
        <v>68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customHeight="1" x14ac:dyDescent="0.25">
      <c r="A366" s="593" t="s">
        <v>577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8"/>
      <c r="AB366" s="538"/>
      <c r="AC366" s="538"/>
    </row>
    <row r="367" spans="1:68" ht="14.25" customHeight="1" x14ac:dyDescent="0.25">
      <c r="A367" s="560" t="s">
        <v>103</v>
      </c>
      <c r="B367" s="555"/>
      <c r="C367" s="555"/>
      <c r="D367" s="555"/>
      <c r="E367" s="555"/>
      <c r="F367" s="555"/>
      <c r="G367" s="555"/>
      <c r="H367" s="555"/>
      <c r="I367" s="555"/>
      <c r="J367" s="555"/>
      <c r="K367" s="555"/>
      <c r="L367" s="555"/>
      <c r="M367" s="555"/>
      <c r="N367" s="555"/>
      <c r="O367" s="555"/>
      <c r="P367" s="555"/>
      <c r="Q367" s="555"/>
      <c r="R367" s="555"/>
      <c r="S367" s="555"/>
      <c r="T367" s="555"/>
      <c r="U367" s="555"/>
      <c r="V367" s="555"/>
      <c r="W367" s="555"/>
      <c r="X367" s="555"/>
      <c r="Y367" s="555"/>
      <c r="Z367" s="555"/>
      <c r="AA367" s="539"/>
      <c r="AB367" s="539"/>
      <c r="AC367" s="539"/>
    </row>
    <row r="368" spans="1:68" ht="37.5" customHeight="1" x14ac:dyDescent="0.25">
      <c r="A368" s="54" t="s">
        <v>578</v>
      </c>
      <c r="B368" s="54" t="s">
        <v>579</v>
      </c>
      <c r="C368" s="31">
        <v>4301011873</v>
      </c>
      <c r="D368" s="558">
        <v>4680115881907</v>
      </c>
      <c r="E368" s="559"/>
      <c r="F368" s="542">
        <v>1.8</v>
      </c>
      <c r="G368" s="32">
        <v>6</v>
      </c>
      <c r="H368" s="542">
        <v>10.8</v>
      </c>
      <c r="I368" s="542">
        <v>11.234999999999999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4301011875</v>
      </c>
      <c r="D369" s="558">
        <v>4680115884885</v>
      </c>
      <c r="E369" s="559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106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58">
        <v>4680115884908</v>
      </c>
      <c r="E370" s="559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111</v>
      </c>
      <c r="L370" s="32"/>
      <c r="M370" s="33" t="s">
        <v>67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48"/>
      <c r="R370" s="548"/>
      <c r="S370" s="548"/>
      <c r="T370" s="549"/>
      <c r="U370" s="34"/>
      <c r="V370" s="34"/>
      <c r="W370" s="35" t="s">
        <v>68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4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3" t="s">
        <v>70</v>
      </c>
      <c r="Q371" s="564"/>
      <c r="R371" s="564"/>
      <c r="S371" s="564"/>
      <c r="T371" s="564"/>
      <c r="U371" s="564"/>
      <c r="V371" s="565"/>
      <c r="W371" s="37" t="s">
        <v>71</v>
      </c>
      <c r="X371" s="545">
        <f>IFERROR(X368/H368,"0")+IFERROR(X369/H369,"0")+IFERROR(X370/H370,"0")</f>
        <v>0</v>
      </c>
      <c r="Y371" s="545">
        <f>IFERROR(Y368/H368,"0")+IFERROR(Y369/H369,"0")+IFERROR(Y370/H370,"0")</f>
        <v>0</v>
      </c>
      <c r="Z371" s="545">
        <f>IFERROR(IF(Z368="",0,Z368),"0")+IFERROR(IF(Z369="",0,Z369),"0")+IFERROR(IF(Z370="",0,Z370),"0")</f>
        <v>0</v>
      </c>
      <c r="AA371" s="546"/>
      <c r="AB371" s="546"/>
      <c r="AC371" s="546"/>
    </row>
    <row r="372" spans="1:68" x14ac:dyDescent="0.2">
      <c r="A372" s="555"/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6"/>
      <c r="P372" s="563" t="s">
        <v>70</v>
      </c>
      <c r="Q372" s="564"/>
      <c r="R372" s="564"/>
      <c r="S372" s="564"/>
      <c r="T372" s="564"/>
      <c r="U372" s="564"/>
      <c r="V372" s="565"/>
      <c r="W372" s="37" t="s">
        <v>68</v>
      </c>
      <c r="X372" s="545">
        <f>IFERROR(SUM(X368:X370),"0")</f>
        <v>0</v>
      </c>
      <c r="Y372" s="545">
        <f>IFERROR(SUM(Y368:Y370),"0")</f>
        <v>0</v>
      </c>
      <c r="Z372" s="37"/>
      <c r="AA372" s="546"/>
      <c r="AB372" s="546"/>
      <c r="AC372" s="546"/>
    </row>
    <row r="373" spans="1:68" ht="14.25" customHeight="1" x14ac:dyDescent="0.25">
      <c r="A373" s="560" t="s">
        <v>63</v>
      </c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5"/>
      <c r="P373" s="555"/>
      <c r="Q373" s="555"/>
      <c r="R373" s="555"/>
      <c r="S373" s="555"/>
      <c r="T373" s="555"/>
      <c r="U373" s="555"/>
      <c r="V373" s="555"/>
      <c r="W373" s="555"/>
      <c r="X373" s="555"/>
      <c r="Y373" s="555"/>
      <c r="Z373" s="555"/>
      <c r="AA373" s="539"/>
      <c r="AB373" s="539"/>
      <c r="AC373" s="539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58">
        <v>4607091384802</v>
      </c>
      <c r="E374" s="559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111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48"/>
      <c r="R374" s="548"/>
      <c r="S374" s="548"/>
      <c r="T374" s="549"/>
      <c r="U374" s="34"/>
      <c r="V374" s="34"/>
      <c r="W374" s="35" t="s">
        <v>68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4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3" t="s">
        <v>70</v>
      </c>
      <c r="Q375" s="564"/>
      <c r="R375" s="564"/>
      <c r="S375" s="564"/>
      <c r="T375" s="564"/>
      <c r="U375" s="564"/>
      <c r="V375" s="565"/>
      <c r="W375" s="37" t="s">
        <v>71</v>
      </c>
      <c r="X375" s="545">
        <f>IFERROR(X374/H374,"0")</f>
        <v>0</v>
      </c>
      <c r="Y375" s="545">
        <f>IFERROR(Y374/H374,"0")</f>
        <v>0</v>
      </c>
      <c r="Z375" s="545">
        <f>IFERROR(IF(Z374="",0,Z374),"0")</f>
        <v>0</v>
      </c>
      <c r="AA375" s="546"/>
      <c r="AB375" s="546"/>
      <c r="AC375" s="546"/>
    </row>
    <row r="376" spans="1:68" x14ac:dyDescent="0.2">
      <c r="A376" s="555"/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6"/>
      <c r="P376" s="563" t="s">
        <v>70</v>
      </c>
      <c r="Q376" s="564"/>
      <c r="R376" s="564"/>
      <c r="S376" s="564"/>
      <c r="T376" s="564"/>
      <c r="U376" s="564"/>
      <c r="V376" s="565"/>
      <c r="W376" s="37" t="s">
        <v>68</v>
      </c>
      <c r="X376" s="545">
        <f>IFERROR(SUM(X374:X374),"0")</f>
        <v>0</v>
      </c>
      <c r="Y376" s="545">
        <f>IFERROR(SUM(Y374:Y374),"0")</f>
        <v>0</v>
      </c>
      <c r="Z376" s="37"/>
      <c r="AA376" s="546"/>
      <c r="AB376" s="546"/>
      <c r="AC376" s="546"/>
    </row>
    <row r="377" spans="1:68" ht="14.25" customHeight="1" x14ac:dyDescent="0.25">
      <c r="A377" s="560" t="s">
        <v>72</v>
      </c>
      <c r="B377" s="555"/>
      <c r="C377" s="555"/>
      <c r="D377" s="555"/>
      <c r="E377" s="555"/>
      <c r="F377" s="555"/>
      <c r="G377" s="555"/>
      <c r="H377" s="555"/>
      <c r="I377" s="555"/>
      <c r="J377" s="555"/>
      <c r="K377" s="555"/>
      <c r="L377" s="555"/>
      <c r="M377" s="555"/>
      <c r="N377" s="555"/>
      <c r="O377" s="555"/>
      <c r="P377" s="555"/>
      <c r="Q377" s="555"/>
      <c r="R377" s="555"/>
      <c r="S377" s="555"/>
      <c r="T377" s="555"/>
      <c r="U377" s="555"/>
      <c r="V377" s="555"/>
      <c r="W377" s="555"/>
      <c r="X377" s="555"/>
      <c r="Y377" s="555"/>
      <c r="Z377" s="555"/>
      <c r="AA377" s="539"/>
      <c r="AB377" s="539"/>
      <c r="AC377" s="539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58">
        <v>4607091384246</v>
      </c>
      <c r="E378" s="559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106</v>
      </c>
      <c r="L378" s="32"/>
      <c r="M378" s="33" t="s">
        <v>81</v>
      </c>
      <c r="N378" s="33"/>
      <c r="O378" s="32">
        <v>40</v>
      </c>
      <c r="P378" s="66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58">
        <v>4607091384253</v>
      </c>
      <c r="E379" s="559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68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4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3" t="s">
        <v>70</v>
      </c>
      <c r="Q380" s="564"/>
      <c r="R380" s="564"/>
      <c r="S380" s="564"/>
      <c r="T380" s="564"/>
      <c r="U380" s="564"/>
      <c r="V380" s="565"/>
      <c r="W380" s="37" t="s">
        <v>71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x14ac:dyDescent="0.2">
      <c r="A381" s="555"/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6"/>
      <c r="P381" s="563" t="s">
        <v>70</v>
      </c>
      <c r="Q381" s="564"/>
      <c r="R381" s="564"/>
      <c r="S381" s="564"/>
      <c r="T381" s="564"/>
      <c r="U381" s="564"/>
      <c r="V381" s="565"/>
      <c r="W381" s="37" t="s">
        <v>68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14.25" customHeight="1" x14ac:dyDescent="0.25">
      <c r="A382" s="560" t="s">
        <v>165</v>
      </c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5"/>
      <c r="P382" s="555"/>
      <c r="Q382" s="555"/>
      <c r="R382" s="555"/>
      <c r="S382" s="555"/>
      <c r="T382" s="555"/>
      <c r="U382" s="555"/>
      <c r="V382" s="555"/>
      <c r="W382" s="555"/>
      <c r="X382" s="555"/>
      <c r="Y382" s="555"/>
      <c r="Z382" s="555"/>
      <c r="AA382" s="539"/>
      <c r="AB382" s="539"/>
      <c r="AC382" s="539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58">
        <v>4607091389357</v>
      </c>
      <c r="E383" s="559"/>
      <c r="F383" s="542">
        <v>1.5</v>
      </c>
      <c r="G383" s="32">
        <v>6</v>
      </c>
      <c r="H383" s="542">
        <v>9</v>
      </c>
      <c r="I383" s="542">
        <v>9.4350000000000005</v>
      </c>
      <c r="J383" s="32">
        <v>64</v>
      </c>
      <c r="K383" s="32" t="s">
        <v>106</v>
      </c>
      <c r="L383" s="32"/>
      <c r="M383" s="33" t="s">
        <v>81</v>
      </c>
      <c r="N383" s="33"/>
      <c r="O383" s="32">
        <v>40</v>
      </c>
      <c r="P383" s="86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48"/>
      <c r="R383" s="548"/>
      <c r="S383" s="548"/>
      <c r="T383" s="549"/>
      <c r="U383" s="34"/>
      <c r="V383" s="34"/>
      <c r="W383" s="35" t="s">
        <v>68</v>
      </c>
      <c r="X383" s="543">
        <v>0</v>
      </c>
      <c r="Y383" s="544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596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4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3" t="s">
        <v>70</v>
      </c>
      <c r="Q384" s="564"/>
      <c r="R384" s="564"/>
      <c r="S384" s="564"/>
      <c r="T384" s="564"/>
      <c r="U384" s="564"/>
      <c r="V384" s="565"/>
      <c r="W384" s="37" t="s">
        <v>71</v>
      </c>
      <c r="X384" s="545">
        <f>IFERROR(X383/H383,"0")</f>
        <v>0</v>
      </c>
      <c r="Y384" s="545">
        <f>IFERROR(Y383/H383,"0")</f>
        <v>0</v>
      </c>
      <c r="Z384" s="545">
        <f>IFERROR(IF(Z383="",0,Z383),"0")</f>
        <v>0</v>
      </c>
      <c r="AA384" s="546"/>
      <c r="AB384" s="546"/>
      <c r="AC384" s="546"/>
    </row>
    <row r="385" spans="1:68" x14ac:dyDescent="0.2">
      <c r="A385" s="555"/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6"/>
      <c r="P385" s="563" t="s">
        <v>70</v>
      </c>
      <c r="Q385" s="564"/>
      <c r="R385" s="564"/>
      <c r="S385" s="564"/>
      <c r="T385" s="564"/>
      <c r="U385" s="564"/>
      <c r="V385" s="565"/>
      <c r="W385" s="37" t="s">
        <v>68</v>
      </c>
      <c r="X385" s="545">
        <f>IFERROR(SUM(X383:X383),"0")</f>
        <v>0</v>
      </c>
      <c r="Y385" s="545">
        <f>IFERROR(SUM(Y383:Y383),"0")</f>
        <v>0</v>
      </c>
      <c r="Z385" s="37"/>
      <c r="AA385" s="546"/>
      <c r="AB385" s="546"/>
      <c r="AC385" s="546"/>
    </row>
    <row r="386" spans="1:68" ht="27.75" customHeight="1" x14ac:dyDescent="0.2">
      <c r="A386" s="603" t="s">
        <v>597</v>
      </c>
      <c r="B386" s="604"/>
      <c r="C386" s="604"/>
      <c r="D386" s="604"/>
      <c r="E386" s="604"/>
      <c r="F386" s="604"/>
      <c r="G386" s="604"/>
      <c r="H386" s="604"/>
      <c r="I386" s="604"/>
      <c r="J386" s="604"/>
      <c r="K386" s="604"/>
      <c r="L386" s="604"/>
      <c r="M386" s="604"/>
      <c r="N386" s="604"/>
      <c r="O386" s="604"/>
      <c r="P386" s="604"/>
      <c r="Q386" s="604"/>
      <c r="R386" s="604"/>
      <c r="S386" s="604"/>
      <c r="T386" s="604"/>
      <c r="U386" s="604"/>
      <c r="V386" s="604"/>
      <c r="W386" s="604"/>
      <c r="X386" s="604"/>
      <c r="Y386" s="604"/>
      <c r="Z386" s="604"/>
      <c r="AA386" s="48"/>
      <c r="AB386" s="48"/>
      <c r="AC386" s="48"/>
    </row>
    <row r="387" spans="1:68" ht="16.5" customHeight="1" x14ac:dyDescent="0.25">
      <c r="A387" s="593" t="s">
        <v>598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8"/>
      <c r="AB387" s="538"/>
      <c r="AC387" s="538"/>
    </row>
    <row r="388" spans="1:68" ht="14.25" customHeight="1" x14ac:dyDescent="0.25">
      <c r="A388" s="560" t="s">
        <v>63</v>
      </c>
      <c r="B388" s="555"/>
      <c r="C388" s="555"/>
      <c r="D388" s="555"/>
      <c r="E388" s="555"/>
      <c r="F388" s="555"/>
      <c r="G388" s="555"/>
      <c r="H388" s="555"/>
      <c r="I388" s="555"/>
      <c r="J388" s="555"/>
      <c r="K388" s="555"/>
      <c r="L388" s="555"/>
      <c r="M388" s="555"/>
      <c r="N388" s="555"/>
      <c r="O388" s="555"/>
      <c r="P388" s="555"/>
      <c r="Q388" s="555"/>
      <c r="R388" s="555"/>
      <c r="S388" s="555"/>
      <c r="T388" s="555"/>
      <c r="U388" s="555"/>
      <c r="V388" s="555"/>
      <c r="W388" s="555"/>
      <c r="X388" s="555"/>
      <c r="Y388" s="555"/>
      <c r="Z388" s="555"/>
      <c r="AA388" s="539"/>
      <c r="AB388" s="539"/>
      <c r="AC388" s="539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58">
        <v>4680115886100</v>
      </c>
      <c r="E389" s="559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ref="Y389:Y397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ref="BM389:BM397" si="49">IFERROR(X389*I389/H389,"0")</f>
        <v>0</v>
      </c>
      <c r="BN389" s="64">
        <f t="shared" ref="BN389:BN397" si="50">IFERROR(Y389*I389/H389,"0")</f>
        <v>0</v>
      </c>
      <c r="BO389" s="64">
        <f t="shared" ref="BO389:BO397" si="51">IFERROR(1/J389*(X389/H389),"0")</f>
        <v>0</v>
      </c>
      <c r="BP389" s="64">
        <f t="shared" ref="BP389:BP397" si="52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4301031406</v>
      </c>
      <c r="D390" s="558">
        <v>4680115886117</v>
      </c>
      <c r="E390" s="559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4301031382</v>
      </c>
      <c r="D391" s="558">
        <v>4680115886117</v>
      </c>
      <c r="E391" s="559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58">
        <v>4680115886124</v>
      </c>
      <c r="E392" s="559"/>
      <c r="F392" s="542">
        <v>0.9</v>
      </c>
      <c r="G392" s="32">
        <v>6</v>
      </c>
      <c r="H392" s="542">
        <v>5.4</v>
      </c>
      <c r="I392" s="542">
        <v>5.61</v>
      </c>
      <c r="J392" s="32">
        <v>132</v>
      </c>
      <c r="K392" s="32" t="s">
        <v>111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30</v>
      </c>
      <c r="Y392" s="544">
        <f t="shared" si="48"/>
        <v>32.400000000000006</v>
      </c>
      <c r="Z392" s="36">
        <f>IFERROR(IF(Y392=0,"",ROUNDUP(Y392/H392,0)*0.00902),"")</f>
        <v>5.4120000000000001E-2</v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49"/>
        <v>31.166666666666668</v>
      </c>
      <c r="BN392" s="64">
        <f t="shared" si="50"/>
        <v>33.660000000000004</v>
      </c>
      <c r="BO392" s="64">
        <f t="shared" si="51"/>
        <v>4.208754208754209E-2</v>
      </c>
      <c r="BP392" s="64">
        <f t="shared" si="52"/>
        <v>4.5454545454545463E-2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58">
        <v>4680115883147</v>
      </c>
      <c r="E393" s="559"/>
      <c r="F393" s="542">
        <v>0.28000000000000003</v>
      </c>
      <c r="G393" s="32">
        <v>6</v>
      </c>
      <c r="H393" s="542">
        <v>1.68</v>
      </c>
      <c r="I393" s="542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8"/>
        <v>0</v>
      </c>
      <c r="Z393" s="36" t="str">
        <f>IFERROR(IF(Y393=0,"",ROUNDUP(Y393/H393,0)*0.00502),"")</f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4301031361</v>
      </c>
      <c r="D394" s="558">
        <v>4607091389524</v>
      </c>
      <c r="E394" s="559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8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4301031364</v>
      </c>
      <c r="D395" s="558">
        <v>4680115883161</v>
      </c>
      <c r="E395" s="559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8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4301031358</v>
      </c>
      <c r="D396" s="558">
        <v>4607091389531</v>
      </c>
      <c r="E396" s="559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8"/>
        <v>0</v>
      </c>
      <c r="Z396" s="36" t="str">
        <f>IFERROR(IF(Y396=0,"",ROUNDUP(Y396/H396,0)*0.00502),"")</f>
        <v/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37.5" customHeight="1" x14ac:dyDescent="0.25">
      <c r="A397" s="54" t="s">
        <v>620</v>
      </c>
      <c r="B397" s="54" t="s">
        <v>621</v>
      </c>
      <c r="C397" s="31">
        <v>4301031360</v>
      </c>
      <c r="D397" s="558">
        <v>4607091384345</v>
      </c>
      <c r="E397" s="559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8"/>
        <v>0</v>
      </c>
      <c r="Z397" s="36" t="str">
        <f>IFERROR(IF(Y397=0,"",ROUNDUP(Y397/H397,0)*0.00502),"")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x14ac:dyDescent="0.2">
      <c r="A398" s="554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71</v>
      </c>
      <c r="X398" s="545">
        <f>IFERROR(X389/H389,"0")+IFERROR(X390/H390,"0")+IFERROR(X391/H391,"0")+IFERROR(X392/H392,"0")+IFERROR(X393/H393,"0")+IFERROR(X394/H394,"0")+IFERROR(X395/H395,"0")+IFERROR(X396/H396,"0")+IFERROR(X397/H397,"0")</f>
        <v>5.5555555555555554</v>
      </c>
      <c r="Y398" s="545">
        <f>IFERROR(Y389/H389,"0")+IFERROR(Y390/H390,"0")+IFERROR(Y391/H391,"0")+IFERROR(Y392/H392,"0")+IFERROR(Y393/H393,"0")+IFERROR(Y394/H394,"0")+IFERROR(Y395/H395,"0")+IFERROR(Y396/H396,"0")+IFERROR(Y397/H397,"0")</f>
        <v>6.0000000000000009</v>
      </c>
      <c r="Z398" s="545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5.4120000000000001E-2</v>
      </c>
      <c r="AA398" s="546"/>
      <c r="AB398" s="546"/>
      <c r="AC398" s="546"/>
    </row>
    <row r="399" spans="1:68" x14ac:dyDescent="0.2">
      <c r="A399" s="555"/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6"/>
      <c r="P399" s="563" t="s">
        <v>70</v>
      </c>
      <c r="Q399" s="564"/>
      <c r="R399" s="564"/>
      <c r="S399" s="564"/>
      <c r="T399" s="564"/>
      <c r="U399" s="564"/>
      <c r="V399" s="565"/>
      <c r="W399" s="37" t="s">
        <v>68</v>
      </c>
      <c r="X399" s="545">
        <f>IFERROR(SUM(X389:X397),"0")</f>
        <v>30</v>
      </c>
      <c r="Y399" s="545">
        <f>IFERROR(SUM(Y389:Y397),"0")</f>
        <v>32.400000000000006</v>
      </c>
      <c r="Z399" s="37"/>
      <c r="AA399" s="546"/>
      <c r="AB399" s="546"/>
      <c r="AC399" s="546"/>
    </row>
    <row r="400" spans="1:68" ht="14.25" customHeight="1" x14ac:dyDescent="0.25">
      <c r="A400" s="560" t="s">
        <v>72</v>
      </c>
      <c r="B400" s="555"/>
      <c r="C400" s="555"/>
      <c r="D400" s="555"/>
      <c r="E400" s="555"/>
      <c r="F400" s="555"/>
      <c r="G400" s="555"/>
      <c r="H400" s="555"/>
      <c r="I400" s="555"/>
      <c r="J400" s="555"/>
      <c r="K400" s="555"/>
      <c r="L400" s="555"/>
      <c r="M400" s="555"/>
      <c r="N400" s="555"/>
      <c r="O400" s="555"/>
      <c r="P400" s="555"/>
      <c r="Q400" s="555"/>
      <c r="R400" s="555"/>
      <c r="S400" s="555"/>
      <c r="T400" s="555"/>
      <c r="U400" s="555"/>
      <c r="V400" s="555"/>
      <c r="W400" s="555"/>
      <c r="X400" s="555"/>
      <c r="Y400" s="555"/>
      <c r="Z400" s="555"/>
      <c r="AA400" s="539"/>
      <c r="AB400" s="539"/>
      <c r="AC400" s="539"/>
    </row>
    <row r="401" spans="1:68" ht="27" customHeight="1" x14ac:dyDescent="0.25">
      <c r="A401" s="54" t="s">
        <v>622</v>
      </c>
      <c r="B401" s="54" t="s">
        <v>623</v>
      </c>
      <c r="C401" s="31">
        <v>4301051284</v>
      </c>
      <c r="D401" s="558">
        <v>4607091384352</v>
      </c>
      <c r="E401" s="559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111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625</v>
      </c>
      <c r="B402" s="54" t="s">
        <v>626</v>
      </c>
      <c r="C402" s="31">
        <v>4301051431</v>
      </c>
      <c r="D402" s="558">
        <v>4607091389654</v>
      </c>
      <c r="E402" s="559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627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54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5"/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6"/>
      <c r="P404" s="563" t="s">
        <v>70</v>
      </c>
      <c r="Q404" s="564"/>
      <c r="R404" s="564"/>
      <c r="S404" s="564"/>
      <c r="T404" s="564"/>
      <c r="U404" s="564"/>
      <c r="V404" s="565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93" t="s">
        <v>628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8"/>
      <c r="AB405" s="538"/>
      <c r="AC405" s="538"/>
    </row>
    <row r="406" spans="1:68" ht="14.25" customHeight="1" x14ac:dyDescent="0.25">
      <c r="A406" s="560" t="s">
        <v>135</v>
      </c>
      <c r="B406" s="555"/>
      <c r="C406" s="555"/>
      <c r="D406" s="555"/>
      <c r="E406" s="555"/>
      <c r="F406" s="555"/>
      <c r="G406" s="555"/>
      <c r="H406" s="555"/>
      <c r="I406" s="555"/>
      <c r="J406" s="555"/>
      <c r="K406" s="555"/>
      <c r="L406" s="555"/>
      <c r="M406" s="555"/>
      <c r="N406" s="555"/>
      <c r="O406" s="555"/>
      <c r="P406" s="555"/>
      <c r="Q406" s="555"/>
      <c r="R406" s="555"/>
      <c r="S406" s="555"/>
      <c r="T406" s="555"/>
      <c r="U406" s="555"/>
      <c r="V406" s="555"/>
      <c r="W406" s="555"/>
      <c r="X406" s="555"/>
      <c r="Y406" s="555"/>
      <c r="Z406" s="555"/>
      <c r="AA406" s="539"/>
      <c r="AB406" s="539"/>
      <c r="AC406" s="539"/>
    </row>
    <row r="407" spans="1:68" ht="27" customHeight="1" x14ac:dyDescent="0.25">
      <c r="A407" s="54" t="s">
        <v>629</v>
      </c>
      <c r="B407" s="54" t="s">
        <v>630</v>
      </c>
      <c r="C407" s="31">
        <v>4301020319</v>
      </c>
      <c r="D407" s="558">
        <v>4680115885240</v>
      </c>
      <c r="E407" s="559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631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54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5"/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6"/>
      <c r="P409" s="563" t="s">
        <v>70</v>
      </c>
      <c r="Q409" s="564"/>
      <c r="R409" s="564"/>
      <c r="S409" s="564"/>
      <c r="T409" s="564"/>
      <c r="U409" s="564"/>
      <c r="V409" s="565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60" t="s">
        <v>63</v>
      </c>
      <c r="B410" s="555"/>
      <c r="C410" s="555"/>
      <c r="D410" s="555"/>
      <c r="E410" s="555"/>
      <c r="F410" s="555"/>
      <c r="G410" s="555"/>
      <c r="H410" s="555"/>
      <c r="I410" s="555"/>
      <c r="J410" s="555"/>
      <c r="K410" s="555"/>
      <c r="L410" s="555"/>
      <c r="M410" s="555"/>
      <c r="N410" s="555"/>
      <c r="O410" s="555"/>
      <c r="P410" s="555"/>
      <c r="Q410" s="555"/>
      <c r="R410" s="555"/>
      <c r="S410" s="555"/>
      <c r="T410" s="555"/>
      <c r="U410" s="555"/>
      <c r="V410" s="555"/>
      <c r="W410" s="555"/>
      <c r="X410" s="555"/>
      <c r="Y410" s="555"/>
      <c r="Z410" s="555"/>
      <c r="AA410" s="539"/>
      <c r="AB410" s="539"/>
      <c r="AC410" s="539"/>
    </row>
    <row r="411" spans="1:68" ht="27" customHeight="1" x14ac:dyDescent="0.25">
      <c r="A411" s="54" t="s">
        <v>632</v>
      </c>
      <c r="B411" s="54" t="s">
        <v>633</v>
      </c>
      <c r="C411" s="31">
        <v>4301031403</v>
      </c>
      <c r="D411" s="558">
        <v>4680115886094</v>
      </c>
      <c r="E411" s="559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6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4301031363</v>
      </c>
      <c r="D412" s="558">
        <v>4607091389425</v>
      </c>
      <c r="E412" s="559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4301031373</v>
      </c>
      <c r="D413" s="558">
        <v>4680115880771</v>
      </c>
      <c r="E413" s="559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641</v>
      </c>
      <c r="B414" s="54" t="s">
        <v>642</v>
      </c>
      <c r="C414" s="31">
        <v>4301031359</v>
      </c>
      <c r="D414" s="558">
        <v>4607091389500</v>
      </c>
      <c r="E414" s="559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54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5"/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6"/>
      <c r="P416" s="563" t="s">
        <v>70</v>
      </c>
      <c r="Q416" s="564"/>
      <c r="R416" s="564"/>
      <c r="S416" s="564"/>
      <c r="T416" s="564"/>
      <c r="U416" s="564"/>
      <c r="V416" s="565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93" t="s">
        <v>643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8"/>
      <c r="AB417" s="538"/>
      <c r="AC417" s="538"/>
    </row>
    <row r="418" spans="1:68" ht="14.25" customHeight="1" x14ac:dyDescent="0.25">
      <c r="A418" s="560" t="s">
        <v>63</v>
      </c>
      <c r="B418" s="555"/>
      <c r="C418" s="555"/>
      <c r="D418" s="555"/>
      <c r="E418" s="555"/>
      <c r="F418" s="555"/>
      <c r="G418" s="555"/>
      <c r="H418" s="555"/>
      <c r="I418" s="555"/>
      <c r="J418" s="555"/>
      <c r="K418" s="555"/>
      <c r="L418" s="555"/>
      <c r="M418" s="555"/>
      <c r="N418" s="555"/>
      <c r="O418" s="555"/>
      <c r="P418" s="555"/>
      <c r="Q418" s="555"/>
      <c r="R418" s="555"/>
      <c r="S418" s="555"/>
      <c r="T418" s="555"/>
      <c r="U418" s="555"/>
      <c r="V418" s="555"/>
      <c r="W418" s="555"/>
      <c r="X418" s="555"/>
      <c r="Y418" s="555"/>
      <c r="Z418" s="555"/>
      <c r="AA418" s="539"/>
      <c r="AB418" s="539"/>
      <c r="AC418" s="539"/>
    </row>
    <row r="419" spans="1:68" ht="27" customHeight="1" x14ac:dyDescent="0.25">
      <c r="A419" s="54" t="s">
        <v>644</v>
      </c>
      <c r="B419" s="54" t="s">
        <v>645</v>
      </c>
      <c r="C419" s="31">
        <v>4301031347</v>
      </c>
      <c r="D419" s="558">
        <v>4680115885110</v>
      </c>
      <c r="E419" s="559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646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54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5"/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6"/>
      <c r="P421" s="563" t="s">
        <v>70</v>
      </c>
      <c r="Q421" s="564"/>
      <c r="R421" s="564"/>
      <c r="S421" s="564"/>
      <c r="T421" s="564"/>
      <c r="U421" s="564"/>
      <c r="V421" s="565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93" t="s">
        <v>647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8"/>
      <c r="AB422" s="538"/>
      <c r="AC422" s="538"/>
    </row>
    <row r="423" spans="1:68" ht="14.25" customHeight="1" x14ac:dyDescent="0.25">
      <c r="A423" s="560" t="s">
        <v>63</v>
      </c>
      <c r="B423" s="555"/>
      <c r="C423" s="555"/>
      <c r="D423" s="555"/>
      <c r="E423" s="555"/>
      <c r="F423" s="555"/>
      <c r="G423" s="555"/>
      <c r="H423" s="555"/>
      <c r="I423" s="555"/>
      <c r="J423" s="555"/>
      <c r="K423" s="555"/>
      <c r="L423" s="555"/>
      <c r="M423" s="555"/>
      <c r="N423" s="555"/>
      <c r="O423" s="555"/>
      <c r="P423" s="555"/>
      <c r="Q423" s="555"/>
      <c r="R423" s="555"/>
      <c r="S423" s="555"/>
      <c r="T423" s="555"/>
      <c r="U423" s="555"/>
      <c r="V423" s="555"/>
      <c r="W423" s="555"/>
      <c r="X423" s="555"/>
      <c r="Y423" s="555"/>
      <c r="Z423" s="555"/>
      <c r="AA423" s="539"/>
      <c r="AB423" s="539"/>
      <c r="AC423" s="539"/>
    </row>
    <row r="424" spans="1:68" ht="27" customHeight="1" x14ac:dyDescent="0.25">
      <c r="A424" s="54" t="s">
        <v>648</v>
      </c>
      <c r="B424" s="54" t="s">
        <v>649</v>
      </c>
      <c r="C424" s="31">
        <v>4301031261</v>
      </c>
      <c r="D424" s="558">
        <v>4680115885103</v>
      </c>
      <c r="E424" s="559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650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54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5"/>
      <c r="B426" s="555"/>
      <c r="C426" s="555"/>
      <c r="D426" s="555"/>
      <c r="E426" s="555"/>
      <c r="F426" s="555"/>
      <c r="G426" s="555"/>
      <c r="H426" s="555"/>
      <c r="I426" s="555"/>
      <c r="J426" s="555"/>
      <c r="K426" s="555"/>
      <c r="L426" s="555"/>
      <c r="M426" s="555"/>
      <c r="N426" s="555"/>
      <c r="O426" s="556"/>
      <c r="P426" s="563" t="s">
        <v>70</v>
      </c>
      <c r="Q426" s="564"/>
      <c r="R426" s="564"/>
      <c r="S426" s="564"/>
      <c r="T426" s="564"/>
      <c r="U426" s="564"/>
      <c r="V426" s="565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603" t="s">
        <v>651</v>
      </c>
      <c r="B427" s="604"/>
      <c r="C427" s="604"/>
      <c r="D427" s="604"/>
      <c r="E427" s="604"/>
      <c r="F427" s="604"/>
      <c r="G427" s="604"/>
      <c r="H427" s="604"/>
      <c r="I427" s="604"/>
      <c r="J427" s="604"/>
      <c r="K427" s="604"/>
      <c r="L427" s="604"/>
      <c r="M427" s="604"/>
      <c r="N427" s="604"/>
      <c r="O427" s="604"/>
      <c r="P427" s="604"/>
      <c r="Q427" s="604"/>
      <c r="R427" s="604"/>
      <c r="S427" s="604"/>
      <c r="T427" s="604"/>
      <c r="U427" s="604"/>
      <c r="V427" s="604"/>
      <c r="W427" s="604"/>
      <c r="X427" s="604"/>
      <c r="Y427" s="604"/>
      <c r="Z427" s="604"/>
      <c r="AA427" s="48"/>
      <c r="AB427" s="48"/>
      <c r="AC427" s="48"/>
    </row>
    <row r="428" spans="1:68" ht="16.5" customHeight="1" x14ac:dyDescent="0.25">
      <c r="A428" s="593" t="s">
        <v>651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8"/>
      <c r="AB428" s="538"/>
      <c r="AC428" s="538"/>
    </row>
    <row r="429" spans="1:68" ht="14.25" customHeight="1" x14ac:dyDescent="0.25">
      <c r="A429" s="560" t="s">
        <v>103</v>
      </c>
      <c r="B429" s="555"/>
      <c r="C429" s="555"/>
      <c r="D429" s="555"/>
      <c r="E429" s="555"/>
      <c r="F429" s="555"/>
      <c r="G429" s="555"/>
      <c r="H429" s="555"/>
      <c r="I429" s="555"/>
      <c r="J429" s="555"/>
      <c r="K429" s="555"/>
      <c r="L429" s="555"/>
      <c r="M429" s="555"/>
      <c r="N429" s="555"/>
      <c r="O429" s="555"/>
      <c r="P429" s="555"/>
      <c r="Q429" s="555"/>
      <c r="R429" s="555"/>
      <c r="S429" s="555"/>
      <c r="T429" s="555"/>
      <c r="U429" s="555"/>
      <c r="V429" s="555"/>
      <c r="W429" s="555"/>
      <c r="X429" s="555"/>
      <c r="Y429" s="555"/>
      <c r="Z429" s="555"/>
      <c r="AA429" s="539"/>
      <c r="AB429" s="539"/>
      <c r="AC429" s="539"/>
    </row>
    <row r="430" spans="1:68" ht="27" customHeight="1" x14ac:dyDescent="0.25">
      <c r="A430" s="54" t="s">
        <v>652</v>
      </c>
      <c r="B430" s="54" t="s">
        <v>653</v>
      </c>
      <c r="C430" s="31">
        <v>4301011795</v>
      </c>
      <c r="D430" s="558">
        <v>4607091389067</v>
      </c>
      <c r="E430" s="559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20</v>
      </c>
      <c r="Y430" s="544">
        <f t="shared" ref="Y430:Y440" si="53">IFERROR(IF(X430="",0,CEILING((X430/$H430),1)*$H430),"")</f>
        <v>21.12</v>
      </c>
      <c r="Z430" s="36">
        <f t="shared" ref="Z430:Z435" si="54">IFERROR(IF(Y430=0,"",ROUNDUP(Y430/H430,0)*0.01196),"")</f>
        <v>4.7840000000000001E-2</v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ref="BM430:BM440" si="55">IFERROR(X430*I430/H430,"0")</f>
        <v>21.363636363636363</v>
      </c>
      <c r="BN430" s="64">
        <f t="shared" ref="BN430:BN440" si="56">IFERROR(Y430*I430/H430,"0")</f>
        <v>22.56</v>
      </c>
      <c r="BO430" s="64">
        <f t="shared" ref="BO430:BO440" si="57">IFERROR(1/J430*(X430/H430),"0")</f>
        <v>3.6421911421911424E-2</v>
      </c>
      <c r="BP430" s="64">
        <f t="shared" ref="BP430:BP440" si="58">IFERROR(1/J430*(Y430/H430),"0")</f>
        <v>3.8461538461538464E-2</v>
      </c>
    </row>
    <row r="431" spans="1:68" ht="27" customHeight="1" x14ac:dyDescent="0.25">
      <c r="A431" s="54" t="s">
        <v>655</v>
      </c>
      <c r="B431" s="54" t="s">
        <v>656</v>
      </c>
      <c r="C431" s="31">
        <v>4301011961</v>
      </c>
      <c r="D431" s="558">
        <v>4680115885271</v>
      </c>
      <c r="E431" s="559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53"/>
        <v>0</v>
      </c>
      <c r="Z431" s="36" t="str">
        <f t="shared" si="54"/>
        <v/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658</v>
      </c>
      <c r="B432" s="54" t="s">
        <v>659</v>
      </c>
      <c r="C432" s="31">
        <v>4301011376</v>
      </c>
      <c r="D432" s="558">
        <v>4680115885226</v>
      </c>
      <c r="E432" s="559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100</v>
      </c>
      <c r="Y432" s="544">
        <f t="shared" si="53"/>
        <v>100.32000000000001</v>
      </c>
      <c r="Z432" s="36">
        <f t="shared" si="54"/>
        <v>0.22724</v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si="55"/>
        <v>106.81818181818181</v>
      </c>
      <c r="BN432" s="64">
        <f t="shared" si="56"/>
        <v>107.16</v>
      </c>
      <c r="BO432" s="64">
        <f t="shared" si="57"/>
        <v>0.18210955710955709</v>
      </c>
      <c r="BP432" s="64">
        <f t="shared" si="58"/>
        <v>0.18269230769230771</v>
      </c>
    </row>
    <row r="433" spans="1:68" ht="27" customHeight="1" x14ac:dyDescent="0.25">
      <c r="A433" s="54" t="s">
        <v>661</v>
      </c>
      <c r="B433" s="54" t="s">
        <v>662</v>
      </c>
      <c r="C433" s="31">
        <v>4301012145</v>
      </c>
      <c r="D433" s="558">
        <v>4607091383522</v>
      </c>
      <c r="E433" s="559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4" t="s">
        <v>663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53"/>
        <v>0</v>
      </c>
      <c r="Z433" s="36" t="str">
        <f t="shared" si="54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665</v>
      </c>
      <c r="B434" s="54" t="s">
        <v>666</v>
      </c>
      <c r="C434" s="31">
        <v>4301011774</v>
      </c>
      <c r="D434" s="558">
        <v>4680115884502</v>
      </c>
      <c r="E434" s="559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53"/>
        <v>0</v>
      </c>
      <c r="Z434" s="36" t="str">
        <f t="shared" si="54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4301011771</v>
      </c>
      <c r="D435" s="558">
        <v>4607091389104</v>
      </c>
      <c r="E435" s="559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0</v>
      </c>
      <c r="Y435" s="544">
        <f t="shared" si="53"/>
        <v>0</v>
      </c>
      <c r="Z435" s="36" t="str">
        <f t="shared" si="54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4301012125</v>
      </c>
      <c r="D436" s="558">
        <v>4680115886391</v>
      </c>
      <c r="E436" s="559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53"/>
        <v>0</v>
      </c>
      <c r="Z436" s="36" t="str">
        <f>IFERROR(IF(Y436=0,"",ROUNDUP(Y436/H436,0)*0.00651),"")</f>
        <v/>
      </c>
      <c r="AA436" s="56"/>
      <c r="AB436" s="57"/>
      <c r="AC436" s="475" t="s">
        <v>654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4301012035</v>
      </c>
      <c r="D437" s="558">
        <v>4680115880603</v>
      </c>
      <c r="E437" s="559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111</v>
      </c>
      <c r="L437" s="32"/>
      <c r="M437" s="33" t="s">
        <v>107</v>
      </c>
      <c r="N437" s="33"/>
      <c r="O437" s="32">
        <v>60</v>
      </c>
      <c r="P437" s="5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53"/>
        <v>0</v>
      </c>
      <c r="Z437" s="36" t="str">
        <f>IFERROR(IF(Y437=0,"",ROUNDUP(Y437/H437,0)*0.00902),"")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4301012036</v>
      </c>
      <c r="D438" s="558">
        <v>4680115882782</v>
      </c>
      <c r="E438" s="559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111</v>
      </c>
      <c r="L438" s="32"/>
      <c r="M438" s="33" t="s">
        <v>107</v>
      </c>
      <c r="N438" s="33"/>
      <c r="O438" s="32">
        <v>60</v>
      </c>
      <c r="P438" s="7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53"/>
        <v>0</v>
      </c>
      <c r="Z438" s="36" t="str">
        <f>IFERROR(IF(Y438=0,"",ROUNDUP(Y438/H438,0)*0.00937),"")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677</v>
      </c>
      <c r="B439" s="54" t="s">
        <v>678</v>
      </c>
      <c r="C439" s="31">
        <v>4301012050</v>
      </c>
      <c r="D439" s="558">
        <v>4680115885479</v>
      </c>
      <c r="E439" s="559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107</v>
      </c>
      <c r="N439" s="33"/>
      <c r="O439" s="32">
        <v>60</v>
      </c>
      <c r="P439" s="8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53"/>
        <v>0</v>
      </c>
      <c r="Z439" s="36" t="str">
        <f>IFERROR(IF(Y439=0,"",ROUNDUP(Y439/H439,0)*0.00651),"")</f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679</v>
      </c>
      <c r="B440" s="54" t="s">
        <v>680</v>
      </c>
      <c r="C440" s="31">
        <v>4301012034</v>
      </c>
      <c r="D440" s="558">
        <v>4607091389982</v>
      </c>
      <c r="E440" s="559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22.727272727272727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23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0.27507999999999999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IFERROR(SUM(X430:X440),"0")</f>
        <v>120</v>
      </c>
      <c r="Y442" s="545">
        <f>IFERROR(SUM(Y430:Y440),"0")</f>
        <v>121.44000000000001</v>
      </c>
      <c r="Z442" s="37"/>
      <c r="AA442" s="546"/>
      <c r="AB442" s="546"/>
      <c r="AC442" s="546"/>
    </row>
    <row r="443" spans="1:68" ht="14.25" customHeight="1" x14ac:dyDescent="0.25">
      <c r="A443" s="560" t="s">
        <v>135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customHeight="1" x14ac:dyDescent="0.25">
      <c r="A444" s="54" t="s">
        <v>681</v>
      </c>
      <c r="B444" s="54" t="s">
        <v>682</v>
      </c>
      <c r="C444" s="31">
        <v>4301020334</v>
      </c>
      <c r="D444" s="558">
        <v>4607091388930</v>
      </c>
      <c r="E444" s="559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106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60</v>
      </c>
      <c r="Y444" s="544">
        <f>IFERROR(IF(X444="",0,CEILING((X444/$H444),1)*$H444),"")</f>
        <v>63.36</v>
      </c>
      <c r="Z444" s="36">
        <f>IFERROR(IF(Y444=0,"",ROUNDUP(Y444/H444,0)*0.01196),"")</f>
        <v>0.14352000000000001</v>
      </c>
      <c r="AA444" s="56"/>
      <c r="AB444" s="57"/>
      <c r="AC444" s="485" t="s">
        <v>683</v>
      </c>
      <c r="AG444" s="64"/>
      <c r="AJ444" s="68"/>
      <c r="AK444" s="68">
        <v>0</v>
      </c>
      <c r="BB444" s="486" t="s">
        <v>1</v>
      </c>
      <c r="BM444" s="64">
        <f>IFERROR(X444*I444/H444,"0")</f>
        <v>64.090909090909079</v>
      </c>
      <c r="BN444" s="64">
        <f>IFERROR(Y444*I444/H444,"0")</f>
        <v>67.679999999999993</v>
      </c>
      <c r="BO444" s="64">
        <f>IFERROR(1/J444*(X444/H444),"0")</f>
        <v>0.10926573426573427</v>
      </c>
      <c r="BP444" s="64">
        <f>IFERROR(1/J444*(Y444/H444),"0")</f>
        <v>0.11538461538461539</v>
      </c>
    </row>
    <row r="445" spans="1:68" ht="16.5" customHeight="1" x14ac:dyDescent="0.25">
      <c r="A445" s="54" t="s">
        <v>684</v>
      </c>
      <c r="B445" s="54" t="s">
        <v>685</v>
      </c>
      <c r="C445" s="31">
        <v>4301020384</v>
      </c>
      <c r="D445" s="558">
        <v>4680115886407</v>
      </c>
      <c r="E445" s="559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5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686</v>
      </c>
      <c r="B446" s="54" t="s">
        <v>687</v>
      </c>
      <c r="C446" s="31">
        <v>4301020385</v>
      </c>
      <c r="D446" s="558">
        <v>4680115880054</v>
      </c>
      <c r="E446" s="559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11.363636363636363</v>
      </c>
      <c r="Y447" s="545">
        <f>IFERROR(Y444/H444,"0")+IFERROR(Y445/H445,"0")+IFERROR(Y446/H446,"0")</f>
        <v>12</v>
      </c>
      <c r="Z447" s="545">
        <f>IFERROR(IF(Z444="",0,Z444),"0")+IFERROR(IF(Z445="",0,Z445),"0")+IFERROR(IF(Z446="",0,Z446),"0")</f>
        <v>0.14352000000000001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60</v>
      </c>
      <c r="Y448" s="545">
        <f>IFERROR(SUM(Y444:Y446),"0")</f>
        <v>63.36</v>
      </c>
      <c r="Z448" s="37"/>
      <c r="AA448" s="546"/>
      <c r="AB448" s="546"/>
      <c r="AC448" s="546"/>
    </row>
    <row r="449" spans="1:68" ht="14.25" customHeight="1" x14ac:dyDescent="0.25">
      <c r="A449" s="560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customHeight="1" x14ac:dyDescent="0.25">
      <c r="A450" s="54" t="s">
        <v>688</v>
      </c>
      <c r="B450" s="54" t="s">
        <v>689</v>
      </c>
      <c r="C450" s="31">
        <v>4301031349</v>
      </c>
      <c r="D450" s="558">
        <v>4680115883116</v>
      </c>
      <c r="E450" s="559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106</v>
      </c>
      <c r="L450" s="32"/>
      <c r="M450" s="33" t="s">
        <v>107</v>
      </c>
      <c r="N450" s="33"/>
      <c r="O450" s="32">
        <v>70</v>
      </c>
      <c r="P450" s="6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ref="BM450:BM455" si="60">IFERROR(X450*I450/H450,"0")</f>
        <v>0</v>
      </c>
      <c r="BN450" s="64">
        <f t="shared" ref="BN450:BN455" si="61">IFERROR(Y450*I450/H450,"0")</f>
        <v>0</v>
      </c>
      <c r="BO450" s="64">
        <f t="shared" ref="BO450:BO455" si="62">IFERROR(1/J450*(X450/H450),"0")</f>
        <v>0</v>
      </c>
      <c r="BP450" s="64">
        <f t="shared" ref="BP450:BP455" si="63">IFERROR(1/J450*(Y450/H450),"0")</f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4301031350</v>
      </c>
      <c r="D451" s="558">
        <v>4680115883093</v>
      </c>
      <c r="E451" s="559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9"/>
        <v>0</v>
      </c>
      <c r="Z451" s="36" t="str">
        <f>IFERROR(IF(Y451=0,"",ROUNDUP(Y451/H451,0)*0.01196),"")</f>
        <v/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60"/>
        <v>0</v>
      </c>
      <c r="BN451" s="64">
        <f t="shared" si="61"/>
        <v>0</v>
      </c>
      <c r="BO451" s="64">
        <f t="shared" si="62"/>
        <v>0</v>
      </c>
      <c r="BP451" s="64">
        <f t="shared" si="63"/>
        <v>0</v>
      </c>
    </row>
    <row r="452" spans="1:68" ht="27" customHeight="1" x14ac:dyDescent="0.25">
      <c r="A452" s="54" t="s">
        <v>694</v>
      </c>
      <c r="B452" s="54" t="s">
        <v>695</v>
      </c>
      <c r="C452" s="31">
        <v>4301031353</v>
      </c>
      <c r="D452" s="558">
        <v>4680115883109</v>
      </c>
      <c r="E452" s="559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106</v>
      </c>
      <c r="L452" s="32"/>
      <c r="M452" s="33" t="s">
        <v>67</v>
      </c>
      <c r="N452" s="33"/>
      <c r="O452" s="32">
        <v>70</v>
      </c>
      <c r="P452" s="58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30</v>
      </c>
      <c r="Y452" s="544">
        <f t="shared" si="59"/>
        <v>31.68</v>
      </c>
      <c r="Z452" s="36">
        <f>IFERROR(IF(Y452=0,"",ROUNDUP(Y452/H452,0)*0.01196),"")</f>
        <v>7.1760000000000004E-2</v>
      </c>
      <c r="AA452" s="56"/>
      <c r="AB452" s="57"/>
      <c r="AC452" s="495" t="s">
        <v>696</v>
      </c>
      <c r="AG452" s="64"/>
      <c r="AJ452" s="68"/>
      <c r="AK452" s="68">
        <v>0</v>
      </c>
      <c r="BB452" s="496" t="s">
        <v>1</v>
      </c>
      <c r="BM452" s="64">
        <f t="shared" si="60"/>
        <v>32.04545454545454</v>
      </c>
      <c r="BN452" s="64">
        <f t="shared" si="61"/>
        <v>33.839999999999996</v>
      </c>
      <c r="BO452" s="64">
        <f t="shared" si="62"/>
        <v>5.4632867132867136E-2</v>
      </c>
      <c r="BP452" s="64">
        <f t="shared" si="63"/>
        <v>5.7692307692307696E-2</v>
      </c>
    </row>
    <row r="453" spans="1:68" ht="27" customHeight="1" x14ac:dyDescent="0.25">
      <c r="A453" s="54" t="s">
        <v>697</v>
      </c>
      <c r="B453" s="54" t="s">
        <v>698</v>
      </c>
      <c r="C453" s="31">
        <v>4301031419</v>
      </c>
      <c r="D453" s="558">
        <v>4680115882072</v>
      </c>
      <c r="E453" s="559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2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9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4301031418</v>
      </c>
      <c r="D454" s="558">
        <v>4680115882102</v>
      </c>
      <c r="E454" s="559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9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4301031417</v>
      </c>
      <c r="D455" s="558">
        <v>4680115882096</v>
      </c>
      <c r="E455" s="559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111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5.6818181818181817</v>
      </c>
      <c r="Y456" s="545">
        <f>IFERROR(Y450/H450,"0")+IFERROR(Y451/H451,"0")+IFERROR(Y452/H452,"0")+IFERROR(Y453/H453,"0")+IFERROR(Y454/H454,"0")+IFERROR(Y455/H455,"0")</f>
        <v>6</v>
      </c>
      <c r="Z456" s="545">
        <f>IFERROR(IF(Z450="",0,Z450),"0")+IFERROR(IF(Z451="",0,Z451),"0")+IFERROR(IF(Z452="",0,Z452),"0")+IFERROR(IF(Z453="",0,Z453),"0")+IFERROR(IF(Z454="",0,Z454),"0")+IFERROR(IF(Z455="",0,Z455),"0")</f>
        <v>7.1760000000000004E-2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30</v>
      </c>
      <c r="Y457" s="545">
        <f>IFERROR(SUM(Y450:Y455),"0")</f>
        <v>31.68</v>
      </c>
      <c r="Z457" s="37"/>
      <c r="AA457" s="546"/>
      <c r="AB457" s="546"/>
      <c r="AC457" s="546"/>
    </row>
    <row r="458" spans="1:68" ht="14.25" customHeight="1" x14ac:dyDescent="0.25">
      <c r="A458" s="560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customHeight="1" x14ac:dyDescent="0.25">
      <c r="A459" s="54" t="s">
        <v>703</v>
      </c>
      <c r="B459" s="54" t="s">
        <v>704</v>
      </c>
      <c r="C459" s="31">
        <v>4301051232</v>
      </c>
      <c r="D459" s="558">
        <v>4607091383409</v>
      </c>
      <c r="E459" s="559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706</v>
      </c>
      <c r="B460" s="54" t="s">
        <v>707</v>
      </c>
      <c r="C460" s="31">
        <v>4301051233</v>
      </c>
      <c r="D460" s="558">
        <v>4607091383416</v>
      </c>
      <c r="E460" s="559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106</v>
      </c>
      <c r="L460" s="32"/>
      <c r="M460" s="33" t="s">
        <v>81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4301051064</v>
      </c>
      <c r="D461" s="558">
        <v>4680115883536</v>
      </c>
      <c r="E461" s="559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711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3" t="s">
        <v>712</v>
      </c>
      <c r="B464" s="604"/>
      <c r="C464" s="604"/>
      <c r="D464" s="604"/>
      <c r="E464" s="604"/>
      <c r="F464" s="604"/>
      <c r="G464" s="604"/>
      <c r="H464" s="604"/>
      <c r="I464" s="604"/>
      <c r="J464" s="604"/>
      <c r="K464" s="604"/>
      <c r="L464" s="604"/>
      <c r="M464" s="604"/>
      <c r="N464" s="604"/>
      <c r="O464" s="604"/>
      <c r="P464" s="604"/>
      <c r="Q464" s="604"/>
      <c r="R464" s="604"/>
      <c r="S464" s="604"/>
      <c r="T464" s="604"/>
      <c r="U464" s="604"/>
      <c r="V464" s="604"/>
      <c r="W464" s="604"/>
      <c r="X464" s="604"/>
      <c r="Y464" s="604"/>
      <c r="Z464" s="604"/>
      <c r="AA464" s="48"/>
      <c r="AB464" s="48"/>
      <c r="AC464" s="48"/>
    </row>
    <row r="465" spans="1:68" ht="16.5" customHeight="1" x14ac:dyDescent="0.25">
      <c r="A465" s="593" t="s">
        <v>712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customHeight="1" x14ac:dyDescent="0.25">
      <c r="A466" s="560" t="s">
        <v>103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4301011763</v>
      </c>
      <c r="D467" s="558">
        <v>4640242181011</v>
      </c>
      <c r="E467" s="559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106</v>
      </c>
      <c r="L467" s="32"/>
      <c r="M467" s="33" t="s">
        <v>81</v>
      </c>
      <c r="N467" s="33"/>
      <c r="O467" s="32">
        <v>55</v>
      </c>
      <c r="P467" s="66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4301011585</v>
      </c>
      <c r="D468" s="558">
        <v>4640242180441</v>
      </c>
      <c r="E468" s="559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4301011584</v>
      </c>
      <c r="D469" s="558">
        <v>4640242180564</v>
      </c>
      <c r="E469" s="559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106</v>
      </c>
      <c r="L469" s="32"/>
      <c r="M469" s="33" t="s">
        <v>107</v>
      </c>
      <c r="N469" s="33"/>
      <c r="O469" s="32">
        <v>50</v>
      </c>
      <c r="P469" s="67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721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722</v>
      </c>
      <c r="B470" s="54" t="s">
        <v>723</v>
      </c>
      <c r="C470" s="31">
        <v>4301011764</v>
      </c>
      <c r="D470" s="558">
        <v>4640242181189</v>
      </c>
      <c r="E470" s="559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111</v>
      </c>
      <c r="L470" s="32"/>
      <c r="M470" s="33" t="s">
        <v>81</v>
      </c>
      <c r="N470" s="33"/>
      <c r="O470" s="32">
        <v>55</v>
      </c>
      <c r="P470" s="80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60" t="s">
        <v>135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customHeight="1" x14ac:dyDescent="0.25">
      <c r="A474" s="54" t="s">
        <v>724</v>
      </c>
      <c r="B474" s="54" t="s">
        <v>725</v>
      </c>
      <c r="C474" s="31">
        <v>4301020400</v>
      </c>
      <c r="D474" s="558">
        <v>4640242180519</v>
      </c>
      <c r="E474" s="559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726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4301020260</v>
      </c>
      <c r="D475" s="558">
        <v>4640242180526</v>
      </c>
      <c r="E475" s="559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6" t="s">
        <v>729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4301020295</v>
      </c>
      <c r="D476" s="558">
        <v>4640242181363</v>
      </c>
      <c r="E476" s="559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111</v>
      </c>
      <c r="L476" s="32"/>
      <c r="M476" s="33" t="s">
        <v>107</v>
      </c>
      <c r="N476" s="33"/>
      <c r="O476" s="32">
        <v>50</v>
      </c>
      <c r="P476" s="61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60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customHeight="1" x14ac:dyDescent="0.25">
      <c r="A480" s="54" t="s">
        <v>734</v>
      </c>
      <c r="B480" s="54" t="s">
        <v>735</v>
      </c>
      <c r="C480" s="31">
        <v>4301031280</v>
      </c>
      <c r="D480" s="558">
        <v>4640242180816</v>
      </c>
      <c r="E480" s="559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737</v>
      </c>
      <c r="B481" s="54" t="s">
        <v>738</v>
      </c>
      <c r="C481" s="31">
        <v>4301031244</v>
      </c>
      <c r="D481" s="558">
        <v>4640242180595</v>
      </c>
      <c r="E481" s="559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111</v>
      </c>
      <c r="L481" s="32"/>
      <c r="M481" s="33" t="s">
        <v>67</v>
      </c>
      <c r="N481" s="33"/>
      <c r="O481" s="32">
        <v>40</v>
      </c>
      <c r="P481" s="6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739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60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customHeight="1" x14ac:dyDescent="0.25">
      <c r="A485" s="54" t="s">
        <v>740</v>
      </c>
      <c r="B485" s="54" t="s">
        <v>741</v>
      </c>
      <c r="C485" s="31">
        <v>4301052046</v>
      </c>
      <c r="D485" s="558">
        <v>4640242180533</v>
      </c>
      <c r="E485" s="559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106</v>
      </c>
      <c r="L485" s="32"/>
      <c r="M485" s="33" t="s">
        <v>76</v>
      </c>
      <c r="N485" s="33"/>
      <c r="O485" s="32">
        <v>45</v>
      </c>
      <c r="P485" s="75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742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60" t="s">
        <v>165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customHeight="1" x14ac:dyDescent="0.25">
      <c r="A489" s="54" t="s">
        <v>743</v>
      </c>
      <c r="B489" s="54" t="s">
        <v>744</v>
      </c>
      <c r="C489" s="31">
        <v>4301060491</v>
      </c>
      <c r="D489" s="558">
        <v>4640242180120</v>
      </c>
      <c r="E489" s="559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746</v>
      </c>
      <c r="B490" s="54" t="s">
        <v>747</v>
      </c>
      <c r="C490" s="31">
        <v>4301060493</v>
      </c>
      <c r="D490" s="558">
        <v>4640242180137</v>
      </c>
      <c r="E490" s="559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106</v>
      </c>
      <c r="L490" s="32"/>
      <c r="M490" s="33" t="s">
        <v>81</v>
      </c>
      <c r="N490" s="33"/>
      <c r="O490" s="32">
        <v>40</v>
      </c>
      <c r="P490" s="79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748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93" t="s">
        <v>749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customHeight="1" x14ac:dyDescent="0.25">
      <c r="A494" s="560" t="s">
        <v>135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customHeight="1" x14ac:dyDescent="0.25">
      <c r="A495" s="54" t="s">
        <v>750</v>
      </c>
      <c r="B495" s="54" t="s">
        <v>751</v>
      </c>
      <c r="C495" s="31">
        <v>4301020314</v>
      </c>
      <c r="D495" s="558">
        <v>4640242180090</v>
      </c>
      <c r="E495" s="559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681" t="s">
        <v>752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753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9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05"/>
      <c r="P498" s="599" t="s">
        <v>754</v>
      </c>
      <c r="Q498" s="600"/>
      <c r="R498" s="600"/>
      <c r="S498" s="600"/>
      <c r="T498" s="600"/>
      <c r="U498" s="600"/>
      <c r="V498" s="601"/>
      <c r="W498" s="37" t="s">
        <v>68</v>
      </c>
      <c r="X498" s="545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963.4</v>
      </c>
      <c r="Y498" s="545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1018.9799999999999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05"/>
      <c r="P499" s="599" t="s">
        <v>755</v>
      </c>
      <c r="Q499" s="600"/>
      <c r="R499" s="600"/>
      <c r="S499" s="600"/>
      <c r="T499" s="600"/>
      <c r="U499" s="600"/>
      <c r="V499" s="601"/>
      <c r="W499" s="37" t="s">
        <v>68</v>
      </c>
      <c r="X499" s="545">
        <f>IFERROR(SUM(BM22:BM495),"0")</f>
        <v>1009.1100442520443</v>
      </c>
      <c r="Y499" s="545">
        <f>IFERROR(SUM(BN22:BN495),"0")</f>
        <v>1067.3549999999998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05"/>
      <c r="P500" s="599" t="s">
        <v>756</v>
      </c>
      <c r="Q500" s="600"/>
      <c r="R500" s="600"/>
      <c r="S500" s="600"/>
      <c r="T500" s="600"/>
      <c r="U500" s="600"/>
      <c r="V500" s="601"/>
      <c r="W500" s="37" t="s">
        <v>757</v>
      </c>
      <c r="X500" s="38">
        <f>ROUNDUP(SUM(BO22:BO495),0)</f>
        <v>2</v>
      </c>
      <c r="Y500" s="38">
        <f>ROUNDUP(SUM(BP22:BP495),0)</f>
        <v>2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05"/>
      <c r="P501" s="599" t="s">
        <v>758</v>
      </c>
      <c r="Q501" s="600"/>
      <c r="R501" s="600"/>
      <c r="S501" s="600"/>
      <c r="T501" s="600"/>
      <c r="U501" s="600"/>
      <c r="V501" s="601"/>
      <c r="W501" s="37" t="s">
        <v>68</v>
      </c>
      <c r="X501" s="545">
        <f>GrossWeightTotal+PalletQtyTotal*25</f>
        <v>1059.1100442520442</v>
      </c>
      <c r="Y501" s="545">
        <f>GrossWeightTotalR+PalletQtyTotalR*25</f>
        <v>1117.3549999999998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05"/>
      <c r="P502" s="599" t="s">
        <v>759</v>
      </c>
      <c r="Q502" s="600"/>
      <c r="R502" s="600"/>
      <c r="S502" s="600"/>
      <c r="T502" s="600"/>
      <c r="U502" s="600"/>
      <c r="V502" s="601"/>
      <c r="W502" s="37" t="s">
        <v>757</v>
      </c>
      <c r="X502" s="545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123.12016995350329</v>
      </c>
      <c r="Y502" s="545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130</v>
      </c>
      <c r="Z502" s="37"/>
      <c r="AA502" s="546"/>
      <c r="AB502" s="546"/>
      <c r="AC502" s="546"/>
    </row>
    <row r="503" spans="1:32" ht="14.25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05"/>
      <c r="P503" s="599" t="s">
        <v>760</v>
      </c>
      <c r="Q503" s="600"/>
      <c r="R503" s="600"/>
      <c r="S503" s="600"/>
      <c r="T503" s="600"/>
      <c r="U503" s="600"/>
      <c r="V503" s="601"/>
      <c r="W503" s="39" t="s">
        <v>761</v>
      </c>
      <c r="X503" s="37"/>
      <c r="Y503" s="37"/>
      <c r="Z503" s="37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1.8885399999999999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762</v>
      </c>
      <c r="B505" s="540" t="s">
        <v>62</v>
      </c>
      <c r="C505" s="569" t="s">
        <v>101</v>
      </c>
      <c r="D505" s="624"/>
      <c r="E505" s="624"/>
      <c r="F505" s="624"/>
      <c r="G505" s="624"/>
      <c r="H505" s="625"/>
      <c r="I505" s="569" t="s">
        <v>253</v>
      </c>
      <c r="J505" s="624"/>
      <c r="K505" s="624"/>
      <c r="L505" s="624"/>
      <c r="M505" s="624"/>
      <c r="N505" s="624"/>
      <c r="O505" s="624"/>
      <c r="P505" s="624"/>
      <c r="Q505" s="624"/>
      <c r="R505" s="624"/>
      <c r="S505" s="625"/>
      <c r="T505" s="569" t="s">
        <v>541</v>
      </c>
      <c r="U505" s="625"/>
      <c r="V505" s="569" t="s">
        <v>597</v>
      </c>
      <c r="W505" s="624"/>
      <c r="X505" s="624"/>
      <c r="Y505" s="625"/>
      <c r="Z505" s="540" t="s">
        <v>651</v>
      </c>
      <c r="AA505" s="569" t="s">
        <v>712</v>
      </c>
      <c r="AB505" s="625"/>
      <c r="AC505" s="52"/>
      <c r="AF505" s="541"/>
    </row>
    <row r="506" spans="1:32" ht="14.25" customHeight="1" thickTop="1" x14ac:dyDescent="0.2">
      <c r="A506" s="739" t="s">
        <v>763</v>
      </c>
      <c r="B506" s="569" t="s">
        <v>62</v>
      </c>
      <c r="C506" s="569" t="s">
        <v>102</v>
      </c>
      <c r="D506" s="569" t="s">
        <v>117</v>
      </c>
      <c r="E506" s="569" t="s">
        <v>172</v>
      </c>
      <c r="F506" s="569" t="s">
        <v>192</v>
      </c>
      <c r="G506" s="569" t="s">
        <v>225</v>
      </c>
      <c r="H506" s="569" t="s">
        <v>101</v>
      </c>
      <c r="I506" s="569" t="s">
        <v>254</v>
      </c>
      <c r="J506" s="569" t="s">
        <v>294</v>
      </c>
      <c r="K506" s="569" t="s">
        <v>354</v>
      </c>
      <c r="L506" s="569" t="s">
        <v>397</v>
      </c>
      <c r="M506" s="569" t="s">
        <v>413</v>
      </c>
      <c r="N506" s="541"/>
      <c r="O506" s="569" t="s">
        <v>427</v>
      </c>
      <c r="P506" s="569" t="s">
        <v>437</v>
      </c>
      <c r="Q506" s="569" t="s">
        <v>444</v>
      </c>
      <c r="R506" s="569" t="s">
        <v>449</v>
      </c>
      <c r="S506" s="569" t="s">
        <v>531</v>
      </c>
      <c r="T506" s="569" t="s">
        <v>542</v>
      </c>
      <c r="U506" s="569" t="s">
        <v>577</v>
      </c>
      <c r="V506" s="569" t="s">
        <v>598</v>
      </c>
      <c r="W506" s="569" t="s">
        <v>628</v>
      </c>
      <c r="X506" s="569" t="s">
        <v>643</v>
      </c>
      <c r="Y506" s="569" t="s">
        <v>647</v>
      </c>
      <c r="Z506" s="569" t="s">
        <v>651</v>
      </c>
      <c r="AA506" s="569" t="s">
        <v>712</v>
      </c>
      <c r="AB506" s="569" t="s">
        <v>749</v>
      </c>
      <c r="AC506" s="52"/>
      <c r="AF506" s="541"/>
    </row>
    <row r="507" spans="1:32" ht="13.5" customHeight="1" thickBot="1" x14ac:dyDescent="0.25">
      <c r="A507" s="740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764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0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27</v>
      </c>
      <c r="E508" s="46">
        <f>IFERROR(Y87*1,"0")+IFERROR(Y88*1,"0")+IFERROR(Y89*1,"0")+IFERROR(Y93*1,"0")+IFERROR(Y94*1,"0")+IFERROR(Y95*1,"0")+IFERROR(Y96*1,"0")</f>
        <v>50.4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64.8</v>
      </c>
      <c r="G508" s="46">
        <f>IFERROR(Y127*1,"0")+IFERROR(Y128*1,"0")+IFERROR(Y132*1,"0")+IFERROR(Y133*1,"0")+IFERROR(Y137*1,"0")+IFERROR(Y138*1,"0")</f>
        <v>0</v>
      </c>
      <c r="H508" s="46">
        <f>IFERROR(Y143*1,"0")+IFERROR(Y144*1,"0")+IFERROR(Y148*1,"0")+IFERROR(Y149*1,"0")+IFERROR(Y150*1,"0")</f>
        <v>0</v>
      </c>
      <c r="I508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54.6</v>
      </c>
      <c r="J508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24.299999999999997</v>
      </c>
      <c r="K508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8" s="46">
        <f>IFERROR(Y250*1,"0")+IFERROR(Y251*1,"0")+IFERROR(Y252*1,"0")+IFERROR(Y253*1,"0")+IFERROR(Y254*1,"0")</f>
        <v>108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12.600000000000001</v>
      </c>
      <c r="S508" s="46">
        <f>IFERROR(Y335*1,"0")+IFERROR(Y336*1,"0")+IFERROR(Y337*1,"0")</f>
        <v>8.4</v>
      </c>
      <c r="T508" s="46">
        <f>IFERROR(Y343*1,"0")+IFERROR(Y344*1,"0")+IFERROR(Y345*1,"0")+IFERROR(Y346*1,"0")+IFERROR(Y347*1,"0")+IFERROR(Y348*1,"0")+IFERROR(Y349*1,"0")+IFERROR(Y353*1,"0")+IFERROR(Y354*1,"0")+IFERROR(Y358*1,"0")+IFERROR(Y359*1,"0")+IFERROR(Y363*1,"0")</f>
        <v>420</v>
      </c>
      <c r="U508" s="46">
        <f>IFERROR(Y368*1,"0")+IFERROR(Y369*1,"0")+IFERROR(Y370*1,"0")+IFERROR(Y374*1,"0")+IFERROR(Y378*1,"0")+IFERROR(Y379*1,"0")+IFERROR(Y383*1,"0")</f>
        <v>0</v>
      </c>
      <c r="V508" s="46">
        <f>IFERROR(Y389*1,"0")+IFERROR(Y390*1,"0")+IFERROR(Y391*1,"0")+IFERROR(Y392*1,"0")+IFERROR(Y393*1,"0")+IFERROR(Y394*1,"0")+IFERROR(Y395*1,"0")+IFERROR(Y396*1,"0")+IFERROR(Y397*1,"0")+IFERROR(Y401*1,"0")+IFERROR(Y402*1,"0")</f>
        <v>32.400000000000006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216.48000000000002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140:V140"/>
    <mergeCell ref="A136:Z136"/>
    <mergeCell ref="A192:Z192"/>
    <mergeCell ref="A21:Z21"/>
    <mergeCell ref="D184:E184"/>
    <mergeCell ref="A428:Z428"/>
    <mergeCell ref="P425:V425"/>
    <mergeCell ref="A355:O356"/>
    <mergeCell ref="D121:E121"/>
    <mergeCell ref="P356:V356"/>
    <mergeCell ref="A181:Z181"/>
    <mergeCell ref="P363:T363"/>
    <mergeCell ref="D42:E42"/>
    <mergeCell ref="A479:Z479"/>
    <mergeCell ref="D344:E344"/>
    <mergeCell ref="A213:O214"/>
    <mergeCell ref="D173:E173"/>
    <mergeCell ref="A151:O152"/>
    <mergeCell ref="A131:Z131"/>
    <mergeCell ref="P307:T307"/>
    <mergeCell ref="P444:T444"/>
    <mergeCell ref="D250:E250"/>
    <mergeCell ref="A494:Z494"/>
    <mergeCell ref="Y17:Y18"/>
    <mergeCell ref="D57:E57"/>
    <mergeCell ref="A8:C8"/>
    <mergeCell ref="D293:E293"/>
    <mergeCell ref="A153:Z153"/>
    <mergeCell ref="A477:O478"/>
    <mergeCell ref="D268:E268"/>
    <mergeCell ref="D395:E395"/>
    <mergeCell ref="P496:V496"/>
    <mergeCell ref="A10:C10"/>
    <mergeCell ref="P361:V361"/>
    <mergeCell ref="A484:Z484"/>
    <mergeCell ref="D17:E18"/>
    <mergeCell ref="X17:X18"/>
    <mergeCell ref="D110:E110"/>
    <mergeCell ref="R506:R507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P501:V501"/>
    <mergeCell ref="D291:E291"/>
    <mergeCell ref="A279:O280"/>
    <mergeCell ref="P174:T174"/>
    <mergeCell ref="P149:T149"/>
    <mergeCell ref="D95:E95"/>
    <mergeCell ref="AB506:AB507"/>
    <mergeCell ref="A83:O84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D234:E234"/>
    <mergeCell ref="P288:T288"/>
    <mergeCell ref="A408:O409"/>
    <mergeCell ref="P434:T434"/>
    <mergeCell ref="P305:V305"/>
    <mergeCell ref="D244:E244"/>
    <mergeCell ref="P228:T228"/>
    <mergeCell ref="D336:E336"/>
    <mergeCell ref="P293:T293"/>
    <mergeCell ref="G506:G507"/>
    <mergeCell ref="D450:E450"/>
    <mergeCell ref="D394:E394"/>
    <mergeCell ref="A263:O264"/>
    <mergeCell ref="D223:E223"/>
    <mergeCell ref="A498:O503"/>
    <mergeCell ref="P121:T121"/>
    <mergeCell ref="D29:E29"/>
    <mergeCell ref="P506:P50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A320:Z320"/>
    <mergeCell ref="P351:V351"/>
    <mergeCell ref="A314:Z314"/>
    <mergeCell ref="P239:V239"/>
    <mergeCell ref="A257:Z257"/>
    <mergeCell ref="P439:T439"/>
    <mergeCell ref="AD17:AF18"/>
    <mergeCell ref="D101:E101"/>
    <mergeCell ref="P403:V403"/>
    <mergeCell ref="D76:E76"/>
    <mergeCell ref="F5:G5"/>
    <mergeCell ref="P365:V365"/>
    <mergeCell ref="A488:Z488"/>
    <mergeCell ref="P169:V169"/>
    <mergeCell ref="A221:Z221"/>
    <mergeCell ref="A25:Z25"/>
    <mergeCell ref="P442:V442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A465:Z465"/>
    <mergeCell ref="V11:W11"/>
    <mergeCell ref="P57:T57"/>
    <mergeCell ref="D165:E165"/>
    <mergeCell ref="D475:E475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127:T127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78:V78"/>
    <mergeCell ref="D397:E397"/>
    <mergeCell ref="P492:V492"/>
    <mergeCell ref="A233:Z233"/>
    <mergeCell ref="M17:M18"/>
    <mergeCell ref="O17:O18"/>
    <mergeCell ref="P336:T336"/>
    <mergeCell ref="A248:Z248"/>
    <mergeCell ref="P430:T430"/>
    <mergeCell ref="P350:V350"/>
    <mergeCell ref="P102:T102"/>
    <mergeCell ref="P456:V456"/>
    <mergeCell ref="P196:T196"/>
    <mergeCell ref="P354:T354"/>
    <mergeCell ref="D226:E226"/>
    <mergeCell ref="P183:T183"/>
    <mergeCell ref="D164:E164"/>
    <mergeCell ref="P62:T62"/>
    <mergeCell ref="P376:V376"/>
    <mergeCell ref="P128:T128"/>
    <mergeCell ref="D310:E310"/>
    <mergeCell ref="P75:T75"/>
    <mergeCell ref="P317:T317"/>
    <mergeCell ref="D323:E323"/>
    <mergeCell ref="A20:Z20"/>
    <mergeCell ref="P433:T433"/>
    <mergeCell ref="H506:H507"/>
    <mergeCell ref="P339:V339"/>
    <mergeCell ref="D389:E389"/>
    <mergeCell ref="J506:J507"/>
    <mergeCell ref="A220:Z220"/>
    <mergeCell ref="Q13:R13"/>
    <mergeCell ref="A318:O319"/>
    <mergeCell ref="P114:T114"/>
    <mergeCell ref="P41:T41"/>
    <mergeCell ref="D22:E22"/>
    <mergeCell ref="D149:E149"/>
    <mergeCell ref="P470:T470"/>
    <mergeCell ref="P426:V426"/>
    <mergeCell ref="P301:T301"/>
    <mergeCell ref="P255:V255"/>
    <mergeCell ref="P178:T178"/>
    <mergeCell ref="A64:O65"/>
    <mergeCell ref="P284:V284"/>
    <mergeCell ref="D321:E321"/>
    <mergeCell ref="P278:T278"/>
    <mergeCell ref="D150:E150"/>
    <mergeCell ref="P129:V129"/>
    <mergeCell ref="P101:T101"/>
    <mergeCell ref="A255:O256"/>
    <mergeCell ref="P490:T490"/>
    <mergeCell ref="D292:E292"/>
    <mergeCell ref="P346:T346"/>
    <mergeCell ref="A105:O106"/>
    <mergeCell ref="D227:E227"/>
    <mergeCell ref="P321:T321"/>
    <mergeCell ref="A9:C9"/>
    <mergeCell ref="P348:T348"/>
    <mergeCell ref="P323:T323"/>
    <mergeCell ref="D358:E358"/>
    <mergeCell ref="P70:V70"/>
    <mergeCell ref="A327:Z327"/>
    <mergeCell ref="P32:V32"/>
    <mergeCell ref="A155:Z155"/>
    <mergeCell ref="P134:V134"/>
    <mergeCell ref="P97:V97"/>
    <mergeCell ref="A364:O365"/>
    <mergeCell ref="P262:T262"/>
    <mergeCell ref="A107:Z107"/>
    <mergeCell ref="A51:Z51"/>
    <mergeCell ref="D407:E407"/>
    <mergeCell ref="A447:O448"/>
    <mergeCell ref="P200:T200"/>
    <mergeCell ref="P243:T243"/>
    <mergeCell ref="U506:U507"/>
    <mergeCell ref="A231:O232"/>
    <mergeCell ref="D222:E222"/>
    <mergeCell ref="P35:T35"/>
    <mergeCell ref="A466:Z466"/>
    <mergeCell ref="G17:G18"/>
    <mergeCell ref="P188:T188"/>
    <mergeCell ref="A182:Z182"/>
    <mergeCell ref="P471:V471"/>
    <mergeCell ref="A296:Z296"/>
    <mergeCell ref="D459:E459"/>
    <mergeCell ref="D288:E288"/>
    <mergeCell ref="P123:V123"/>
    <mergeCell ref="P421:V421"/>
    <mergeCell ref="D434:E434"/>
    <mergeCell ref="P240:V240"/>
    <mergeCell ref="P482:V482"/>
    <mergeCell ref="I506:I507"/>
    <mergeCell ref="D225:E225"/>
    <mergeCell ref="D461:E461"/>
    <mergeCell ref="P61:T61"/>
    <mergeCell ref="D200:E200"/>
    <mergeCell ref="P359:T359"/>
    <mergeCell ref="A273:Z273"/>
    <mergeCell ref="Z17:Z18"/>
    <mergeCell ref="AB17:AB18"/>
    <mergeCell ref="P271:V271"/>
    <mergeCell ref="A388:Z388"/>
    <mergeCell ref="B506:B507"/>
    <mergeCell ref="D446:E446"/>
    <mergeCell ref="A277:Z277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P461:T461"/>
    <mergeCell ref="A306:Z306"/>
    <mergeCell ref="D6:M6"/>
    <mergeCell ref="P162:T162"/>
    <mergeCell ref="P502:V502"/>
    <mergeCell ref="P331:V331"/>
    <mergeCell ref="P460:T460"/>
    <mergeCell ref="AA17:AA18"/>
    <mergeCell ref="S506:S507"/>
    <mergeCell ref="A377:Z377"/>
    <mergeCell ref="P485:T485"/>
    <mergeCell ref="AC17:AC18"/>
    <mergeCell ref="H10:M10"/>
    <mergeCell ref="P108:T108"/>
    <mergeCell ref="D393:E393"/>
    <mergeCell ref="D89:E89"/>
    <mergeCell ref="A72:Z72"/>
    <mergeCell ref="P254:T254"/>
    <mergeCell ref="P251:T251"/>
    <mergeCell ref="A175:O176"/>
    <mergeCell ref="A235:O236"/>
    <mergeCell ref="P343:T343"/>
    <mergeCell ref="D128:E128"/>
    <mergeCell ref="D199:E199"/>
    <mergeCell ref="P109:T109"/>
    <mergeCell ref="D435:E435"/>
    <mergeCell ref="P274:T274"/>
    <mergeCell ref="D413:E413"/>
    <mergeCell ref="P345:T345"/>
    <mergeCell ref="D217:E217"/>
    <mergeCell ref="P222:T222"/>
    <mergeCell ref="P483:V483"/>
    <mergeCell ref="D298:E298"/>
    <mergeCell ref="P404:V404"/>
    <mergeCell ref="P156:T156"/>
    <mergeCell ref="P105:V105"/>
    <mergeCell ref="P170:V170"/>
    <mergeCell ref="A464:Z464"/>
    <mergeCell ref="A141:Z141"/>
    <mergeCell ref="P212:T212"/>
    <mergeCell ref="A462:O463"/>
    <mergeCell ref="P193:T193"/>
    <mergeCell ref="P236:V236"/>
    <mergeCell ref="D194:E194"/>
    <mergeCell ref="D143:E143"/>
    <mergeCell ref="P227:T227"/>
    <mergeCell ref="A384:O385"/>
    <mergeCell ref="D368:E368"/>
    <mergeCell ref="P475:T475"/>
    <mergeCell ref="D481:E481"/>
    <mergeCell ref="A294:O295"/>
    <mergeCell ref="P335:T335"/>
    <mergeCell ref="P269:T269"/>
    <mergeCell ref="P226:T226"/>
    <mergeCell ref="D383:E383"/>
    <mergeCell ref="D1:F1"/>
    <mergeCell ref="P152:V152"/>
    <mergeCell ref="P330:T330"/>
    <mergeCell ref="D438:E438"/>
    <mergeCell ref="P395:T395"/>
    <mergeCell ref="A340:Z340"/>
    <mergeCell ref="D267:E267"/>
    <mergeCell ref="V506:V507"/>
    <mergeCell ref="D359:E359"/>
    <mergeCell ref="P96:T96"/>
    <mergeCell ref="H17:H18"/>
    <mergeCell ref="P261:T261"/>
    <mergeCell ref="D204:E204"/>
    <mergeCell ref="P217:T217"/>
    <mergeCell ref="P161:T161"/>
    <mergeCell ref="P459:T459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476:E476"/>
    <mergeCell ref="P384:V384"/>
    <mergeCell ref="P213:V213"/>
    <mergeCell ref="A147:Z147"/>
    <mergeCell ref="A38:Z38"/>
    <mergeCell ref="P207:T207"/>
    <mergeCell ref="P299:T299"/>
    <mergeCell ref="P326:V326"/>
    <mergeCell ref="D138:E138"/>
    <mergeCell ref="A40:Z40"/>
    <mergeCell ref="P457:V457"/>
    <mergeCell ref="P393:T393"/>
    <mergeCell ref="D374:E374"/>
    <mergeCell ref="D75:E75"/>
    <mergeCell ref="A78:O79"/>
    <mergeCell ref="P247:V247"/>
    <mergeCell ref="P390:T390"/>
    <mergeCell ref="D206:E206"/>
    <mergeCell ref="A66:Z66"/>
    <mergeCell ref="A85:Z85"/>
    <mergeCell ref="D207:E207"/>
    <mergeCell ref="P164:T164"/>
    <mergeCell ref="P93:T93"/>
    <mergeCell ref="D299:E299"/>
    <mergeCell ref="J9:M9"/>
    <mergeCell ref="A90:O91"/>
    <mergeCell ref="D348:E348"/>
    <mergeCell ref="D62:E62"/>
    <mergeCell ref="D56:E56"/>
    <mergeCell ref="D193:E193"/>
    <mergeCell ref="P206:T206"/>
    <mergeCell ref="D127:E127"/>
    <mergeCell ref="D347:E347"/>
    <mergeCell ref="D114:E114"/>
    <mergeCell ref="P143:T143"/>
    <mergeCell ref="A129:O130"/>
    <mergeCell ref="P157:V157"/>
    <mergeCell ref="V6:W9"/>
    <mergeCell ref="P22:T22"/>
    <mergeCell ref="Q6:R6"/>
    <mergeCell ref="A118:O119"/>
    <mergeCell ref="P292:T292"/>
    <mergeCell ref="D102:E102"/>
    <mergeCell ref="V12:W12"/>
    <mergeCell ref="U17:V17"/>
    <mergeCell ref="P500:V500"/>
    <mergeCell ref="A13:M13"/>
    <mergeCell ref="A417:Z417"/>
    <mergeCell ref="P79:V79"/>
    <mergeCell ref="T506:T507"/>
    <mergeCell ref="A367:Z367"/>
    <mergeCell ref="P115:T115"/>
    <mergeCell ref="A427:Z427"/>
    <mergeCell ref="D254:E254"/>
    <mergeCell ref="P238:T238"/>
    <mergeCell ref="P231:V231"/>
    <mergeCell ref="D61:E61"/>
    <mergeCell ref="D490:E490"/>
    <mergeCell ref="A15:M15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506:A507"/>
    <mergeCell ref="D412:E412"/>
    <mergeCell ref="P26:T26"/>
    <mergeCell ref="P324:T324"/>
    <mergeCell ref="A441:O442"/>
    <mergeCell ref="A270:O271"/>
    <mergeCell ref="A92:Z92"/>
    <mergeCell ref="P338:V338"/>
    <mergeCell ref="P71:V71"/>
    <mergeCell ref="P313:V313"/>
    <mergeCell ref="P202:V202"/>
    <mergeCell ref="P58:V58"/>
    <mergeCell ref="D349:E349"/>
    <mergeCell ref="D370:E370"/>
    <mergeCell ref="D436:E436"/>
    <mergeCell ref="P436:T436"/>
    <mergeCell ref="A360:O361"/>
    <mergeCell ref="P372:V372"/>
    <mergeCell ref="T5:U5"/>
    <mergeCell ref="P76:T76"/>
    <mergeCell ref="V5:W5"/>
    <mergeCell ref="P374:T374"/>
    <mergeCell ref="P294:V294"/>
    <mergeCell ref="A491:O492"/>
    <mergeCell ref="A142:Z142"/>
    <mergeCell ref="D469:E469"/>
    <mergeCell ref="Q8:R8"/>
    <mergeCell ref="P69:T69"/>
    <mergeCell ref="P311:T311"/>
    <mergeCell ref="D183:E183"/>
    <mergeCell ref="P438:T438"/>
    <mergeCell ref="D444:E444"/>
    <mergeCell ref="D419:E419"/>
    <mergeCell ref="P267:T267"/>
    <mergeCell ref="D104:E104"/>
    <mergeCell ref="P83:V83"/>
    <mergeCell ref="T6:U9"/>
    <mergeCell ref="P319:V319"/>
    <mergeCell ref="Q10:R10"/>
    <mergeCell ref="D41:E41"/>
    <mergeCell ref="A429:Z429"/>
    <mergeCell ref="A486:O487"/>
    <mergeCell ref="A12:M12"/>
    <mergeCell ref="P355:V355"/>
    <mergeCell ref="D343:E343"/>
    <mergeCell ref="P397:T397"/>
    <mergeCell ref="P74:T74"/>
    <mergeCell ref="A19:Z19"/>
    <mergeCell ref="P310:T310"/>
    <mergeCell ref="D480:E480"/>
    <mergeCell ref="D109:E109"/>
    <mergeCell ref="P163:T163"/>
    <mergeCell ref="A14:M14"/>
    <mergeCell ref="D467:E467"/>
    <mergeCell ref="P424:T424"/>
    <mergeCell ref="D345:E345"/>
    <mergeCell ref="P138:T138"/>
    <mergeCell ref="P318:V318"/>
    <mergeCell ref="P256:V256"/>
    <mergeCell ref="P84:V84"/>
    <mergeCell ref="D43:E43"/>
    <mergeCell ref="P447:V447"/>
    <mergeCell ref="A443:Z443"/>
    <mergeCell ref="A406:Z406"/>
    <mergeCell ref="P385:V385"/>
    <mergeCell ref="A272:Z272"/>
    <mergeCell ref="L506:L507"/>
    <mergeCell ref="D454:E454"/>
    <mergeCell ref="D156:E156"/>
    <mergeCell ref="P308:T308"/>
    <mergeCell ref="P283:T283"/>
    <mergeCell ref="D93:E93"/>
    <mergeCell ref="D391:E391"/>
    <mergeCell ref="P497:V497"/>
    <mergeCell ref="P122:T122"/>
    <mergeCell ref="D328:E328"/>
    <mergeCell ref="P263:V263"/>
    <mergeCell ref="A126:Z126"/>
    <mergeCell ref="D251:E251"/>
    <mergeCell ref="P499:V499"/>
    <mergeCell ref="W506:W507"/>
    <mergeCell ref="A493:Z493"/>
    <mergeCell ref="D485:E485"/>
    <mergeCell ref="P216:T216"/>
    <mergeCell ref="D137:E137"/>
    <mergeCell ref="P124:V124"/>
    <mergeCell ref="P360:V360"/>
    <mergeCell ref="P489:T489"/>
    <mergeCell ref="P151:V151"/>
    <mergeCell ref="P451:T451"/>
    <mergeCell ref="P450:T450"/>
    <mergeCell ref="P15:T16"/>
    <mergeCell ref="AA505:AB505"/>
    <mergeCell ref="A496:O497"/>
    <mergeCell ref="A325:O326"/>
    <mergeCell ref="D116:E116"/>
    <mergeCell ref="D414:E414"/>
    <mergeCell ref="A177:Z177"/>
    <mergeCell ref="P419:T419"/>
    <mergeCell ref="A275:O276"/>
    <mergeCell ref="D162:E162"/>
    <mergeCell ref="D460:E460"/>
    <mergeCell ref="P210:T210"/>
    <mergeCell ref="P43:T43"/>
    <mergeCell ref="P65:V65"/>
    <mergeCell ref="D74:E74"/>
    <mergeCell ref="P87:T87"/>
    <mergeCell ref="D335:E335"/>
    <mergeCell ref="A203:Z203"/>
    <mergeCell ref="A375:O376"/>
    <mergeCell ref="P245:T245"/>
    <mergeCell ref="D68:E68"/>
    <mergeCell ref="D188:E188"/>
    <mergeCell ref="D424:E424"/>
    <mergeCell ref="A5:C5"/>
    <mergeCell ref="A237:Z237"/>
    <mergeCell ref="A473:Z473"/>
    <mergeCell ref="P64:V64"/>
    <mergeCell ref="P135:V135"/>
    <mergeCell ref="P191:V191"/>
    <mergeCell ref="A187:Z187"/>
    <mergeCell ref="A423:Z423"/>
    <mergeCell ref="P420:V420"/>
    <mergeCell ref="D337:E337"/>
    <mergeCell ref="D166:E166"/>
    <mergeCell ref="A410:Z410"/>
    <mergeCell ref="D402:E402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A6:C6"/>
    <mergeCell ref="D309:E309"/>
    <mergeCell ref="P415:V415"/>
    <mergeCell ref="P167:T167"/>
    <mergeCell ref="D88:E88"/>
    <mergeCell ref="D148:E148"/>
    <mergeCell ref="D26:E26"/>
    <mergeCell ref="D324:E324"/>
    <mergeCell ref="P378:T378"/>
    <mergeCell ref="P117:T117"/>
    <mergeCell ref="D311:E311"/>
    <mergeCell ref="D115:E115"/>
    <mergeCell ref="P55:T55"/>
    <mergeCell ref="Q12:R12"/>
    <mergeCell ref="D261:E261"/>
    <mergeCell ref="P411:T411"/>
    <mergeCell ref="D390:E390"/>
    <mergeCell ref="D230:E230"/>
    <mergeCell ref="D168:E168"/>
    <mergeCell ref="P137:T137"/>
    <mergeCell ref="D9:E9"/>
    <mergeCell ref="P197:T197"/>
    <mergeCell ref="F9:G9"/>
    <mergeCell ref="P53:T53"/>
    <mergeCell ref="Q9:R9"/>
    <mergeCell ref="D451:E451"/>
    <mergeCell ref="A113:Z113"/>
    <mergeCell ref="P49:V49"/>
    <mergeCell ref="P36:V36"/>
    <mergeCell ref="P478:V478"/>
    <mergeCell ref="A159:Z159"/>
    <mergeCell ref="D322:E322"/>
    <mergeCell ref="P205:T205"/>
    <mergeCell ref="D260:E260"/>
    <mergeCell ref="Q11:R11"/>
    <mergeCell ref="D453:E453"/>
    <mergeCell ref="P467:T467"/>
    <mergeCell ref="P469:T469"/>
    <mergeCell ref="A425:O426"/>
    <mergeCell ref="D167:E167"/>
    <mergeCell ref="P289:T289"/>
    <mergeCell ref="D161:E161"/>
    <mergeCell ref="P68:T68"/>
    <mergeCell ref="P186:V186"/>
    <mergeCell ref="A185:O186"/>
    <mergeCell ref="A312:O313"/>
    <mergeCell ref="P353:T353"/>
    <mergeCell ref="A265:Z265"/>
    <mergeCell ref="I17:I18"/>
    <mergeCell ref="A48:O49"/>
    <mergeCell ref="P176:V176"/>
    <mergeCell ref="P189:T189"/>
    <mergeCell ref="A246:O247"/>
    <mergeCell ref="P414:T414"/>
    <mergeCell ref="P295:V295"/>
    <mergeCell ref="A120:Z120"/>
    <mergeCell ref="P276:V276"/>
    <mergeCell ref="P214:V214"/>
    <mergeCell ref="P270:V270"/>
    <mergeCell ref="P303:T303"/>
    <mergeCell ref="P132:T132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P408:V408"/>
    <mergeCell ref="A338:O339"/>
    <mergeCell ref="L17:L18"/>
    <mergeCell ref="P48:V48"/>
    <mergeCell ref="A100:Z100"/>
    <mergeCell ref="A342:Z342"/>
    <mergeCell ref="A171:Z171"/>
    <mergeCell ref="A382:Z382"/>
    <mergeCell ref="P112:V112"/>
    <mergeCell ref="A400:Z400"/>
    <mergeCell ref="P17:T18"/>
    <mergeCell ref="P63:T63"/>
    <mergeCell ref="P194:T194"/>
    <mergeCell ref="P250:T250"/>
    <mergeCell ref="D31:E31"/>
    <mergeCell ref="D329:E329"/>
    <mergeCell ref="D229:E229"/>
    <mergeCell ref="D77:E77"/>
    <mergeCell ref="D108:E108"/>
    <mergeCell ref="A111:O112"/>
    <mergeCell ref="D369:E369"/>
    <mergeCell ref="A304:O305"/>
    <mergeCell ref="P223:T223"/>
    <mergeCell ref="P52:T52"/>
    <mergeCell ref="P201:V201"/>
    <mergeCell ref="D160:E160"/>
    <mergeCell ref="A456:O457"/>
    <mergeCell ref="P59:V59"/>
    <mergeCell ref="P47:T47"/>
    <mergeCell ref="X506:X507"/>
    <mergeCell ref="I505:S505"/>
    <mergeCell ref="P111:V111"/>
    <mergeCell ref="Z506:Z507"/>
    <mergeCell ref="P409:V409"/>
    <mergeCell ref="A405:Z405"/>
    <mergeCell ref="D82:E82"/>
    <mergeCell ref="A482:O483"/>
    <mergeCell ref="A403:O404"/>
    <mergeCell ref="P481:T481"/>
    <mergeCell ref="P139:V139"/>
    <mergeCell ref="P463:V463"/>
    <mergeCell ref="K506:K507"/>
    <mergeCell ref="P480:T480"/>
    <mergeCell ref="P491:V491"/>
    <mergeCell ref="P495:T495"/>
    <mergeCell ref="M506:M507"/>
    <mergeCell ref="V505:Y505"/>
    <mergeCell ref="A420:O421"/>
    <mergeCell ref="P486:V486"/>
    <mergeCell ref="P208:T208"/>
    <mergeCell ref="E506:E507"/>
    <mergeCell ref="A458:Z458"/>
    <mergeCell ref="P462:V462"/>
    <mergeCell ref="A287:Z287"/>
    <mergeCell ref="A281:Z281"/>
    <mergeCell ref="P399:V399"/>
    <mergeCell ref="D316:E316"/>
    <mergeCell ref="A123:O124"/>
    <mergeCell ref="D210:E210"/>
    <mergeCell ref="D308:E308"/>
    <mergeCell ref="A169:O170"/>
    <mergeCell ref="P337:T337"/>
    <mergeCell ref="D209:E209"/>
    <mergeCell ref="A282:Z282"/>
    <mergeCell ref="P166:T166"/>
    <mergeCell ref="D445:E445"/>
    <mergeCell ref="P402:T402"/>
    <mergeCell ref="D301:E301"/>
    <mergeCell ref="D274:E274"/>
    <mergeCell ref="D245:E245"/>
    <mergeCell ref="P474:T474"/>
    <mergeCell ref="D224:E224"/>
    <mergeCell ref="A398:O399"/>
    <mergeCell ref="P401:T401"/>
    <mergeCell ref="F506:F507"/>
    <mergeCell ref="P476:T476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P407:T407"/>
    <mergeCell ref="C505:H505"/>
    <mergeCell ref="D303:E303"/>
    <mergeCell ref="P453:T453"/>
    <mergeCell ref="D290:E290"/>
    <mergeCell ref="P259:T259"/>
    <mergeCell ref="P148:T148"/>
    <mergeCell ref="P175:V175"/>
    <mergeCell ref="D354:E354"/>
    <mergeCell ref="P398:V398"/>
    <mergeCell ref="T505:U505"/>
    <mergeCell ref="P264:V264"/>
    <mergeCell ref="C506:C507"/>
    <mergeCell ref="A387:Z387"/>
    <mergeCell ref="D470:E470"/>
    <mergeCell ref="H1:Q1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D55:E55"/>
    <mergeCell ref="D30:E30"/>
    <mergeCell ref="D67:E67"/>
    <mergeCell ref="D5:E5"/>
    <mergeCell ref="P42:T42"/>
    <mergeCell ref="A32:O33"/>
    <mergeCell ref="D94:E94"/>
    <mergeCell ref="P98:V98"/>
    <mergeCell ref="D69:E69"/>
    <mergeCell ref="P106:V106"/>
    <mergeCell ref="P33:V33"/>
    <mergeCell ref="A46:Z46"/>
    <mergeCell ref="D87:E87"/>
    <mergeCell ref="D122:E122"/>
    <mergeCell ref="D7:M7"/>
    <mergeCell ref="A373:Z373"/>
    <mergeCell ref="P91:V91"/>
    <mergeCell ref="P394:T394"/>
    <mergeCell ref="A380:O381"/>
    <mergeCell ref="D315:E315"/>
    <mergeCell ref="D144:E144"/>
    <mergeCell ref="D302:E302"/>
    <mergeCell ref="AA506:AA507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279:V279"/>
    <mergeCell ref="P472:V472"/>
    <mergeCell ref="P31:T31"/>
    <mergeCell ref="P329:T329"/>
    <mergeCell ref="P180:V180"/>
    <mergeCell ref="P118:V118"/>
    <mergeCell ref="D506:D507"/>
    <mergeCell ref="D47:E47"/>
    <mergeCell ref="D411:E411"/>
    <mergeCell ref="D289:E289"/>
    <mergeCell ref="P160:T160"/>
    <mergeCell ref="P209:T209"/>
    <mergeCell ref="P445:T445"/>
    <mergeCell ref="A50:Z50"/>
    <mergeCell ref="W17:W18"/>
    <mergeCell ref="P90:V90"/>
    <mergeCell ref="A86:Z86"/>
    <mergeCell ref="P503:V503"/>
    <mergeCell ref="P332:V332"/>
    <mergeCell ref="A331:O332"/>
    <mergeCell ref="A449:Z449"/>
    <mergeCell ref="P234:T234"/>
    <mergeCell ref="P325:V325"/>
    <mergeCell ref="A386:Z386"/>
    <mergeCell ref="A215:Z215"/>
    <mergeCell ref="D378:E378"/>
    <mergeCell ref="P416:V416"/>
    <mergeCell ref="A241:Z241"/>
    <mergeCell ref="P487:V487"/>
    <mergeCell ref="P45:V45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P290:T290"/>
    <mergeCell ref="A258:Z258"/>
    <mergeCell ref="P37:V37"/>
    <mergeCell ref="P104:T104"/>
    <mergeCell ref="B17:B18"/>
    <mergeCell ref="A266:Z266"/>
    <mergeCell ref="P235:V235"/>
    <mergeCell ref="A60:Z60"/>
    <mergeCell ref="P252:T252"/>
    <mergeCell ref="P81:T81"/>
    <mergeCell ref="D195:E195"/>
    <mergeCell ref="Q506:Q507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32:T432"/>
    <mergeCell ref="P452:T452"/>
    <mergeCell ref="P448:V448"/>
    <mergeCell ref="Y506:Y507"/>
    <mergeCell ref="P441:V441"/>
    <mergeCell ref="P477:V477"/>
    <mergeCell ref="P379:T379"/>
    <mergeCell ref="D189:E189"/>
    <mergeCell ref="D431:E431"/>
    <mergeCell ref="A471:O472"/>
    <mergeCell ref="A422:Z422"/>
    <mergeCell ref="P468:T468"/>
    <mergeCell ref="D474:E474"/>
    <mergeCell ref="P316:T316"/>
    <mergeCell ref="D197:E197"/>
    <mergeCell ref="A34:Z34"/>
    <mergeCell ref="H9:I9"/>
    <mergeCell ref="P24:V24"/>
    <mergeCell ref="P389:T389"/>
    <mergeCell ref="A334:Z334"/>
    <mergeCell ref="P454:T454"/>
    <mergeCell ref="D297:E297"/>
    <mergeCell ref="A350:O351"/>
    <mergeCell ref="P391:T391"/>
    <mergeCell ref="P56:T56"/>
    <mergeCell ref="V10:W10"/>
    <mergeCell ref="D253:E253"/>
    <mergeCell ref="D53:E53"/>
    <mergeCell ref="P232:V232"/>
    <mergeCell ref="P95:T95"/>
    <mergeCell ref="P116:T116"/>
    <mergeCell ref="P103:T103"/>
    <mergeCell ref="P268:T268"/>
    <mergeCell ref="P230:T230"/>
    <mergeCell ref="D211:E211"/>
    <mergeCell ref="P190:V190"/>
    <mergeCell ref="P168:T168"/>
    <mergeCell ref="P130:V130"/>
    <mergeCell ref="J17:J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A352:Z352"/>
    <mergeCell ref="D396:E396"/>
    <mergeCell ref="P224:T224"/>
    <mergeCell ref="P322:T322"/>
    <mergeCell ref="P260:T260"/>
    <mergeCell ref="P211:T211"/>
    <mergeCell ref="D132:E132"/>
    <mergeCell ref="P89:T89"/>
    <mergeCell ref="P309:T309"/>
    <mergeCell ref="D178:E178"/>
    <mergeCell ref="D172:E172"/>
    <mergeCell ref="P88:T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2025-09-25T06:59:59Z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