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ABF9EF-E93D-4265-B6CE-EC3FA453A7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Z283" i="1" s="1"/>
  <c r="Y271" i="1"/>
  <c r="P271" i="1"/>
  <c r="BO270" i="1"/>
  <c r="BM270" i="1"/>
  <c r="Z270" i="1"/>
  <c r="Y270" i="1"/>
  <c r="Y284" i="1" s="1"/>
  <c r="P270" i="1"/>
  <c r="X268" i="1"/>
  <c r="X267" i="1"/>
  <c r="BO266" i="1"/>
  <c r="BM266" i="1"/>
  <c r="Z266" i="1"/>
  <c r="Y266" i="1"/>
  <c r="P266" i="1"/>
  <c r="BO265" i="1"/>
  <c r="BM265" i="1"/>
  <c r="Z265" i="1"/>
  <c r="Y265" i="1"/>
  <c r="P265" i="1"/>
  <c r="BO264" i="1"/>
  <c r="BM264" i="1"/>
  <c r="Z264" i="1"/>
  <c r="Z267" i="1" s="1"/>
  <c r="Y264" i="1"/>
  <c r="P264" i="1"/>
  <c r="X262" i="1"/>
  <c r="X261" i="1"/>
  <c r="BO260" i="1"/>
  <c r="BM260" i="1"/>
  <c r="Z260" i="1"/>
  <c r="Y260" i="1"/>
  <c r="P260" i="1"/>
  <c r="BO259" i="1"/>
  <c r="BM259" i="1"/>
  <c r="Z259" i="1"/>
  <c r="Y259" i="1"/>
  <c r="P259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BO253" i="1"/>
  <c r="BM253" i="1"/>
  <c r="Z253" i="1"/>
  <c r="Y253" i="1"/>
  <c r="P253" i="1"/>
  <c r="X249" i="1"/>
  <c r="X248" i="1"/>
  <c r="BO247" i="1"/>
  <c r="BM247" i="1"/>
  <c r="Z247" i="1"/>
  <c r="Z248" i="1" s="1"/>
  <c r="Y247" i="1"/>
  <c r="P247" i="1"/>
  <c r="X245" i="1"/>
  <c r="X244" i="1"/>
  <c r="BO243" i="1"/>
  <c r="BM243" i="1"/>
  <c r="Z243" i="1"/>
  <c r="Z244" i="1" s="1"/>
  <c r="Y243" i="1"/>
  <c r="P243" i="1"/>
  <c r="X239" i="1"/>
  <c r="X238" i="1"/>
  <c r="BO237" i="1"/>
  <c r="BM237" i="1"/>
  <c r="Z237" i="1"/>
  <c r="Z238" i="1" s="1"/>
  <c r="Y237" i="1"/>
  <c r="P237" i="1"/>
  <c r="X233" i="1"/>
  <c r="X232" i="1"/>
  <c r="BO231" i="1"/>
  <c r="BM231" i="1"/>
  <c r="Z231" i="1"/>
  <c r="Z232" i="1" s="1"/>
  <c r="Y231" i="1"/>
  <c r="P231" i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Z220" i="1" s="1"/>
  <c r="Y217" i="1"/>
  <c r="P217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Z209" i="1" s="1"/>
  <c r="Y208" i="1"/>
  <c r="Y210" i="1" s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3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149" i="1" l="1"/>
  <c r="Y148" i="1"/>
  <c r="BP147" i="1"/>
  <c r="BN147" i="1"/>
  <c r="Y159" i="1"/>
  <c r="Y158" i="1"/>
  <c r="BP157" i="1"/>
  <c r="BN157" i="1"/>
  <c r="BP187" i="1"/>
  <c r="BN187" i="1"/>
  <c r="BP189" i="1"/>
  <c r="BN189" i="1"/>
  <c r="BP201" i="1"/>
  <c r="BN201" i="1"/>
  <c r="BP203" i="1"/>
  <c r="BN203" i="1"/>
  <c r="BP218" i="1"/>
  <c r="BN218" i="1"/>
  <c r="Y233" i="1"/>
  <c r="Y232" i="1"/>
  <c r="BP231" i="1"/>
  <c r="BN231" i="1"/>
  <c r="Y245" i="1"/>
  <c r="Y244" i="1"/>
  <c r="BP243" i="1"/>
  <c r="BN243" i="1"/>
  <c r="BP253" i="1"/>
  <c r="BN253" i="1"/>
  <c r="BP255" i="1"/>
  <c r="BN255" i="1"/>
  <c r="BP265" i="1"/>
  <c r="BN265" i="1"/>
  <c r="X287" i="1"/>
  <c r="BP34" i="1"/>
  <c r="BN34" i="1"/>
  <c r="BP36" i="1"/>
  <c r="BN36" i="1"/>
  <c r="BP90" i="1"/>
  <c r="BN90" i="1"/>
  <c r="BP92" i="1"/>
  <c r="BN92" i="1"/>
  <c r="BP94" i="1"/>
  <c r="BN94" i="1"/>
  <c r="BP106" i="1"/>
  <c r="BN106" i="1"/>
  <c r="BP108" i="1"/>
  <c r="BN108" i="1"/>
  <c r="BP110" i="1"/>
  <c r="BN110" i="1"/>
  <c r="BP111" i="1"/>
  <c r="BN111" i="1"/>
  <c r="BP130" i="1"/>
  <c r="BN130" i="1"/>
  <c r="Y144" i="1"/>
  <c r="Y143" i="1"/>
  <c r="BP142" i="1"/>
  <c r="BN142" i="1"/>
  <c r="Y154" i="1"/>
  <c r="Y153" i="1"/>
  <c r="BP152" i="1"/>
  <c r="BN152" i="1"/>
  <c r="BP171" i="1"/>
  <c r="BN171" i="1"/>
  <c r="Y239" i="1"/>
  <c r="Y238" i="1"/>
  <c r="BP237" i="1"/>
  <c r="BN237" i="1"/>
  <c r="Y249" i="1"/>
  <c r="Y248" i="1"/>
  <c r="BP247" i="1"/>
  <c r="BN247" i="1"/>
  <c r="Z30" i="1"/>
  <c r="Z290" i="1" s="1"/>
  <c r="Z37" i="1"/>
  <c r="Y37" i="1"/>
  <c r="Y45" i="1"/>
  <c r="Z86" i="1"/>
  <c r="Z96" i="1"/>
  <c r="Y97" i="1"/>
  <c r="Z102" i="1"/>
  <c r="Z112" i="1"/>
  <c r="Y112" i="1"/>
  <c r="Z126" i="1"/>
  <c r="Z132" i="1"/>
  <c r="Y133" i="1"/>
  <c r="Z138" i="1"/>
  <c r="Y165" i="1"/>
  <c r="Z165" i="1"/>
  <c r="Y174" i="1"/>
  <c r="Z173" i="1"/>
  <c r="Y221" i="1"/>
  <c r="Z256" i="1"/>
  <c r="Y261" i="1"/>
  <c r="Z261" i="1"/>
  <c r="Y262" i="1"/>
  <c r="X286" i="1"/>
  <c r="X288" i="1" s="1"/>
  <c r="X289" i="1"/>
  <c r="Y30" i="1"/>
  <c r="BN29" i="1"/>
  <c r="Y38" i="1"/>
  <c r="Z45" i="1"/>
  <c r="BN41" i="1"/>
  <c r="BP41" i="1"/>
  <c r="Y46" i="1"/>
  <c r="BN43" i="1"/>
  <c r="Z63" i="1"/>
  <c r="Z69" i="1"/>
  <c r="BN66" i="1"/>
  <c r="BP66" i="1"/>
  <c r="Y69" i="1"/>
  <c r="BN68" i="1"/>
  <c r="Y75" i="1"/>
  <c r="Y86" i="1"/>
  <c r="BN85" i="1"/>
  <c r="Y96" i="1"/>
  <c r="Y102" i="1"/>
  <c r="BN101" i="1"/>
  <c r="Y113" i="1"/>
  <c r="BN115" i="1"/>
  <c r="BP115" i="1"/>
  <c r="Y116" i="1"/>
  <c r="Y126" i="1"/>
  <c r="BN125" i="1"/>
  <c r="Y132" i="1"/>
  <c r="Y138" i="1"/>
  <c r="BN137" i="1"/>
  <c r="BN176" i="1"/>
  <c r="BP176" i="1"/>
  <c r="Y177" i="1"/>
  <c r="Z196" i="1"/>
  <c r="BN194" i="1"/>
  <c r="Y197" i="1"/>
  <c r="Z204" i="1"/>
  <c r="BN225" i="1"/>
  <c r="Y257" i="1"/>
  <c r="BN259" i="1"/>
  <c r="BP259" i="1"/>
  <c r="F9" i="1"/>
  <c r="J9" i="1"/>
  <c r="F10" i="1"/>
  <c r="BN22" i="1"/>
  <c r="BP22" i="1"/>
  <c r="Y23" i="1"/>
  <c r="X285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BP164" i="1"/>
  <c r="BN164" i="1"/>
  <c r="Y183" i="1"/>
  <c r="BP182" i="1"/>
  <c r="BN182" i="1"/>
  <c r="Z190" i="1"/>
  <c r="Y196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Z226" i="1"/>
  <c r="Y267" i="1"/>
  <c r="BP264" i="1"/>
  <c r="BN264" i="1"/>
  <c r="BP266" i="1"/>
  <c r="BN266" i="1"/>
  <c r="H9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Y214" i="1"/>
  <c r="BP213" i="1"/>
  <c r="BN213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Y285" i="1" l="1"/>
  <c r="A298" i="1"/>
  <c r="Y287" i="1"/>
  <c r="Y289" i="1"/>
  <c r="Y286" i="1"/>
  <c r="Y288" i="1" s="1"/>
  <c r="C298" i="1" l="1"/>
  <c r="B298" i="1"/>
</calcChain>
</file>

<file path=xl/sharedStrings.xml><?xml version="1.0" encoding="utf-8"?>
<sst xmlns="http://schemas.openxmlformats.org/spreadsheetml/2006/main" count="1281" uniqueCount="414">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</sst>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32" t="s">
        <v>0</v>
      </c>
      <c r="E1" s="310"/>
      <c r="F1" s="310"/>
      <c r="G1" s="12" t="s">
        <v>1</v>
      </c>
      <c r="H1" s="332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51" t="s">
        <v>8</v>
      </c>
      <c r="B5" s="290"/>
      <c r="C5" s="291"/>
      <c r="D5" s="321"/>
      <c r="E5" s="322"/>
      <c r="F5" s="456" t="s">
        <v>9</v>
      </c>
      <c r="G5" s="291"/>
      <c r="H5" s="321"/>
      <c r="I5" s="426"/>
      <c r="J5" s="426"/>
      <c r="K5" s="426"/>
      <c r="L5" s="426"/>
      <c r="M5" s="322"/>
      <c r="N5" s="61"/>
      <c r="P5" s="24" t="s">
        <v>10</v>
      </c>
      <c r="Q5" s="460">
        <v>45927</v>
      </c>
      <c r="R5" s="347"/>
      <c r="T5" s="389" t="s">
        <v>11</v>
      </c>
      <c r="U5" s="380"/>
      <c r="V5" s="390" t="s">
        <v>12</v>
      </c>
      <c r="W5" s="347"/>
      <c r="AB5" s="51"/>
      <c r="AC5" s="51"/>
      <c r="AD5" s="51"/>
      <c r="AE5" s="51"/>
    </row>
    <row r="6" spans="1:32" s="270" customFormat="1" ht="24" customHeight="1" x14ac:dyDescent="0.2">
      <c r="A6" s="351" t="s">
        <v>13</v>
      </c>
      <c r="B6" s="290"/>
      <c r="C6" s="291"/>
      <c r="D6" s="428" t="s">
        <v>14</v>
      </c>
      <c r="E6" s="429"/>
      <c r="F6" s="429"/>
      <c r="G6" s="429"/>
      <c r="H6" s="429"/>
      <c r="I6" s="429"/>
      <c r="J6" s="429"/>
      <c r="K6" s="429"/>
      <c r="L6" s="429"/>
      <c r="M6" s="347"/>
      <c r="N6" s="62"/>
      <c r="P6" s="24" t="s">
        <v>15</v>
      </c>
      <c r="Q6" s="461" t="str">
        <f>IF(Q5=0," ",CHOOSE(WEEKDAY(Q5,2),"Понедельник","Вторник","Среда","Четверг","Пятница","Суббота","Воскресенье"))</f>
        <v>Суббота</v>
      </c>
      <c r="R6" s="288"/>
      <c r="T6" s="392" t="s">
        <v>16</v>
      </c>
      <c r="U6" s="380"/>
      <c r="V6" s="411" t="s">
        <v>17</v>
      </c>
      <c r="W6" s="314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327"/>
      <c r="M7" s="328"/>
      <c r="N7" s="63"/>
      <c r="P7" s="24"/>
      <c r="Q7" s="42"/>
      <c r="R7" s="42"/>
      <c r="T7" s="281"/>
      <c r="U7" s="380"/>
      <c r="V7" s="412"/>
      <c r="W7" s="413"/>
      <c r="AB7" s="51"/>
      <c r="AC7" s="51"/>
      <c r="AD7" s="51"/>
      <c r="AE7" s="51"/>
    </row>
    <row r="8" spans="1:32" s="270" customFormat="1" ht="25.5" customHeight="1" x14ac:dyDescent="0.2">
      <c r="A8" s="450" t="s">
        <v>18</v>
      </c>
      <c r="B8" s="284"/>
      <c r="C8" s="285"/>
      <c r="D8" s="301" t="s">
        <v>19</v>
      </c>
      <c r="E8" s="302"/>
      <c r="F8" s="302"/>
      <c r="G8" s="302"/>
      <c r="H8" s="302"/>
      <c r="I8" s="302"/>
      <c r="J8" s="302"/>
      <c r="K8" s="302"/>
      <c r="L8" s="302"/>
      <c r="M8" s="303"/>
      <c r="N8" s="64"/>
      <c r="P8" s="24" t="s">
        <v>20</v>
      </c>
      <c r="Q8" s="355">
        <v>0.375</v>
      </c>
      <c r="R8" s="328"/>
      <c r="T8" s="281"/>
      <c r="U8" s="380"/>
      <c r="V8" s="412"/>
      <c r="W8" s="413"/>
      <c r="AB8" s="51"/>
      <c r="AC8" s="51"/>
      <c r="AD8" s="51"/>
      <c r="AE8" s="51"/>
    </row>
    <row r="9" spans="1:32" s="270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2"/>
      <c r="E9" s="316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6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6"/>
      <c r="L9" s="316"/>
      <c r="M9" s="316"/>
      <c r="N9" s="268"/>
      <c r="P9" s="26" t="s">
        <v>21</v>
      </c>
      <c r="Q9" s="344"/>
      <c r="R9" s="345"/>
      <c r="T9" s="281"/>
      <c r="U9" s="380"/>
      <c r="V9" s="414"/>
      <c r="W9" s="415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2"/>
      <c r="E10" s="316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469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3"/>
      <c r="R10" s="394"/>
      <c r="U10" s="24" t="s">
        <v>23</v>
      </c>
      <c r="V10" s="313" t="s">
        <v>24</v>
      </c>
      <c r="W10" s="314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6"/>
      <c r="R11" s="347"/>
      <c r="U11" s="24" t="s">
        <v>27</v>
      </c>
      <c r="V11" s="436" t="s">
        <v>28</v>
      </c>
      <c r="W11" s="345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3" t="s">
        <v>29</v>
      </c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1"/>
      <c r="N12" s="65"/>
      <c r="P12" s="24" t="s">
        <v>30</v>
      </c>
      <c r="Q12" s="355"/>
      <c r="R12" s="328"/>
      <c r="S12" s="23"/>
      <c r="U12" s="24"/>
      <c r="V12" s="310"/>
      <c r="W12" s="281"/>
      <c r="AB12" s="51"/>
      <c r="AC12" s="51"/>
      <c r="AD12" s="51"/>
      <c r="AE12" s="51"/>
    </row>
    <row r="13" spans="1:32" s="270" customFormat="1" ht="23.25" customHeight="1" x14ac:dyDescent="0.2">
      <c r="A13" s="383" t="s">
        <v>31</v>
      </c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1"/>
      <c r="N13" s="65"/>
      <c r="O13" s="26"/>
      <c r="P13" s="26" t="s">
        <v>32</v>
      </c>
      <c r="Q13" s="436"/>
      <c r="R13" s="3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3" t="s">
        <v>33</v>
      </c>
      <c r="B14" s="290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84" t="s">
        <v>34</v>
      </c>
      <c r="B15" s="290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N15" s="66"/>
      <c r="P15" s="366" t="s">
        <v>35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1" t="s">
        <v>36</v>
      </c>
      <c r="B17" s="311" t="s">
        <v>37</v>
      </c>
      <c r="C17" s="359" t="s">
        <v>38</v>
      </c>
      <c r="D17" s="311" t="s">
        <v>39</v>
      </c>
      <c r="E17" s="335"/>
      <c r="F17" s="311" t="s">
        <v>40</v>
      </c>
      <c r="G17" s="311" t="s">
        <v>41</v>
      </c>
      <c r="H17" s="311" t="s">
        <v>42</v>
      </c>
      <c r="I17" s="311" t="s">
        <v>43</v>
      </c>
      <c r="J17" s="311" t="s">
        <v>44</v>
      </c>
      <c r="K17" s="311" t="s">
        <v>45</v>
      </c>
      <c r="L17" s="311" t="s">
        <v>46</v>
      </c>
      <c r="M17" s="311" t="s">
        <v>47</v>
      </c>
      <c r="N17" s="311" t="s">
        <v>48</v>
      </c>
      <c r="O17" s="311" t="s">
        <v>49</v>
      </c>
      <c r="P17" s="311" t="s">
        <v>50</v>
      </c>
      <c r="Q17" s="334"/>
      <c r="R17" s="334"/>
      <c r="S17" s="334"/>
      <c r="T17" s="335"/>
      <c r="U17" s="447" t="s">
        <v>51</v>
      </c>
      <c r="V17" s="291"/>
      <c r="W17" s="311" t="s">
        <v>52</v>
      </c>
      <c r="X17" s="311" t="s">
        <v>53</v>
      </c>
      <c r="Y17" s="448" t="s">
        <v>54</v>
      </c>
      <c r="Z17" s="420" t="s">
        <v>55</v>
      </c>
      <c r="AA17" s="401" t="s">
        <v>56</v>
      </c>
      <c r="AB17" s="401" t="s">
        <v>57</v>
      </c>
      <c r="AC17" s="401" t="s">
        <v>58</v>
      </c>
      <c r="AD17" s="401" t="s">
        <v>59</v>
      </c>
      <c r="AE17" s="451"/>
      <c r="AF17" s="452"/>
      <c r="AG17" s="69"/>
      <c r="BD17" s="68" t="s">
        <v>60</v>
      </c>
    </row>
    <row r="18" spans="1:68" ht="14.25" customHeight="1" x14ac:dyDescent="0.2">
      <c r="A18" s="312"/>
      <c r="B18" s="312"/>
      <c r="C18" s="312"/>
      <c r="D18" s="336"/>
      <c r="E18" s="338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36"/>
      <c r="Q18" s="337"/>
      <c r="R18" s="337"/>
      <c r="S18" s="337"/>
      <c r="T18" s="338"/>
      <c r="U18" s="70" t="s">
        <v>61</v>
      </c>
      <c r="V18" s="70" t="s">
        <v>62</v>
      </c>
      <c r="W18" s="312"/>
      <c r="X18" s="312"/>
      <c r="Y18" s="449"/>
      <c r="Z18" s="421"/>
      <c r="AA18" s="402"/>
      <c r="AB18" s="402"/>
      <c r="AC18" s="402"/>
      <c r="AD18" s="453"/>
      <c r="AE18" s="454"/>
      <c r="AF18" s="455"/>
      <c r="AG18" s="69"/>
      <c r="BD18" s="68"/>
    </row>
    <row r="19" spans="1:68" ht="27.75" hidden="1" customHeight="1" x14ac:dyDescent="0.2">
      <c r="A19" s="306" t="s">
        <v>63</v>
      </c>
      <c r="B19" s="307"/>
      <c r="C19" s="307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48"/>
      <c r="AB19" s="48"/>
      <c r="AC19" s="48"/>
    </row>
    <row r="20" spans="1:68" ht="16.5" hidden="1" customHeight="1" x14ac:dyDescent="0.25">
      <c r="A20" s="295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hidden="1" customHeight="1" x14ac:dyDescent="0.25">
      <c r="A21" s="286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3" t="s">
        <v>73</v>
      </c>
      <c r="Q23" s="284"/>
      <c r="R23" s="284"/>
      <c r="S23" s="284"/>
      <c r="T23" s="284"/>
      <c r="U23" s="284"/>
      <c r="V23" s="285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hidden="1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3" t="s">
        <v>73</v>
      </c>
      <c r="Q24" s="284"/>
      <c r="R24" s="284"/>
      <c r="S24" s="284"/>
      <c r="T24" s="284"/>
      <c r="U24" s="284"/>
      <c r="V24" s="285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hidden="1" customHeight="1" x14ac:dyDescent="0.2">
      <c r="A25" s="306" t="s">
        <v>75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48"/>
      <c r="AB25" s="48"/>
      <c r="AC25" s="48"/>
    </row>
    <row r="26" spans="1:68" ht="16.5" hidden="1" customHeight="1" x14ac:dyDescent="0.25">
      <c r="A26" s="295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hidden="1" customHeight="1" x14ac:dyDescent="0.25">
      <c r="A27" s="286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2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70</v>
      </c>
      <c r="X28" s="276">
        <v>140</v>
      </c>
      <c r="Y28" s="277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3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70</v>
      </c>
      <c r="X29" s="276">
        <v>0</v>
      </c>
      <c r="Y29" s="27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3" t="s">
        <v>73</v>
      </c>
      <c r="Q30" s="284"/>
      <c r="R30" s="284"/>
      <c r="S30" s="284"/>
      <c r="T30" s="284"/>
      <c r="U30" s="284"/>
      <c r="V30" s="285"/>
      <c r="W30" s="37" t="s">
        <v>70</v>
      </c>
      <c r="X30" s="278">
        <f>IFERROR(SUM(X28:X29),"0")</f>
        <v>140</v>
      </c>
      <c r="Y30" s="278">
        <f>IFERROR(SUM(Y28:Y29),"0")</f>
        <v>140</v>
      </c>
      <c r="Z30" s="278">
        <f>IFERROR(IF(Z28="",0,Z28),"0")+IFERROR(IF(Z29="",0,Z29),"0")</f>
        <v>1.3173999999999999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3" t="s">
        <v>73</v>
      </c>
      <c r="Q31" s="284"/>
      <c r="R31" s="284"/>
      <c r="S31" s="284"/>
      <c r="T31" s="284"/>
      <c r="U31" s="284"/>
      <c r="V31" s="285"/>
      <c r="W31" s="37" t="s">
        <v>74</v>
      </c>
      <c r="X31" s="278">
        <f>IFERROR(SUMPRODUCT(X28:X29*H28:H29),"0")</f>
        <v>210</v>
      </c>
      <c r="Y31" s="278">
        <f>IFERROR(SUMPRODUCT(Y28:Y29*H28:H29),"0")</f>
        <v>210</v>
      </c>
      <c r="Z31" s="37"/>
      <c r="AA31" s="279"/>
      <c r="AB31" s="279"/>
      <c r="AC31" s="279"/>
    </row>
    <row r="32" spans="1:68" ht="16.5" hidden="1" customHeight="1" x14ac:dyDescent="0.25">
      <c r="A32" s="295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hidden="1" customHeight="1" x14ac:dyDescent="0.25">
      <c r="A33" s="286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70</v>
      </c>
      <c r="X34" s="276">
        <v>0</v>
      </c>
      <c r="Y34" s="277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3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70</v>
      </c>
      <c r="X35" s="276">
        <v>0</v>
      </c>
      <c r="Y35" s="277">
        <f>IFERROR(IF(X35="","",X35),"")</f>
        <v>0</v>
      </c>
      <c r="Z35" s="36">
        <f>IFERROR(IF(X35="","",X35*0.0155),"")</f>
        <v>0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70</v>
      </c>
      <c r="X36" s="276">
        <v>0</v>
      </c>
      <c r="Y36" s="27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3" t="s">
        <v>73</v>
      </c>
      <c r="Q37" s="284"/>
      <c r="R37" s="284"/>
      <c r="S37" s="284"/>
      <c r="T37" s="284"/>
      <c r="U37" s="284"/>
      <c r="V37" s="285"/>
      <c r="W37" s="37" t="s">
        <v>70</v>
      </c>
      <c r="X37" s="278">
        <f>IFERROR(SUM(X34:X36),"0")</f>
        <v>0</v>
      </c>
      <c r="Y37" s="278">
        <f>IFERROR(SUM(Y34:Y36),"0")</f>
        <v>0</v>
      </c>
      <c r="Z37" s="278">
        <f>IFERROR(IF(Z34="",0,Z34),"0")+IFERROR(IF(Z35="",0,Z35),"0")+IFERROR(IF(Z36="",0,Z36),"0")</f>
        <v>0</v>
      </c>
      <c r="AA37" s="279"/>
      <c r="AB37" s="279"/>
      <c r="AC37" s="279"/>
    </row>
    <row r="38" spans="1:68" hidden="1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3" t="s">
        <v>73</v>
      </c>
      <c r="Q38" s="284"/>
      <c r="R38" s="284"/>
      <c r="S38" s="284"/>
      <c r="T38" s="284"/>
      <c r="U38" s="284"/>
      <c r="V38" s="285"/>
      <c r="W38" s="37" t="s">
        <v>74</v>
      </c>
      <c r="X38" s="278">
        <f>IFERROR(SUMPRODUCT(X34:X36*H34:H36),"0")</f>
        <v>0</v>
      </c>
      <c r="Y38" s="278">
        <f>IFERROR(SUMPRODUCT(Y34:Y36*H34:H36),"0")</f>
        <v>0</v>
      </c>
      <c r="Z38" s="37"/>
      <c r="AA38" s="279"/>
      <c r="AB38" s="279"/>
      <c r="AC38" s="279"/>
    </row>
    <row r="39" spans="1:68" ht="16.5" hidden="1" customHeight="1" x14ac:dyDescent="0.25">
      <c r="A39" s="295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hidden="1" customHeight="1" x14ac:dyDescent="0.25">
      <c r="A40" s="286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3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70</v>
      </c>
      <c r="X41" s="276">
        <v>96</v>
      </c>
      <c r="Y41" s="277">
        <f>IFERROR(IF(X41="","",X41),"")</f>
        <v>96</v>
      </c>
      <c r="Z41" s="36">
        <f>IFERROR(IF(X41="","",X41*0.0155),"")</f>
        <v>1.488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700.8</v>
      </c>
      <c r="BN41" s="67">
        <f>IFERROR(Y41*I41,"0")</f>
        <v>700.8</v>
      </c>
      <c r="BO41" s="67">
        <f>IFERROR(X41/J41,"0")</f>
        <v>1.1428571428571428</v>
      </c>
      <c r="BP41" s="67">
        <f>IFERROR(Y41/J41,"0")</f>
        <v>1.1428571428571428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70</v>
      </c>
      <c r="X42" s="276">
        <v>156</v>
      </c>
      <c r="Y42" s="277">
        <f>IFERROR(IF(X42="","",X42),"")</f>
        <v>156</v>
      </c>
      <c r="Z42" s="36">
        <f>IFERROR(IF(X42="","",X42*0.0155),"")</f>
        <v>2.4180000000000001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1136.616</v>
      </c>
      <c r="BN42" s="67">
        <f>IFERROR(Y42*I42,"0")</f>
        <v>1136.616</v>
      </c>
      <c r="BO42" s="67">
        <f>IFERROR(X42/J42,"0")</f>
        <v>1.8571428571428572</v>
      </c>
      <c r="BP42" s="67">
        <f>IFERROR(Y42/J42,"0")</f>
        <v>1.8571428571428572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8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70</v>
      </c>
      <c r="X43" s="276">
        <v>12</v>
      </c>
      <c r="Y43" s="277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0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70</v>
      </c>
      <c r="X44" s="276">
        <v>96</v>
      </c>
      <c r="Y44" s="277">
        <f>IFERROR(IF(X44="","",X44),"")</f>
        <v>96</v>
      </c>
      <c r="Z44" s="36">
        <f>IFERROR(IF(X44="","",X44*0.0155),"")</f>
        <v>1.488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700.8</v>
      </c>
      <c r="BN44" s="67">
        <f>IFERROR(Y44*I44,"0")</f>
        <v>700.8</v>
      </c>
      <c r="BO44" s="67">
        <f>IFERROR(X44/J44,"0")</f>
        <v>1.1428571428571428</v>
      </c>
      <c r="BP44" s="67">
        <f>IFERROR(Y44/J44,"0")</f>
        <v>1.1428571428571428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3" t="s">
        <v>73</v>
      </c>
      <c r="Q45" s="284"/>
      <c r="R45" s="284"/>
      <c r="S45" s="284"/>
      <c r="T45" s="284"/>
      <c r="U45" s="284"/>
      <c r="V45" s="285"/>
      <c r="W45" s="37" t="s">
        <v>70</v>
      </c>
      <c r="X45" s="278">
        <f>IFERROR(SUM(X41:X44),"0")</f>
        <v>360</v>
      </c>
      <c r="Y45" s="278">
        <f>IFERROR(SUM(Y41:Y44),"0")</f>
        <v>360</v>
      </c>
      <c r="Z45" s="278">
        <f>IFERROR(IF(Z41="",0,Z41),"0")+IFERROR(IF(Z42="",0,Z42),"0")+IFERROR(IF(Z43="",0,Z43),"0")+IFERROR(IF(Z44="",0,Z44),"0")</f>
        <v>5.58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3" t="s">
        <v>73</v>
      </c>
      <c r="Q46" s="284"/>
      <c r="R46" s="284"/>
      <c r="S46" s="284"/>
      <c r="T46" s="284"/>
      <c r="U46" s="284"/>
      <c r="V46" s="285"/>
      <c r="W46" s="37" t="s">
        <v>74</v>
      </c>
      <c r="X46" s="278">
        <f>IFERROR(SUMPRODUCT(X41:X44*H41:H44),"0")</f>
        <v>2512.8000000000002</v>
      </c>
      <c r="Y46" s="278">
        <f>IFERROR(SUMPRODUCT(Y41:Y44*H41:H44),"0")</f>
        <v>2512.8000000000002</v>
      </c>
      <c r="Z46" s="37"/>
      <c r="AA46" s="279"/>
      <c r="AB46" s="279"/>
      <c r="AC46" s="279"/>
    </row>
    <row r="47" spans="1:68" ht="16.5" hidden="1" customHeight="1" x14ac:dyDescent="0.25">
      <c r="A47" s="295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hidden="1" customHeight="1" x14ac:dyDescent="0.25">
      <c r="A48" s="286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3" t="s">
        <v>73</v>
      </c>
      <c r="Q50" s="284"/>
      <c r="R50" s="284"/>
      <c r="S50" s="284"/>
      <c r="T50" s="284"/>
      <c r="U50" s="284"/>
      <c r="V50" s="285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hidden="1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3" t="s">
        <v>73</v>
      </c>
      <c r="Q51" s="284"/>
      <c r="R51" s="284"/>
      <c r="S51" s="284"/>
      <c r="T51" s="284"/>
      <c r="U51" s="284"/>
      <c r="V51" s="285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hidden="1" customHeight="1" x14ac:dyDescent="0.25">
      <c r="A52" s="286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3" t="s">
        <v>73</v>
      </c>
      <c r="Q54" s="284"/>
      <c r="R54" s="284"/>
      <c r="S54" s="284"/>
      <c r="T54" s="284"/>
      <c r="U54" s="284"/>
      <c r="V54" s="285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hidden="1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3" t="s">
        <v>73</v>
      </c>
      <c r="Q55" s="284"/>
      <c r="R55" s="284"/>
      <c r="S55" s="284"/>
      <c r="T55" s="284"/>
      <c r="U55" s="284"/>
      <c r="V55" s="285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hidden="1" customHeight="1" x14ac:dyDescent="0.25">
      <c r="A56" s="286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3" t="s">
        <v>73</v>
      </c>
      <c r="Q58" s="284"/>
      <c r="R58" s="284"/>
      <c r="S58" s="284"/>
      <c r="T58" s="284"/>
      <c r="U58" s="284"/>
      <c r="V58" s="285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hidden="1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3" t="s">
        <v>73</v>
      </c>
      <c r="Q59" s="284"/>
      <c r="R59" s="284"/>
      <c r="S59" s="284"/>
      <c r="T59" s="284"/>
      <c r="U59" s="284"/>
      <c r="V59" s="285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hidden="1" customHeight="1" x14ac:dyDescent="0.25">
      <c r="A60" s="286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8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3" t="s">
        <v>73</v>
      </c>
      <c r="Q63" s="284"/>
      <c r="R63" s="284"/>
      <c r="S63" s="284"/>
      <c r="T63" s="284"/>
      <c r="U63" s="284"/>
      <c r="V63" s="285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hidden="1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3" t="s">
        <v>73</v>
      </c>
      <c r="Q64" s="284"/>
      <c r="R64" s="284"/>
      <c r="S64" s="284"/>
      <c r="T64" s="284"/>
      <c r="U64" s="284"/>
      <c r="V64" s="285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hidden="1" customHeight="1" x14ac:dyDescent="0.25">
      <c r="A65" s="286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5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70</v>
      </c>
      <c r="X67" s="276">
        <v>28</v>
      </c>
      <c r="Y67" s="277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70</v>
      </c>
      <c r="X68" s="276">
        <v>28</v>
      </c>
      <c r="Y68" s="277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3" t="s">
        <v>73</v>
      </c>
      <c r="Q69" s="284"/>
      <c r="R69" s="284"/>
      <c r="S69" s="284"/>
      <c r="T69" s="284"/>
      <c r="U69" s="284"/>
      <c r="V69" s="285"/>
      <c r="W69" s="37" t="s">
        <v>70</v>
      </c>
      <c r="X69" s="278">
        <f>IFERROR(SUM(X66:X68),"0")</f>
        <v>56</v>
      </c>
      <c r="Y69" s="278">
        <f>IFERROR(SUM(Y66:Y68),"0")</f>
        <v>56</v>
      </c>
      <c r="Z69" s="278">
        <f>IFERROR(IF(Z66="",0,Z66),"0")+IFERROR(IF(Z67="",0,Z67),"0")+IFERROR(IF(Z68="",0,Z68),"0")</f>
        <v>0.52695999999999998</v>
      </c>
      <c r="AA69" s="279"/>
      <c r="AB69" s="279"/>
      <c r="AC69" s="279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3" t="s">
        <v>73</v>
      </c>
      <c r="Q70" s="284"/>
      <c r="R70" s="284"/>
      <c r="S70" s="284"/>
      <c r="T70" s="284"/>
      <c r="U70" s="284"/>
      <c r="V70" s="285"/>
      <c r="W70" s="37" t="s">
        <v>74</v>
      </c>
      <c r="X70" s="278">
        <f>IFERROR(SUMPRODUCT(X66:X68*H66:H68),"0")</f>
        <v>67.2</v>
      </c>
      <c r="Y70" s="278">
        <f>IFERROR(SUMPRODUCT(Y66:Y68*H66:H68),"0")</f>
        <v>67.2</v>
      </c>
      <c r="Z70" s="37"/>
      <c r="AA70" s="279"/>
      <c r="AB70" s="279"/>
      <c r="AC70" s="279"/>
    </row>
    <row r="71" spans="1:68" ht="16.5" hidden="1" customHeight="1" x14ac:dyDescent="0.25">
      <c r="A71" s="295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hidden="1" customHeight="1" x14ac:dyDescent="0.25">
      <c r="A72" s="286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3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46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70</v>
      </c>
      <c r="X74" s="276">
        <v>396</v>
      </c>
      <c r="Y74" s="277">
        <f>IFERROR(IF(X74="","",X74),"")</f>
        <v>396</v>
      </c>
      <c r="Z74" s="36">
        <f>IFERROR(IF(X74="","",X74*0.00866),"")</f>
        <v>3.4293599999999995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2064.4271999999996</v>
      </c>
      <c r="BN74" s="67">
        <f>IFERROR(Y74*I74,"0")</f>
        <v>2064.4271999999996</v>
      </c>
      <c r="BO74" s="67">
        <f>IFERROR(X74/J74,"0")</f>
        <v>2.75</v>
      </c>
      <c r="BP74" s="67">
        <f>IFERROR(Y74/J74,"0")</f>
        <v>2.75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3" t="s">
        <v>73</v>
      </c>
      <c r="Q75" s="284"/>
      <c r="R75" s="284"/>
      <c r="S75" s="284"/>
      <c r="T75" s="284"/>
      <c r="U75" s="284"/>
      <c r="V75" s="285"/>
      <c r="W75" s="37" t="s">
        <v>70</v>
      </c>
      <c r="X75" s="278">
        <f>IFERROR(SUM(X73:X74),"0")</f>
        <v>396</v>
      </c>
      <c r="Y75" s="278">
        <f>IFERROR(SUM(Y73:Y74),"0")</f>
        <v>396</v>
      </c>
      <c r="Z75" s="278">
        <f>IFERROR(IF(Z73="",0,Z73),"0")+IFERROR(IF(Z74="",0,Z74),"0")</f>
        <v>3.4293599999999995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3" t="s">
        <v>73</v>
      </c>
      <c r="Q76" s="284"/>
      <c r="R76" s="284"/>
      <c r="S76" s="284"/>
      <c r="T76" s="284"/>
      <c r="U76" s="284"/>
      <c r="V76" s="285"/>
      <c r="W76" s="37" t="s">
        <v>74</v>
      </c>
      <c r="X76" s="278">
        <f>IFERROR(SUMPRODUCT(X73:X74*H73:H74),"0")</f>
        <v>1980</v>
      </c>
      <c r="Y76" s="278">
        <f>IFERROR(SUMPRODUCT(Y73:Y74*H73:H74),"0")</f>
        <v>1980</v>
      </c>
      <c r="Z76" s="37"/>
      <c r="AA76" s="279"/>
      <c r="AB76" s="279"/>
      <c r="AC76" s="279"/>
    </row>
    <row r="77" spans="1:68" ht="16.5" hidden="1" customHeight="1" x14ac:dyDescent="0.25">
      <c r="A77" s="295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hidden="1" customHeight="1" x14ac:dyDescent="0.25">
      <c r="A78" s="286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hidden="1" customHeight="1" x14ac:dyDescent="0.25">
      <c r="A79" s="54" t="s">
        <v>143</v>
      </c>
      <c r="B79" s="54" t="s">
        <v>144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38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70</v>
      </c>
      <c r="X79" s="276">
        <v>0</v>
      </c>
      <c r="Y79" s="277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3" t="s">
        <v>73</v>
      </c>
      <c r="Q80" s="284"/>
      <c r="R80" s="284"/>
      <c r="S80" s="284"/>
      <c r="T80" s="284"/>
      <c r="U80" s="284"/>
      <c r="V80" s="285"/>
      <c r="W80" s="37" t="s">
        <v>70</v>
      </c>
      <c r="X80" s="278">
        <f>IFERROR(SUM(X79:X79),"0")</f>
        <v>0</v>
      </c>
      <c r="Y80" s="278">
        <f>IFERROR(SUM(Y79:Y79),"0")</f>
        <v>0</v>
      </c>
      <c r="Z80" s="278">
        <f>IFERROR(IF(Z79="",0,Z79),"0")</f>
        <v>0</v>
      </c>
      <c r="AA80" s="279"/>
      <c r="AB80" s="279"/>
      <c r="AC80" s="279"/>
    </row>
    <row r="81" spans="1:68" hidden="1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3" t="s">
        <v>73</v>
      </c>
      <c r="Q81" s="284"/>
      <c r="R81" s="284"/>
      <c r="S81" s="284"/>
      <c r="T81" s="284"/>
      <c r="U81" s="284"/>
      <c r="V81" s="285"/>
      <c r="W81" s="37" t="s">
        <v>74</v>
      </c>
      <c r="X81" s="278">
        <f>IFERROR(SUMPRODUCT(X79:X79*H79:H79),"0")</f>
        <v>0</v>
      </c>
      <c r="Y81" s="278">
        <f>IFERROR(SUMPRODUCT(Y79:Y79*H79:H79),"0")</f>
        <v>0</v>
      </c>
      <c r="Z81" s="37"/>
      <c r="AA81" s="279"/>
      <c r="AB81" s="279"/>
      <c r="AC81" s="279"/>
    </row>
    <row r="82" spans="1:68" ht="16.5" hidden="1" customHeight="1" x14ac:dyDescent="0.25">
      <c r="A82" s="295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hidden="1" customHeight="1" x14ac:dyDescent="0.25">
      <c r="A83" s="286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1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3"/>
      <c r="R84" s="293"/>
      <c r="S84" s="293"/>
      <c r="T84" s="294"/>
      <c r="U84" s="34"/>
      <c r="V84" s="34"/>
      <c r="W84" s="35" t="s">
        <v>70</v>
      </c>
      <c r="X84" s="276">
        <v>28</v>
      </c>
      <c r="Y84" s="277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70</v>
      </c>
      <c r="X85" s="276">
        <v>14</v>
      </c>
      <c r="Y85" s="277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3" t="s">
        <v>73</v>
      </c>
      <c r="Q86" s="284"/>
      <c r="R86" s="284"/>
      <c r="S86" s="284"/>
      <c r="T86" s="284"/>
      <c r="U86" s="284"/>
      <c r="V86" s="285"/>
      <c r="W86" s="37" t="s">
        <v>70</v>
      </c>
      <c r="X86" s="278">
        <f>IFERROR(SUM(X84:X85),"0")</f>
        <v>42</v>
      </c>
      <c r="Y86" s="278">
        <f>IFERROR(SUM(Y84:Y85),"0")</f>
        <v>42</v>
      </c>
      <c r="Z86" s="278">
        <f>IFERROR(IF(Z84="",0,Z84),"0")+IFERROR(IF(Z85="",0,Z85),"0")</f>
        <v>0.75095999999999996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3" t="s">
        <v>73</v>
      </c>
      <c r="Q87" s="284"/>
      <c r="R87" s="284"/>
      <c r="S87" s="284"/>
      <c r="T87" s="284"/>
      <c r="U87" s="284"/>
      <c r="V87" s="285"/>
      <c r="W87" s="37" t="s">
        <v>74</v>
      </c>
      <c r="X87" s="278">
        <f>IFERROR(SUMPRODUCT(X84:X85*H84:H85),"0")</f>
        <v>151.19999999999999</v>
      </c>
      <c r="Y87" s="278">
        <f>IFERROR(SUMPRODUCT(Y84:Y85*H84:H85),"0")</f>
        <v>151.19999999999999</v>
      </c>
      <c r="Z87" s="37"/>
      <c r="AA87" s="279"/>
      <c r="AB87" s="279"/>
      <c r="AC87" s="279"/>
    </row>
    <row r="88" spans="1:68" ht="16.5" hidden="1" customHeight="1" x14ac:dyDescent="0.25">
      <c r="A88" s="295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hidden="1" customHeight="1" x14ac:dyDescent="0.25">
      <c r="A89" s="286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9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3"/>
      <c r="R90" s="293"/>
      <c r="S90" s="293"/>
      <c r="T90" s="294"/>
      <c r="U90" s="34"/>
      <c r="V90" s="34"/>
      <c r="W90" s="35" t="s">
        <v>70</v>
      </c>
      <c r="X90" s="276">
        <v>14</v>
      </c>
      <c r="Y90" s="277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3"/>
      <c r="R91" s="293"/>
      <c r="S91" s="293"/>
      <c r="T91" s="294"/>
      <c r="U91" s="34"/>
      <c r="V91" s="34"/>
      <c r="W91" s="35" t="s">
        <v>70</v>
      </c>
      <c r="X91" s="276">
        <v>42</v>
      </c>
      <c r="Y91" s="277">
        <f t="shared" si="0"/>
        <v>42</v>
      </c>
      <c r="Z91" s="36">
        <f t="shared" si="1"/>
        <v>0.75095999999999996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150.5112</v>
      </c>
      <c r="BN91" s="67">
        <f t="shared" si="3"/>
        <v>150.5112</v>
      </c>
      <c r="BO91" s="67">
        <f t="shared" si="4"/>
        <v>0.6</v>
      </c>
      <c r="BP91" s="67">
        <f t="shared" si="5"/>
        <v>0.6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2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3"/>
      <c r="R92" s="293"/>
      <c r="S92" s="293"/>
      <c r="T92" s="294"/>
      <c r="U92" s="34"/>
      <c r="V92" s="34"/>
      <c r="W92" s="35" t="s">
        <v>70</v>
      </c>
      <c r="X92" s="276">
        <v>0</v>
      </c>
      <c r="Y92" s="277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3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3"/>
      <c r="R93" s="293"/>
      <c r="S93" s="293"/>
      <c r="T93" s="294"/>
      <c r="U93" s="34"/>
      <c r="V93" s="34"/>
      <c r="W93" s="35" t="s">
        <v>70</v>
      </c>
      <c r="X93" s="276">
        <v>84</v>
      </c>
      <c r="Y93" s="277">
        <f t="shared" si="0"/>
        <v>84</v>
      </c>
      <c r="Z93" s="36">
        <f t="shared" si="1"/>
        <v>1.5019199999999999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87">
        <v>4607111035028</v>
      </c>
      <c r="E94" s="288"/>
      <c r="F94" s="275">
        <v>0.48</v>
      </c>
      <c r="G94" s="32">
        <v>8</v>
      </c>
      <c r="H94" s="275">
        <v>3.84</v>
      </c>
      <c r="I94" s="275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7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3"/>
      <c r="R94" s="293"/>
      <c r="S94" s="293"/>
      <c r="T94" s="294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7">
        <v>4607111036407</v>
      </c>
      <c r="E95" s="288"/>
      <c r="F95" s="275">
        <v>0.3</v>
      </c>
      <c r="G95" s="32">
        <v>14</v>
      </c>
      <c r="H95" s="275">
        <v>4.2</v>
      </c>
      <c r="I95" s="275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7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3"/>
      <c r="R95" s="293"/>
      <c r="S95" s="293"/>
      <c r="T95" s="294"/>
      <c r="U95" s="34"/>
      <c r="V95" s="34"/>
      <c r="W95" s="35" t="s">
        <v>70</v>
      </c>
      <c r="X95" s="276">
        <v>14</v>
      </c>
      <c r="Y95" s="277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3" t="s">
        <v>73</v>
      </c>
      <c r="Q96" s="284"/>
      <c r="R96" s="284"/>
      <c r="S96" s="284"/>
      <c r="T96" s="284"/>
      <c r="U96" s="284"/>
      <c r="V96" s="285"/>
      <c r="W96" s="37" t="s">
        <v>70</v>
      </c>
      <c r="X96" s="278">
        <f>IFERROR(SUM(X90:X95),"0")</f>
        <v>154</v>
      </c>
      <c r="Y96" s="278">
        <f>IFERROR(SUM(Y90:Y95),"0")</f>
        <v>154</v>
      </c>
      <c r="Z96" s="278">
        <f>IFERROR(IF(Z90="",0,Z90),"0")+IFERROR(IF(Z91="",0,Z91),"0")+IFERROR(IF(Z92="",0,Z92),"0")+IFERROR(IF(Z93="",0,Z93),"0")+IFERROR(IF(Z94="",0,Z94),"0")+IFERROR(IF(Z95="",0,Z95),"0")</f>
        <v>2.7535199999999995</v>
      </c>
      <c r="AA96" s="279"/>
      <c r="AB96" s="279"/>
      <c r="AC96" s="279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3" t="s">
        <v>73</v>
      </c>
      <c r="Q97" s="284"/>
      <c r="R97" s="284"/>
      <c r="S97" s="284"/>
      <c r="T97" s="284"/>
      <c r="U97" s="284"/>
      <c r="V97" s="285"/>
      <c r="W97" s="37" t="s">
        <v>74</v>
      </c>
      <c r="X97" s="278">
        <f>IFERROR(SUMPRODUCT(X90:X95*H90:H95),"0")</f>
        <v>462</v>
      </c>
      <c r="Y97" s="278">
        <f>IFERROR(SUMPRODUCT(Y90:Y95*H90:H95),"0")</f>
        <v>462</v>
      </c>
      <c r="Z97" s="37"/>
      <c r="AA97" s="279"/>
      <c r="AB97" s="279"/>
      <c r="AC97" s="279"/>
    </row>
    <row r="98" spans="1:68" ht="16.5" hidden="1" customHeight="1" x14ac:dyDescent="0.25">
      <c r="A98" s="295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71"/>
      <c r="AB98" s="271"/>
      <c r="AC98" s="271"/>
    </row>
    <row r="99" spans="1:68" ht="14.25" hidden="1" customHeight="1" x14ac:dyDescent="0.25">
      <c r="A99" s="286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2"/>
      <c r="AB99" s="272"/>
      <c r="AC99" s="272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7">
        <v>4607025784012</v>
      </c>
      <c r="E100" s="288"/>
      <c r="F100" s="275">
        <v>0.09</v>
      </c>
      <c r="G100" s="32">
        <v>24</v>
      </c>
      <c r="H100" s="275">
        <v>2.16</v>
      </c>
      <c r="I100" s="275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3"/>
      <c r="R100" s="293"/>
      <c r="S100" s="293"/>
      <c r="T100" s="294"/>
      <c r="U100" s="34"/>
      <c r="V100" s="34"/>
      <c r="W100" s="35" t="s">
        <v>70</v>
      </c>
      <c r="X100" s="276">
        <v>14</v>
      </c>
      <c r="Y100" s="277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87">
        <v>4607025784319</v>
      </c>
      <c r="E101" s="288"/>
      <c r="F101" s="275">
        <v>0.36</v>
      </c>
      <c r="G101" s="32">
        <v>10</v>
      </c>
      <c r="H101" s="275">
        <v>3.6</v>
      </c>
      <c r="I101" s="275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1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3"/>
      <c r="R101" s="293"/>
      <c r="S101" s="293"/>
      <c r="T101" s="294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3" t="s">
        <v>73</v>
      </c>
      <c r="Q102" s="284"/>
      <c r="R102" s="284"/>
      <c r="S102" s="284"/>
      <c r="T102" s="284"/>
      <c r="U102" s="284"/>
      <c r="V102" s="285"/>
      <c r="W102" s="37" t="s">
        <v>70</v>
      </c>
      <c r="X102" s="278">
        <f>IFERROR(SUM(X100:X101),"0")</f>
        <v>14</v>
      </c>
      <c r="Y102" s="278">
        <f>IFERROR(SUM(Y100:Y101),"0")</f>
        <v>14</v>
      </c>
      <c r="Z102" s="278">
        <f>IFERROR(IF(Z100="",0,Z100),"0")+IFERROR(IF(Z101="",0,Z101),"0")</f>
        <v>0.13103999999999999</v>
      </c>
      <c r="AA102" s="279"/>
      <c r="AB102" s="279"/>
      <c r="AC102" s="279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3" t="s">
        <v>73</v>
      </c>
      <c r="Q103" s="284"/>
      <c r="R103" s="284"/>
      <c r="S103" s="284"/>
      <c r="T103" s="284"/>
      <c r="U103" s="284"/>
      <c r="V103" s="285"/>
      <c r="W103" s="37" t="s">
        <v>74</v>
      </c>
      <c r="X103" s="278">
        <f>IFERROR(SUMPRODUCT(X100:X101*H100:H101),"0")</f>
        <v>30.240000000000002</v>
      </c>
      <c r="Y103" s="278">
        <f>IFERROR(SUMPRODUCT(Y100:Y101*H100:H101),"0")</f>
        <v>30.240000000000002</v>
      </c>
      <c r="Z103" s="37"/>
      <c r="AA103" s="279"/>
      <c r="AB103" s="279"/>
      <c r="AC103" s="279"/>
    </row>
    <row r="104" spans="1:68" ht="16.5" hidden="1" customHeight="1" x14ac:dyDescent="0.25">
      <c r="A104" s="295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71"/>
      <c r="AB104" s="271"/>
      <c r="AC104" s="271"/>
    </row>
    <row r="105" spans="1:68" ht="14.25" hidden="1" customHeight="1" x14ac:dyDescent="0.25">
      <c r="A105" s="286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2"/>
      <c r="AB105" s="272"/>
      <c r="AC105" s="27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7">
        <v>4620207491157</v>
      </c>
      <c r="E106" s="288"/>
      <c r="F106" s="275">
        <v>0.7</v>
      </c>
      <c r="G106" s="32">
        <v>10</v>
      </c>
      <c r="H106" s="275">
        <v>7</v>
      </c>
      <c r="I106" s="275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3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3"/>
      <c r="R106" s="293"/>
      <c r="S106" s="293"/>
      <c r="T106" s="294"/>
      <c r="U106" s="34"/>
      <c r="V106" s="34"/>
      <c r="W106" s="35" t="s">
        <v>70</v>
      </c>
      <c r="X106" s="276">
        <v>36</v>
      </c>
      <c r="Y106" s="277">
        <f t="shared" ref="Y106:Y111" si="6">IFERROR(IF(X106="","",X106),"")</f>
        <v>36</v>
      </c>
      <c r="Z106" s="36">
        <f t="shared" ref="Z106:Z111" si="7">IFERROR(IF(X106="","",X106*0.0155),"")</f>
        <v>0.55800000000000005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262.08</v>
      </c>
      <c r="BN106" s="67">
        <f t="shared" ref="BN106:BN111" si="9">IFERROR(Y106*I106,"0")</f>
        <v>262.08</v>
      </c>
      <c r="BO106" s="67">
        <f t="shared" ref="BO106:BO111" si="10">IFERROR(X106/J106,"0")</f>
        <v>0.42857142857142855</v>
      </c>
      <c r="BP106" s="67">
        <f t="shared" ref="BP106:BP111" si="11">IFERROR(Y106/J106,"0")</f>
        <v>0.42857142857142855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7">
        <v>4607111039262</v>
      </c>
      <c r="E107" s="288"/>
      <c r="F107" s="275">
        <v>0.4</v>
      </c>
      <c r="G107" s="32">
        <v>16</v>
      </c>
      <c r="H107" s="275">
        <v>6.4</v>
      </c>
      <c r="I107" s="275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4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3"/>
      <c r="R107" s="293"/>
      <c r="S107" s="293"/>
      <c r="T107" s="294"/>
      <c r="U107" s="34"/>
      <c r="V107" s="34"/>
      <c r="W107" s="35" t="s">
        <v>70</v>
      </c>
      <c r="X107" s="276">
        <v>36</v>
      </c>
      <c r="Y107" s="277">
        <f t="shared" si="6"/>
        <v>36</v>
      </c>
      <c r="Z107" s="36">
        <f t="shared" si="7"/>
        <v>0.55800000000000005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241.90559999999999</v>
      </c>
      <c r="BN107" s="67">
        <f t="shared" si="9"/>
        <v>241.90559999999999</v>
      </c>
      <c r="BO107" s="67">
        <f t="shared" si="10"/>
        <v>0.42857142857142855</v>
      </c>
      <c r="BP107" s="67">
        <f t="shared" si="11"/>
        <v>0.42857142857142855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7">
        <v>4607111039248</v>
      </c>
      <c r="E108" s="288"/>
      <c r="F108" s="275">
        <v>0.7</v>
      </c>
      <c r="G108" s="32">
        <v>10</v>
      </c>
      <c r="H108" s="275">
        <v>7</v>
      </c>
      <c r="I108" s="275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3"/>
      <c r="R108" s="293"/>
      <c r="S108" s="293"/>
      <c r="T108" s="294"/>
      <c r="U108" s="34"/>
      <c r="V108" s="34"/>
      <c r="W108" s="35" t="s">
        <v>70</v>
      </c>
      <c r="X108" s="276">
        <v>60</v>
      </c>
      <c r="Y108" s="277">
        <f t="shared" si="6"/>
        <v>60</v>
      </c>
      <c r="Z108" s="36">
        <f t="shared" si="7"/>
        <v>0.92999999999999994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438</v>
      </c>
      <c r="BN108" s="67">
        <f t="shared" si="9"/>
        <v>438</v>
      </c>
      <c r="BO108" s="67">
        <f t="shared" si="10"/>
        <v>0.7142857142857143</v>
      </c>
      <c r="BP108" s="67">
        <f t="shared" si="11"/>
        <v>0.7142857142857143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7">
        <v>4607111039293</v>
      </c>
      <c r="E109" s="288"/>
      <c r="F109" s="275">
        <v>0.4</v>
      </c>
      <c r="G109" s="32">
        <v>16</v>
      </c>
      <c r="H109" s="275">
        <v>6.4</v>
      </c>
      <c r="I109" s="275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1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3"/>
      <c r="R109" s="293"/>
      <c r="S109" s="293"/>
      <c r="T109" s="294"/>
      <c r="U109" s="34"/>
      <c r="V109" s="34"/>
      <c r="W109" s="35" t="s">
        <v>70</v>
      </c>
      <c r="X109" s="276">
        <v>36</v>
      </c>
      <c r="Y109" s="277">
        <f t="shared" si="6"/>
        <v>36</v>
      </c>
      <c r="Z109" s="36">
        <f t="shared" si="7"/>
        <v>0.55800000000000005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241.90559999999999</v>
      </c>
      <c r="BN109" s="67">
        <f t="shared" si="9"/>
        <v>241.90559999999999</v>
      </c>
      <c r="BO109" s="67">
        <f t="shared" si="10"/>
        <v>0.42857142857142855</v>
      </c>
      <c r="BP109" s="67">
        <f t="shared" si="11"/>
        <v>0.42857142857142855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7">
        <v>4607111039279</v>
      </c>
      <c r="E110" s="288"/>
      <c r="F110" s="275">
        <v>0.7</v>
      </c>
      <c r="G110" s="32">
        <v>10</v>
      </c>
      <c r="H110" s="275">
        <v>7</v>
      </c>
      <c r="I110" s="275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6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3"/>
      <c r="R110" s="293"/>
      <c r="S110" s="293"/>
      <c r="T110" s="294"/>
      <c r="U110" s="34"/>
      <c r="V110" s="34"/>
      <c r="W110" s="35" t="s">
        <v>70</v>
      </c>
      <c r="X110" s="276">
        <v>96</v>
      </c>
      <c r="Y110" s="277">
        <f t="shared" si="6"/>
        <v>96</v>
      </c>
      <c r="Z110" s="36">
        <f t="shared" si="7"/>
        <v>1.488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700.8</v>
      </c>
      <c r="BN110" s="67">
        <f t="shared" si="9"/>
        <v>700.8</v>
      </c>
      <c r="BO110" s="67">
        <f t="shared" si="10"/>
        <v>1.1428571428571428</v>
      </c>
      <c r="BP110" s="67">
        <f t="shared" si="11"/>
        <v>1.1428571428571428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7">
        <v>4620207491102</v>
      </c>
      <c r="E111" s="288"/>
      <c r="F111" s="275">
        <v>0.7</v>
      </c>
      <c r="G111" s="32">
        <v>10</v>
      </c>
      <c r="H111" s="275">
        <v>7</v>
      </c>
      <c r="I111" s="275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4" t="s">
        <v>189</v>
      </c>
      <c r="Q111" s="293"/>
      <c r="R111" s="293"/>
      <c r="S111" s="293"/>
      <c r="T111" s="294"/>
      <c r="U111" s="34"/>
      <c r="V111" s="34"/>
      <c r="W111" s="35" t="s">
        <v>70</v>
      </c>
      <c r="X111" s="276">
        <v>24</v>
      </c>
      <c r="Y111" s="277">
        <f t="shared" si="6"/>
        <v>24</v>
      </c>
      <c r="Z111" s="36">
        <f t="shared" si="7"/>
        <v>0.372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173.52</v>
      </c>
      <c r="BN111" s="67">
        <f t="shared" si="9"/>
        <v>173.52</v>
      </c>
      <c r="BO111" s="67">
        <f t="shared" si="10"/>
        <v>0.2857142857142857</v>
      </c>
      <c r="BP111" s="67">
        <f t="shared" si="11"/>
        <v>0.2857142857142857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3" t="s">
        <v>73</v>
      </c>
      <c r="Q112" s="284"/>
      <c r="R112" s="284"/>
      <c r="S112" s="284"/>
      <c r="T112" s="284"/>
      <c r="U112" s="284"/>
      <c r="V112" s="285"/>
      <c r="W112" s="37" t="s">
        <v>70</v>
      </c>
      <c r="X112" s="278">
        <f>IFERROR(SUM(X106:X111),"0")</f>
        <v>288</v>
      </c>
      <c r="Y112" s="278">
        <f>IFERROR(SUM(Y106:Y111),"0")</f>
        <v>288</v>
      </c>
      <c r="Z112" s="278">
        <f>IFERROR(IF(Z106="",0,Z106),"0")+IFERROR(IF(Z107="",0,Z107),"0")+IFERROR(IF(Z108="",0,Z108),"0")+IFERROR(IF(Z109="",0,Z109),"0")+IFERROR(IF(Z110="",0,Z110),"0")+IFERROR(IF(Z111="",0,Z111),"0")</f>
        <v>4.4640000000000004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3" t="s">
        <v>73</v>
      </c>
      <c r="Q113" s="284"/>
      <c r="R113" s="284"/>
      <c r="S113" s="284"/>
      <c r="T113" s="284"/>
      <c r="U113" s="284"/>
      <c r="V113" s="285"/>
      <c r="W113" s="37" t="s">
        <v>74</v>
      </c>
      <c r="X113" s="278">
        <f>IFERROR(SUMPRODUCT(X106:X111*H106:H111),"0")</f>
        <v>1972.8</v>
      </c>
      <c r="Y113" s="278">
        <f>IFERROR(SUMPRODUCT(Y106:Y111*H106:H111),"0")</f>
        <v>1972.8</v>
      </c>
      <c r="Z113" s="37"/>
      <c r="AA113" s="279"/>
      <c r="AB113" s="279"/>
      <c r="AC113" s="279"/>
    </row>
    <row r="114" spans="1:68" ht="14.25" hidden="1" customHeight="1" x14ac:dyDescent="0.25">
      <c r="A114" s="286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customHeight="1" x14ac:dyDescent="0.25">
      <c r="A115" s="54" t="s">
        <v>191</v>
      </c>
      <c r="B115" s="54" t="s">
        <v>192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93</v>
      </c>
      <c r="M115" s="33" t="s">
        <v>69</v>
      </c>
      <c r="N115" s="33"/>
      <c r="O115" s="32">
        <v>180</v>
      </c>
      <c r="P115" s="39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70</v>
      </c>
      <c r="X115" s="276">
        <v>14</v>
      </c>
      <c r="Y115" s="277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193</v>
      </c>
      <c r="AG115" s="67"/>
      <c r="AJ115" s="71" t="s">
        <v>95</v>
      </c>
      <c r="AK115" s="71">
        <v>14</v>
      </c>
      <c r="BB115" s="147" t="s">
        <v>84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3" t="s">
        <v>73</v>
      </c>
      <c r="Q116" s="284"/>
      <c r="R116" s="284"/>
      <c r="S116" s="284"/>
      <c r="T116" s="284"/>
      <c r="U116" s="284"/>
      <c r="V116" s="285"/>
      <c r="W116" s="37" t="s">
        <v>70</v>
      </c>
      <c r="X116" s="278">
        <f>IFERROR(SUM(X115:X115),"0")</f>
        <v>14</v>
      </c>
      <c r="Y116" s="278">
        <f>IFERROR(SUM(Y115:Y115),"0")</f>
        <v>14</v>
      </c>
      <c r="Z116" s="278">
        <f>IFERROR(IF(Z115="",0,Z115),"0")</f>
        <v>0.25031999999999999</v>
      </c>
      <c r="AA116" s="279"/>
      <c r="AB116" s="279"/>
      <c r="AC116" s="279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3" t="s">
        <v>73</v>
      </c>
      <c r="Q117" s="284"/>
      <c r="R117" s="284"/>
      <c r="S117" s="284"/>
      <c r="T117" s="284"/>
      <c r="U117" s="284"/>
      <c r="V117" s="285"/>
      <c r="W117" s="37" t="s">
        <v>74</v>
      </c>
      <c r="X117" s="278">
        <f>IFERROR(SUMPRODUCT(X115:X115*H115:H115),"0")</f>
        <v>36.96</v>
      </c>
      <c r="Y117" s="278">
        <f>IFERROR(SUMPRODUCT(Y115:Y115*H115:H115),"0")</f>
        <v>36.96</v>
      </c>
      <c r="Z117" s="37"/>
      <c r="AA117" s="279"/>
      <c r="AB117" s="279"/>
      <c r="AC117" s="279"/>
    </row>
    <row r="118" spans="1:68" ht="14.25" hidden="1" customHeight="1" x14ac:dyDescent="0.25">
      <c r="A118" s="286" t="s">
        <v>194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hidden="1" customHeight="1" x14ac:dyDescent="0.25">
      <c r="A119" s="54" t="s">
        <v>195</v>
      </c>
      <c r="B119" s="54" t="s">
        <v>196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6" t="s">
        <v>197</v>
      </c>
      <c r="Q119" s="293"/>
      <c r="R119" s="293"/>
      <c r="S119" s="293"/>
      <c r="T119" s="294"/>
      <c r="U119" s="34"/>
      <c r="V119" s="34"/>
      <c r="W119" s="35" t="s">
        <v>70</v>
      </c>
      <c r="X119" s="276">
        <v>0</v>
      </c>
      <c r="Y119" s="277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3" t="s">
        <v>73</v>
      </c>
      <c r="Q120" s="284"/>
      <c r="R120" s="284"/>
      <c r="S120" s="284"/>
      <c r="T120" s="284"/>
      <c r="U120" s="284"/>
      <c r="V120" s="285"/>
      <c r="W120" s="37" t="s">
        <v>70</v>
      </c>
      <c r="X120" s="278">
        <f>IFERROR(SUM(X119:X119),"0")</f>
        <v>0</v>
      </c>
      <c r="Y120" s="278">
        <f>IFERROR(SUM(Y119:Y119),"0")</f>
        <v>0</v>
      </c>
      <c r="Z120" s="278">
        <f>IFERROR(IF(Z119="",0,Z119),"0")</f>
        <v>0</v>
      </c>
      <c r="AA120" s="279"/>
      <c r="AB120" s="279"/>
      <c r="AC120" s="279"/>
    </row>
    <row r="121" spans="1:68" hidden="1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3" t="s">
        <v>73</v>
      </c>
      <c r="Q121" s="284"/>
      <c r="R121" s="284"/>
      <c r="S121" s="284"/>
      <c r="T121" s="284"/>
      <c r="U121" s="284"/>
      <c r="V121" s="285"/>
      <c r="W121" s="37" t="s">
        <v>74</v>
      </c>
      <c r="X121" s="278">
        <f>IFERROR(SUMPRODUCT(X119:X119*H119:H119),"0")</f>
        <v>0</v>
      </c>
      <c r="Y121" s="278">
        <f>IFERROR(SUMPRODUCT(Y119:Y119*H119:H119),"0")</f>
        <v>0</v>
      </c>
      <c r="Z121" s="37"/>
      <c r="AA121" s="279"/>
      <c r="AB121" s="279"/>
      <c r="AC121" s="279"/>
    </row>
    <row r="122" spans="1:68" ht="16.5" hidden="1" customHeight="1" x14ac:dyDescent="0.25">
      <c r="A122" s="295" t="s">
        <v>199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hidden="1" customHeight="1" x14ac:dyDescent="0.25">
      <c r="A123" s="286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29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70</v>
      </c>
      <c r="X124" s="276">
        <v>84</v>
      </c>
      <c r="Y124" s="277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202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3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70</v>
      </c>
      <c r="X125" s="276">
        <v>154</v>
      </c>
      <c r="Y125" s="277">
        <f>IFERROR(IF(X125="","",X125),"")</f>
        <v>154</v>
      </c>
      <c r="Z125" s="36">
        <f>IFERROR(IF(X125="","",X125*0.01788),"")</f>
        <v>2.75352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570.35439999999994</v>
      </c>
      <c r="BN125" s="67">
        <f>IFERROR(Y125*I125,"0")</f>
        <v>570.35439999999994</v>
      </c>
      <c r="BO125" s="67">
        <f>IFERROR(X125/J125,"0")</f>
        <v>2.2000000000000002</v>
      </c>
      <c r="BP125" s="67">
        <f>IFERROR(Y125/J125,"0")</f>
        <v>2.2000000000000002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3" t="s">
        <v>73</v>
      </c>
      <c r="Q126" s="284"/>
      <c r="R126" s="284"/>
      <c r="S126" s="284"/>
      <c r="T126" s="284"/>
      <c r="U126" s="284"/>
      <c r="V126" s="285"/>
      <c r="W126" s="37" t="s">
        <v>70</v>
      </c>
      <c r="X126" s="278">
        <f>IFERROR(SUM(X124:X125),"0")</f>
        <v>238</v>
      </c>
      <c r="Y126" s="278">
        <f>IFERROR(SUM(Y124:Y125),"0")</f>
        <v>238</v>
      </c>
      <c r="Z126" s="278">
        <f>IFERROR(IF(Z124="",0,Z124),"0")+IFERROR(IF(Z125="",0,Z125),"0")</f>
        <v>4.2554400000000001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3" t="s">
        <v>73</v>
      </c>
      <c r="Q127" s="284"/>
      <c r="R127" s="284"/>
      <c r="S127" s="284"/>
      <c r="T127" s="284"/>
      <c r="U127" s="284"/>
      <c r="V127" s="285"/>
      <c r="W127" s="37" t="s">
        <v>74</v>
      </c>
      <c r="X127" s="278">
        <f>IFERROR(SUMPRODUCT(X124:X125*H124:H125),"0")</f>
        <v>714</v>
      </c>
      <c r="Y127" s="278">
        <f>IFERROR(SUMPRODUCT(Y124:Y125*H124:H125),"0")</f>
        <v>714</v>
      </c>
      <c r="Z127" s="37"/>
      <c r="AA127" s="279"/>
      <c r="AB127" s="279"/>
      <c r="AC127" s="279"/>
    </row>
    <row r="128" spans="1:68" ht="16.5" hidden="1" customHeight="1" x14ac:dyDescent="0.25">
      <c r="A128" s="295" t="s">
        <v>205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hidden="1" customHeight="1" x14ac:dyDescent="0.25">
      <c r="A129" s="286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70</v>
      </c>
      <c r="X130" s="276">
        <v>28</v>
      </c>
      <c r="Y130" s="277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208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70</v>
      </c>
      <c r="X131" s="276">
        <v>84</v>
      </c>
      <c r="Y131" s="277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211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3" t="s">
        <v>73</v>
      </c>
      <c r="Q132" s="284"/>
      <c r="R132" s="284"/>
      <c r="S132" s="284"/>
      <c r="T132" s="284"/>
      <c r="U132" s="284"/>
      <c r="V132" s="285"/>
      <c r="W132" s="37" t="s">
        <v>70</v>
      </c>
      <c r="X132" s="278">
        <f>IFERROR(SUM(X130:X131),"0")</f>
        <v>112</v>
      </c>
      <c r="Y132" s="278">
        <f>IFERROR(SUM(Y130:Y131),"0")</f>
        <v>112</v>
      </c>
      <c r="Z132" s="278">
        <f>IFERROR(IF(Z130="",0,Z130),"0")+IFERROR(IF(Z131="",0,Z131),"0")</f>
        <v>2.0025599999999999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3" t="s">
        <v>73</v>
      </c>
      <c r="Q133" s="284"/>
      <c r="R133" s="284"/>
      <c r="S133" s="284"/>
      <c r="T133" s="284"/>
      <c r="U133" s="284"/>
      <c r="V133" s="285"/>
      <c r="W133" s="37" t="s">
        <v>74</v>
      </c>
      <c r="X133" s="278">
        <f>IFERROR(SUMPRODUCT(X130:X131*H130:H131),"0")</f>
        <v>336</v>
      </c>
      <c r="Y133" s="278">
        <f>IFERROR(SUMPRODUCT(Y130:Y131*H130:H131),"0")</f>
        <v>336</v>
      </c>
      <c r="Z133" s="37"/>
      <c r="AA133" s="279"/>
      <c r="AB133" s="279"/>
      <c r="AC133" s="279"/>
    </row>
    <row r="134" spans="1:68" ht="16.5" hidden="1" customHeight="1" x14ac:dyDescent="0.25">
      <c r="A134" s="295" t="s">
        <v>212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hidden="1" customHeight="1" x14ac:dyDescent="0.25">
      <c r="A135" s="286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4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93"/>
      <c r="R136" s="293"/>
      <c r="S136" s="293"/>
      <c r="T136" s="294"/>
      <c r="U136" s="34"/>
      <c r="V136" s="34"/>
      <c r="W136" s="35" t="s">
        <v>70</v>
      </c>
      <c r="X136" s="276">
        <v>28</v>
      </c>
      <c r="Y136" s="277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1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93"/>
      <c r="R137" s="293"/>
      <c r="S137" s="293"/>
      <c r="T137" s="294"/>
      <c r="U137" s="34"/>
      <c r="V137" s="34"/>
      <c r="W137" s="35" t="s">
        <v>70</v>
      </c>
      <c r="X137" s="276">
        <v>42</v>
      </c>
      <c r="Y137" s="277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202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3" t="s">
        <v>73</v>
      </c>
      <c r="Q138" s="284"/>
      <c r="R138" s="284"/>
      <c r="S138" s="284"/>
      <c r="T138" s="284"/>
      <c r="U138" s="284"/>
      <c r="V138" s="285"/>
      <c r="W138" s="37" t="s">
        <v>70</v>
      </c>
      <c r="X138" s="278">
        <f>IFERROR(SUM(X136:X137),"0")</f>
        <v>70</v>
      </c>
      <c r="Y138" s="278">
        <f>IFERROR(SUM(Y136:Y137),"0")</f>
        <v>70</v>
      </c>
      <c r="Z138" s="278">
        <f>IFERROR(IF(Z136="",0,Z136),"0")+IFERROR(IF(Z137="",0,Z137),"0")</f>
        <v>1.2515999999999998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3" t="s">
        <v>73</v>
      </c>
      <c r="Q139" s="284"/>
      <c r="R139" s="284"/>
      <c r="S139" s="284"/>
      <c r="T139" s="284"/>
      <c r="U139" s="284"/>
      <c r="V139" s="285"/>
      <c r="W139" s="37" t="s">
        <v>74</v>
      </c>
      <c r="X139" s="278">
        <f>IFERROR(SUMPRODUCT(X136:X137*H136:H137),"0")</f>
        <v>168</v>
      </c>
      <c r="Y139" s="278">
        <f>IFERROR(SUMPRODUCT(Y136:Y137*H136:H137),"0")</f>
        <v>168</v>
      </c>
      <c r="Z139" s="37"/>
      <c r="AA139" s="279"/>
      <c r="AB139" s="279"/>
      <c r="AC139" s="279"/>
    </row>
    <row r="140" spans="1:68" ht="16.5" hidden="1" customHeight="1" x14ac:dyDescent="0.25">
      <c r="A140" s="295" t="s">
        <v>217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hidden="1" customHeight="1" x14ac:dyDescent="0.25">
      <c r="A141" s="286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70</v>
      </c>
      <c r="X142" s="276">
        <v>70</v>
      </c>
      <c r="Y142" s="277">
        <f>IFERROR(IF(X142="","",X142),"")</f>
        <v>70</v>
      </c>
      <c r="Z142" s="36">
        <f>IFERROR(IF(X142="","",X142*0.01788),"")</f>
        <v>1.2516</v>
      </c>
      <c r="AA142" s="56"/>
      <c r="AB142" s="57"/>
      <c r="AC142" s="162" t="s">
        <v>220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259.25200000000001</v>
      </c>
      <c r="BN142" s="67">
        <f>IFERROR(Y142*I142,"0")</f>
        <v>259.25200000000001</v>
      </c>
      <c r="BO142" s="67">
        <f>IFERROR(X142/J142,"0")</f>
        <v>1</v>
      </c>
      <c r="BP142" s="67">
        <f>IFERROR(Y142/J142,"0")</f>
        <v>1</v>
      </c>
    </row>
    <row r="143" spans="1:68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3" t="s">
        <v>73</v>
      </c>
      <c r="Q143" s="284"/>
      <c r="R143" s="284"/>
      <c r="S143" s="284"/>
      <c r="T143" s="284"/>
      <c r="U143" s="284"/>
      <c r="V143" s="285"/>
      <c r="W143" s="37" t="s">
        <v>70</v>
      </c>
      <c r="X143" s="278">
        <f>IFERROR(SUM(X142:X142),"0")</f>
        <v>70</v>
      </c>
      <c r="Y143" s="278">
        <f>IFERROR(SUM(Y142:Y142),"0")</f>
        <v>70</v>
      </c>
      <c r="Z143" s="278">
        <f>IFERROR(IF(Z142="",0,Z142),"0")</f>
        <v>1.2516</v>
      </c>
      <c r="AA143" s="279"/>
      <c r="AB143" s="279"/>
      <c r="AC143" s="279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3" t="s">
        <v>73</v>
      </c>
      <c r="Q144" s="284"/>
      <c r="R144" s="284"/>
      <c r="S144" s="284"/>
      <c r="T144" s="284"/>
      <c r="U144" s="284"/>
      <c r="V144" s="285"/>
      <c r="W144" s="37" t="s">
        <v>74</v>
      </c>
      <c r="X144" s="278">
        <f>IFERROR(SUMPRODUCT(X142:X142*H142:H142),"0")</f>
        <v>210</v>
      </c>
      <c r="Y144" s="278">
        <f>IFERROR(SUMPRODUCT(Y142:Y142*H142:H142),"0")</f>
        <v>210</v>
      </c>
      <c r="Z144" s="37"/>
      <c r="AA144" s="279"/>
      <c r="AB144" s="279"/>
      <c r="AC144" s="279"/>
    </row>
    <row r="145" spans="1:68" ht="16.5" hidden="1" customHeight="1" x14ac:dyDescent="0.25">
      <c r="A145" s="295" t="s">
        <v>221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hidden="1" customHeight="1" x14ac:dyDescent="0.25">
      <c r="A146" s="286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customHeight="1" x14ac:dyDescent="0.25">
      <c r="A147" s="54" t="s">
        <v>222</v>
      </c>
      <c r="B147" s="54" t="s">
        <v>223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7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70</v>
      </c>
      <c r="X147" s="276">
        <v>14</v>
      </c>
      <c r="Y147" s="277">
        <f>IFERROR(IF(X147="","",X147),"")</f>
        <v>14</v>
      </c>
      <c r="Z147" s="36">
        <f>IFERROR(IF(X147="","",X147*0.00936),"")</f>
        <v>0.13103999999999999</v>
      </c>
      <c r="AA147" s="56"/>
      <c r="AB147" s="57"/>
      <c r="AC147" s="164" t="s">
        <v>208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43.26</v>
      </c>
      <c r="BN147" s="67">
        <f>IFERROR(Y147*I147,"0")</f>
        <v>43.26</v>
      </c>
      <c r="BO147" s="67">
        <f>IFERROR(X147/J147,"0")</f>
        <v>0.1111111111111111</v>
      </c>
      <c r="BP147" s="67">
        <f>IFERROR(Y147/J147,"0")</f>
        <v>0.1111111111111111</v>
      </c>
    </row>
    <row r="148" spans="1:68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3" t="s">
        <v>73</v>
      </c>
      <c r="Q148" s="284"/>
      <c r="R148" s="284"/>
      <c r="S148" s="284"/>
      <c r="T148" s="284"/>
      <c r="U148" s="284"/>
      <c r="V148" s="285"/>
      <c r="W148" s="37" t="s">
        <v>70</v>
      </c>
      <c r="X148" s="278">
        <f>IFERROR(SUM(X147:X147),"0")</f>
        <v>14</v>
      </c>
      <c r="Y148" s="278">
        <f>IFERROR(SUM(Y147:Y147),"0")</f>
        <v>14</v>
      </c>
      <c r="Z148" s="278">
        <f>IFERROR(IF(Z147="",0,Z147),"0")</f>
        <v>0.13103999999999999</v>
      </c>
      <c r="AA148" s="279"/>
      <c r="AB148" s="279"/>
      <c r="AC148" s="279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3" t="s">
        <v>73</v>
      </c>
      <c r="Q149" s="284"/>
      <c r="R149" s="284"/>
      <c r="S149" s="284"/>
      <c r="T149" s="284"/>
      <c r="U149" s="284"/>
      <c r="V149" s="285"/>
      <c r="W149" s="37" t="s">
        <v>74</v>
      </c>
      <c r="X149" s="278">
        <f>IFERROR(SUMPRODUCT(X147:X147*H147:H147),"0")</f>
        <v>37.800000000000004</v>
      </c>
      <c r="Y149" s="278">
        <f>IFERROR(SUMPRODUCT(Y147:Y147*H147:H147),"0")</f>
        <v>37.800000000000004</v>
      </c>
      <c r="Z149" s="37"/>
      <c r="AA149" s="279"/>
      <c r="AB149" s="279"/>
      <c r="AC149" s="279"/>
    </row>
    <row r="150" spans="1:68" ht="16.5" hidden="1" customHeight="1" x14ac:dyDescent="0.25">
      <c r="A150" s="295" t="s">
        <v>224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hidden="1" customHeight="1" x14ac:dyDescent="0.25">
      <c r="A151" s="286" t="s">
        <v>194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hidden="1" customHeight="1" x14ac:dyDescent="0.25">
      <c r="A152" s="54" t="s">
        <v>225</v>
      </c>
      <c r="B152" s="54" t="s">
        <v>226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29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3" t="s">
        <v>73</v>
      </c>
      <c r="Q153" s="284"/>
      <c r="R153" s="284"/>
      <c r="S153" s="284"/>
      <c r="T153" s="284"/>
      <c r="U153" s="284"/>
      <c r="V153" s="285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hidden="1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3" t="s">
        <v>73</v>
      </c>
      <c r="Q154" s="284"/>
      <c r="R154" s="284"/>
      <c r="S154" s="284"/>
      <c r="T154" s="284"/>
      <c r="U154" s="284"/>
      <c r="V154" s="285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hidden="1" customHeight="1" x14ac:dyDescent="0.25">
      <c r="A155" s="295" t="s">
        <v>229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hidden="1" customHeight="1" x14ac:dyDescent="0.25">
      <c r="A156" s="286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hidden="1" customHeight="1" x14ac:dyDescent="0.25">
      <c r="A157" s="54" t="s">
        <v>230</v>
      </c>
      <c r="B157" s="54" t="s">
        <v>231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70</v>
      </c>
      <c r="X157" s="276">
        <v>0</v>
      </c>
      <c r="Y157" s="27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3" t="s">
        <v>73</v>
      </c>
      <c r="Q158" s="284"/>
      <c r="R158" s="284"/>
      <c r="S158" s="284"/>
      <c r="T158" s="284"/>
      <c r="U158" s="284"/>
      <c r="V158" s="285"/>
      <c r="W158" s="37" t="s">
        <v>70</v>
      </c>
      <c r="X158" s="278">
        <f>IFERROR(SUM(X157:X157),"0")</f>
        <v>0</v>
      </c>
      <c r="Y158" s="278">
        <f>IFERROR(SUM(Y157:Y157),"0")</f>
        <v>0</v>
      </c>
      <c r="Z158" s="278">
        <f>IFERROR(IF(Z157="",0,Z157),"0")</f>
        <v>0</v>
      </c>
      <c r="AA158" s="279"/>
      <c r="AB158" s="279"/>
      <c r="AC158" s="279"/>
    </row>
    <row r="159" spans="1:68" hidden="1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3" t="s">
        <v>73</v>
      </c>
      <c r="Q159" s="284"/>
      <c r="R159" s="284"/>
      <c r="S159" s="284"/>
      <c r="T159" s="284"/>
      <c r="U159" s="284"/>
      <c r="V159" s="285"/>
      <c r="W159" s="37" t="s">
        <v>74</v>
      </c>
      <c r="X159" s="278">
        <f>IFERROR(SUMPRODUCT(X157:X157*H157:H157),"0")</f>
        <v>0</v>
      </c>
      <c r="Y159" s="278">
        <f>IFERROR(SUMPRODUCT(Y157:Y157*H157:H157),"0")</f>
        <v>0</v>
      </c>
      <c r="Z159" s="37"/>
      <c r="AA159" s="279"/>
      <c r="AB159" s="279"/>
      <c r="AC159" s="279"/>
    </row>
    <row r="160" spans="1:68" ht="27.75" hidden="1" customHeight="1" x14ac:dyDescent="0.2">
      <c r="A160" s="306" t="s">
        <v>233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48"/>
      <c r="AB160" s="48"/>
      <c r="AC160" s="48"/>
    </row>
    <row r="161" spans="1:68" ht="16.5" hidden="1" customHeight="1" x14ac:dyDescent="0.25">
      <c r="A161" s="295" t="s">
        <v>234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hidden="1" customHeight="1" x14ac:dyDescent="0.25">
      <c r="A162" s="286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hidden="1" customHeight="1" x14ac:dyDescent="0.25">
      <c r="A163" s="54" t="s">
        <v>235</v>
      </c>
      <c r="B163" s="54" t="s">
        <v>236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82" t="s">
        <v>237</v>
      </c>
      <c r="Q163" s="293"/>
      <c r="R163" s="293"/>
      <c r="S163" s="293"/>
      <c r="T163" s="294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3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70</v>
      </c>
      <c r="X164" s="276">
        <v>36</v>
      </c>
      <c r="Y164" s="277">
        <f>IFERROR(IF(X164="","",X164),"")</f>
        <v>36</v>
      </c>
      <c r="Z164" s="36">
        <f>IFERROR(IF(X164="","",X164*0.00866),"")</f>
        <v>0.31175999999999998</v>
      </c>
      <c r="AA164" s="56"/>
      <c r="AB164" s="57"/>
      <c r="AC164" s="172" t="s">
        <v>241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187.67519999999999</v>
      </c>
      <c r="BN164" s="67">
        <f>IFERROR(Y164*I164,"0")</f>
        <v>187.67519999999999</v>
      </c>
      <c r="BO164" s="67">
        <f>IFERROR(X164/J164,"0")</f>
        <v>0.25</v>
      </c>
      <c r="BP164" s="67">
        <f>IFERROR(Y164/J164,"0")</f>
        <v>0.25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3" t="s">
        <v>73</v>
      </c>
      <c r="Q165" s="284"/>
      <c r="R165" s="284"/>
      <c r="S165" s="284"/>
      <c r="T165" s="284"/>
      <c r="U165" s="284"/>
      <c r="V165" s="285"/>
      <c r="W165" s="37" t="s">
        <v>70</v>
      </c>
      <c r="X165" s="278">
        <f>IFERROR(SUM(X163:X164),"0")</f>
        <v>36</v>
      </c>
      <c r="Y165" s="278">
        <f>IFERROR(SUM(Y163:Y164),"0")</f>
        <v>36</v>
      </c>
      <c r="Z165" s="278">
        <f>IFERROR(IF(Z163="",0,Z163),"0")+IFERROR(IF(Z164="",0,Z164),"0")</f>
        <v>0.31175999999999998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3" t="s">
        <v>73</v>
      </c>
      <c r="Q166" s="284"/>
      <c r="R166" s="284"/>
      <c r="S166" s="284"/>
      <c r="T166" s="284"/>
      <c r="U166" s="284"/>
      <c r="V166" s="285"/>
      <c r="W166" s="37" t="s">
        <v>74</v>
      </c>
      <c r="X166" s="278">
        <f>IFERROR(SUMPRODUCT(X163:X164*H163:H164),"0")</f>
        <v>180</v>
      </c>
      <c r="Y166" s="278">
        <f>IFERROR(SUMPRODUCT(Y163:Y164*H163:H164),"0")</f>
        <v>180</v>
      </c>
      <c r="Z166" s="37"/>
      <c r="AA166" s="279"/>
      <c r="AB166" s="279"/>
      <c r="AC166" s="279"/>
    </row>
    <row r="167" spans="1:68" ht="27.75" hidden="1" customHeight="1" x14ac:dyDescent="0.2">
      <c r="A167" s="306" t="s">
        <v>242</v>
      </c>
      <c r="B167" s="307"/>
      <c r="C167" s="307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  <c r="AA167" s="48"/>
      <c r="AB167" s="48"/>
      <c r="AC167" s="48"/>
    </row>
    <row r="168" spans="1:68" ht="16.5" hidden="1" customHeight="1" x14ac:dyDescent="0.25">
      <c r="A168" s="295" t="s">
        <v>243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hidden="1" customHeight="1" x14ac:dyDescent="0.25">
      <c r="A169" s="286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70</v>
      </c>
      <c r="X170" s="276">
        <v>112</v>
      </c>
      <c r="Y170" s="277">
        <f>IFERROR(IF(X170="","",X170),"")</f>
        <v>112</v>
      </c>
      <c r="Z170" s="36">
        <f>IFERROR(IF(X170="","",X170*0.01788),"")</f>
        <v>2.0025599999999999</v>
      </c>
      <c r="AA170" s="56"/>
      <c r="AB170" s="57"/>
      <c r="AC170" s="174" t="s">
        <v>246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379.45600000000002</v>
      </c>
      <c r="BN170" s="67">
        <f>IFERROR(Y170*I170,"0")</f>
        <v>379.45600000000002</v>
      </c>
      <c r="BO170" s="67">
        <f>IFERROR(X170/J170,"0")</f>
        <v>1.6</v>
      </c>
      <c r="BP170" s="67">
        <f>IFERROR(Y170/J170,"0")</f>
        <v>1.6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4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70</v>
      </c>
      <c r="X171" s="276">
        <v>98</v>
      </c>
      <c r="Y171" s="277">
        <f>IFERROR(IF(X171="","",X171),"")</f>
        <v>98</v>
      </c>
      <c r="Z171" s="36">
        <f>IFERROR(IF(X171="","",X171*0.01788),"")</f>
        <v>1.75224</v>
      </c>
      <c r="AA171" s="56"/>
      <c r="AB171" s="57"/>
      <c r="AC171" s="176" t="s">
        <v>249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1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70</v>
      </c>
      <c r="X172" s="276">
        <v>84</v>
      </c>
      <c r="Y172" s="277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178" t="s">
        <v>252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313.82400000000001</v>
      </c>
      <c r="BN172" s="67">
        <f>IFERROR(Y172*I172,"0")</f>
        <v>313.82400000000001</v>
      </c>
      <c r="BO172" s="67">
        <f>IFERROR(X172/J172,"0")</f>
        <v>1.2</v>
      </c>
      <c r="BP172" s="67">
        <f>IFERROR(Y172/J172,"0")</f>
        <v>1.2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3" t="s">
        <v>73</v>
      </c>
      <c r="Q173" s="284"/>
      <c r="R173" s="284"/>
      <c r="S173" s="284"/>
      <c r="T173" s="284"/>
      <c r="U173" s="284"/>
      <c r="V173" s="285"/>
      <c r="W173" s="37" t="s">
        <v>70</v>
      </c>
      <c r="X173" s="278">
        <f>IFERROR(SUM(X170:X172),"0")</f>
        <v>294</v>
      </c>
      <c r="Y173" s="278">
        <f>IFERROR(SUM(Y170:Y172),"0")</f>
        <v>294</v>
      </c>
      <c r="Z173" s="278">
        <f>IFERROR(IF(Z170="",0,Z170),"0")+IFERROR(IF(Z171="",0,Z171),"0")+IFERROR(IF(Z172="",0,Z172),"0")</f>
        <v>5.2567199999999996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3" t="s">
        <v>73</v>
      </c>
      <c r="Q174" s="284"/>
      <c r="R174" s="284"/>
      <c r="S174" s="284"/>
      <c r="T174" s="284"/>
      <c r="U174" s="284"/>
      <c r="V174" s="285"/>
      <c r="W174" s="37" t="s">
        <v>74</v>
      </c>
      <c r="X174" s="278">
        <f>IFERROR(SUMPRODUCT(X170:X172*H170:H172),"0")</f>
        <v>882</v>
      </c>
      <c r="Y174" s="278">
        <f>IFERROR(SUMPRODUCT(Y170:Y172*H170:H172),"0")</f>
        <v>882</v>
      </c>
      <c r="Z174" s="37"/>
      <c r="AA174" s="279"/>
      <c r="AB174" s="279"/>
      <c r="AC174" s="279"/>
    </row>
    <row r="175" spans="1:68" ht="14.25" hidden="1" customHeight="1" x14ac:dyDescent="0.25">
      <c r="A175" s="286" t="s">
        <v>253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hidden="1" customHeight="1" x14ac:dyDescent="0.25">
      <c r="A176" s="54" t="s">
        <v>254</v>
      </c>
      <c r="B176" s="54" t="s">
        <v>255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38" t="s">
        <v>258</v>
      </c>
      <c r="Q176" s="293"/>
      <c r="R176" s="293"/>
      <c r="S176" s="293"/>
      <c r="T176" s="294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3" t="s">
        <v>73</v>
      </c>
      <c r="Q177" s="284"/>
      <c r="R177" s="284"/>
      <c r="S177" s="284"/>
      <c r="T177" s="284"/>
      <c r="U177" s="284"/>
      <c r="V177" s="285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hidden="1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3" t="s">
        <v>73</v>
      </c>
      <c r="Q178" s="284"/>
      <c r="R178" s="284"/>
      <c r="S178" s="284"/>
      <c r="T178" s="284"/>
      <c r="U178" s="284"/>
      <c r="V178" s="285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hidden="1" customHeight="1" x14ac:dyDescent="0.2">
      <c r="A179" s="306" t="s">
        <v>261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48"/>
      <c r="AB179" s="48"/>
      <c r="AC179" s="48"/>
    </row>
    <row r="180" spans="1:68" ht="16.5" hidden="1" customHeight="1" x14ac:dyDescent="0.25">
      <c r="A180" s="295" t="s">
        <v>262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hidden="1" customHeight="1" x14ac:dyDescent="0.25">
      <c r="A181" s="286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3" t="s">
        <v>265</v>
      </c>
      <c r="Q182" s="293"/>
      <c r="R182" s="293"/>
      <c r="S182" s="293"/>
      <c r="T182" s="294"/>
      <c r="U182" s="34"/>
      <c r="V182" s="34"/>
      <c r="W182" s="35" t="s">
        <v>70</v>
      </c>
      <c r="X182" s="276">
        <v>14</v>
      </c>
      <c r="Y182" s="277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266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3" t="s">
        <v>73</v>
      </c>
      <c r="Q183" s="284"/>
      <c r="R183" s="284"/>
      <c r="S183" s="284"/>
      <c r="T183" s="284"/>
      <c r="U183" s="284"/>
      <c r="V183" s="285"/>
      <c r="W183" s="37" t="s">
        <v>70</v>
      </c>
      <c r="X183" s="278">
        <f>IFERROR(SUM(X182:X182),"0")</f>
        <v>14</v>
      </c>
      <c r="Y183" s="278">
        <f>IFERROR(SUM(Y182:Y182),"0")</f>
        <v>14</v>
      </c>
      <c r="Z183" s="278">
        <f>IFERROR(IF(Z182="",0,Z182),"0")</f>
        <v>0.25031999999999999</v>
      </c>
      <c r="AA183" s="279"/>
      <c r="AB183" s="279"/>
      <c r="AC183" s="279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3" t="s">
        <v>73</v>
      </c>
      <c r="Q184" s="284"/>
      <c r="R184" s="284"/>
      <c r="S184" s="284"/>
      <c r="T184" s="284"/>
      <c r="U184" s="284"/>
      <c r="V184" s="285"/>
      <c r="W184" s="37" t="s">
        <v>74</v>
      </c>
      <c r="X184" s="278">
        <f>IFERROR(SUMPRODUCT(X182:X182*H182:H182),"0")</f>
        <v>38.64</v>
      </c>
      <c r="Y184" s="278">
        <f>IFERROR(SUMPRODUCT(Y182:Y182*H182:H182),"0")</f>
        <v>38.64</v>
      </c>
      <c r="Z184" s="37"/>
      <c r="AA184" s="279"/>
      <c r="AB184" s="279"/>
      <c r="AC184" s="279"/>
    </row>
    <row r="185" spans="1:68" ht="14.25" hidden="1" customHeight="1" x14ac:dyDescent="0.25">
      <c r="A185" s="286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hidden="1" customHeight="1" x14ac:dyDescent="0.25">
      <c r="A186" s="54" t="s">
        <v>267</v>
      </c>
      <c r="B186" s="54" t="s">
        <v>268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5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2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70</v>
      </c>
      <c r="X187" s="276">
        <v>14</v>
      </c>
      <c r="Y187" s="277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272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3" t="s">
        <v>73</v>
      </c>
      <c r="Q190" s="284"/>
      <c r="R190" s="284"/>
      <c r="S190" s="284"/>
      <c r="T190" s="284"/>
      <c r="U190" s="284"/>
      <c r="V190" s="285"/>
      <c r="W190" s="37" t="s">
        <v>70</v>
      </c>
      <c r="X190" s="278">
        <f>IFERROR(SUM(X186:X189),"0")</f>
        <v>14</v>
      </c>
      <c r="Y190" s="278">
        <f>IFERROR(SUM(Y186:Y189),"0")</f>
        <v>14</v>
      </c>
      <c r="Z190" s="278">
        <f>IFERROR(IF(Z186="",0,Z186),"0")+IFERROR(IF(Z187="",0,Z187),"0")+IFERROR(IF(Z188="",0,Z188),"0")+IFERROR(IF(Z189="",0,Z189),"0")</f>
        <v>0.25031999999999999</v>
      </c>
      <c r="AA190" s="279"/>
      <c r="AB190" s="279"/>
      <c r="AC190" s="279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3" t="s">
        <v>73</v>
      </c>
      <c r="Q191" s="284"/>
      <c r="R191" s="284"/>
      <c r="S191" s="284"/>
      <c r="T191" s="284"/>
      <c r="U191" s="284"/>
      <c r="V191" s="285"/>
      <c r="W191" s="37" t="s">
        <v>74</v>
      </c>
      <c r="X191" s="278">
        <f>IFERROR(SUMPRODUCT(X186:X189*H186:H189),"0")</f>
        <v>33.6</v>
      </c>
      <c r="Y191" s="278">
        <f>IFERROR(SUMPRODUCT(Y186:Y189*H186:H189),"0")</f>
        <v>33.6</v>
      </c>
      <c r="Z191" s="37"/>
      <c r="AA191" s="279"/>
      <c r="AB191" s="279"/>
      <c r="AC191" s="279"/>
    </row>
    <row r="192" spans="1:68" ht="16.5" hidden="1" customHeight="1" x14ac:dyDescent="0.25">
      <c r="A192" s="295" t="s">
        <v>278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hidden="1" customHeight="1" x14ac:dyDescent="0.25">
      <c r="A193" s="286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customHeight="1" x14ac:dyDescent="0.25">
      <c r="A194" s="54" t="s">
        <v>279</v>
      </c>
      <c r="B194" s="54" t="s">
        <v>280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70</v>
      </c>
      <c r="X194" s="276">
        <v>12</v>
      </c>
      <c r="Y194" s="277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69.960000000000008</v>
      </c>
      <c r="BN194" s="67">
        <f>IFERROR(Y194*I194,"0")</f>
        <v>69.960000000000008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hidden="1" customHeight="1" x14ac:dyDescent="0.25">
      <c r="A195" s="54" t="s">
        <v>282</v>
      </c>
      <c r="B195" s="54" t="s">
        <v>283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284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0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2"/>
      <c r="P196" s="283" t="s">
        <v>73</v>
      </c>
      <c r="Q196" s="284"/>
      <c r="R196" s="284"/>
      <c r="S196" s="284"/>
      <c r="T196" s="284"/>
      <c r="U196" s="284"/>
      <c r="V196" s="285"/>
      <c r="W196" s="37" t="s">
        <v>70</v>
      </c>
      <c r="X196" s="278">
        <f>IFERROR(SUM(X194:X195),"0")</f>
        <v>12</v>
      </c>
      <c r="Y196" s="278">
        <f>IFERROR(SUM(Y194:Y195),"0")</f>
        <v>12</v>
      </c>
      <c r="Z196" s="278">
        <f>IFERROR(IF(Z194="",0,Z194),"0")+IFERROR(IF(Z195="",0,Z195),"0")</f>
        <v>0.186</v>
      </c>
      <c r="AA196" s="279"/>
      <c r="AB196" s="279"/>
      <c r="AC196" s="279"/>
    </row>
    <row r="197" spans="1:68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2"/>
      <c r="P197" s="283" t="s">
        <v>73</v>
      </c>
      <c r="Q197" s="284"/>
      <c r="R197" s="284"/>
      <c r="S197" s="284"/>
      <c r="T197" s="284"/>
      <c r="U197" s="284"/>
      <c r="V197" s="285"/>
      <c r="W197" s="37" t="s">
        <v>74</v>
      </c>
      <c r="X197" s="278">
        <f>IFERROR(SUMPRODUCT(X194:X195*H194:H195),"0")</f>
        <v>67.199999999999989</v>
      </c>
      <c r="Y197" s="278">
        <f>IFERROR(SUMPRODUCT(Y194:Y195*H194:H195),"0")</f>
        <v>67.199999999999989</v>
      </c>
      <c r="Z197" s="37"/>
      <c r="AA197" s="279"/>
      <c r="AB197" s="279"/>
      <c r="AC197" s="279"/>
    </row>
    <row r="198" spans="1:68" ht="16.5" hidden="1" customHeight="1" x14ac:dyDescent="0.25">
      <c r="A198" s="295" t="s">
        <v>285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hidden="1" customHeight="1" x14ac:dyDescent="0.25">
      <c r="A199" s="286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hidden="1" customHeight="1" x14ac:dyDescent="0.25">
      <c r="A200" s="54" t="s">
        <v>286</v>
      </c>
      <c r="B200" s="54" t="s">
        <v>287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93"/>
      <c r="R200" s="293"/>
      <c r="S200" s="293"/>
      <c r="T200" s="294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288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93</v>
      </c>
      <c r="M201" s="33" t="s">
        <v>69</v>
      </c>
      <c r="N201" s="33"/>
      <c r="O201" s="32">
        <v>180</v>
      </c>
      <c r="P201" s="4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93"/>
      <c r="R201" s="293"/>
      <c r="S201" s="293"/>
      <c r="T201" s="294"/>
      <c r="U201" s="34"/>
      <c r="V201" s="34"/>
      <c r="W201" s="35" t="s">
        <v>70</v>
      </c>
      <c r="X201" s="276">
        <v>12</v>
      </c>
      <c r="Y201" s="277">
        <f>IFERROR(IF(X201="","",X201),"")</f>
        <v>12</v>
      </c>
      <c r="Z201" s="36">
        <f>IFERROR(IF(X201="","",X201*0.0155),"")</f>
        <v>0.186</v>
      </c>
      <c r="AA201" s="56"/>
      <c r="AB201" s="57"/>
      <c r="AC201" s="198" t="s">
        <v>288</v>
      </c>
      <c r="AG201" s="67"/>
      <c r="AJ201" s="71" t="s">
        <v>95</v>
      </c>
      <c r="AK201" s="71">
        <v>12</v>
      </c>
      <c r="BB201" s="199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93"/>
      <c r="R202" s="293"/>
      <c r="S202" s="293"/>
      <c r="T202" s="294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294</v>
      </c>
      <c r="B203" s="54" t="s">
        <v>295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93"/>
      <c r="R203" s="293"/>
      <c r="S203" s="293"/>
      <c r="T203" s="294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293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80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3" t="s">
        <v>73</v>
      </c>
      <c r="Q204" s="284"/>
      <c r="R204" s="284"/>
      <c r="S204" s="284"/>
      <c r="T204" s="284"/>
      <c r="U204" s="284"/>
      <c r="V204" s="285"/>
      <c r="W204" s="37" t="s">
        <v>70</v>
      </c>
      <c r="X204" s="278">
        <f>IFERROR(SUM(X200:X203),"0")</f>
        <v>12</v>
      </c>
      <c r="Y204" s="278">
        <f>IFERROR(SUM(Y200:Y203),"0")</f>
        <v>12</v>
      </c>
      <c r="Z204" s="278">
        <f>IFERROR(IF(Z200="",0,Z200),"0")+IFERROR(IF(Z201="",0,Z201),"0")+IFERROR(IF(Z202="",0,Z202),"0")+IFERROR(IF(Z203="",0,Z203),"0")</f>
        <v>0.186</v>
      </c>
      <c r="AA204" s="279"/>
      <c r="AB204" s="279"/>
      <c r="AC204" s="279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2"/>
      <c r="P205" s="283" t="s">
        <v>73</v>
      </c>
      <c r="Q205" s="284"/>
      <c r="R205" s="284"/>
      <c r="S205" s="284"/>
      <c r="T205" s="284"/>
      <c r="U205" s="284"/>
      <c r="V205" s="285"/>
      <c r="W205" s="37" t="s">
        <v>74</v>
      </c>
      <c r="X205" s="278">
        <f>IFERROR(SUMPRODUCT(X200:X203*H200:H203),"0")</f>
        <v>86.4</v>
      </c>
      <c r="Y205" s="278">
        <f>IFERROR(SUMPRODUCT(Y200:Y203*H200:H203),"0")</f>
        <v>86.4</v>
      </c>
      <c r="Z205" s="37"/>
      <c r="AA205" s="279"/>
      <c r="AB205" s="279"/>
      <c r="AC205" s="279"/>
    </row>
    <row r="206" spans="1:68" ht="16.5" hidden="1" customHeight="1" x14ac:dyDescent="0.25">
      <c r="A206" s="295" t="s">
        <v>296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hidden="1" customHeight="1" x14ac:dyDescent="0.25">
      <c r="A207" s="286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customHeight="1" x14ac:dyDescent="0.25">
      <c r="A208" s="54" t="s">
        <v>297</v>
      </c>
      <c r="B208" s="54" t="s">
        <v>298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93</v>
      </c>
      <c r="M208" s="33" t="s">
        <v>69</v>
      </c>
      <c r="N208" s="33"/>
      <c r="O208" s="32">
        <v>180</v>
      </c>
      <c r="P208" s="348" t="s">
        <v>299</v>
      </c>
      <c r="Q208" s="293"/>
      <c r="R208" s="293"/>
      <c r="S208" s="293"/>
      <c r="T208" s="294"/>
      <c r="U208" s="34"/>
      <c r="V208" s="34"/>
      <c r="W208" s="35" t="s">
        <v>70</v>
      </c>
      <c r="X208" s="276">
        <v>36</v>
      </c>
      <c r="Y208" s="277">
        <f>IFERROR(IF(X208="","",X208),"")</f>
        <v>36</v>
      </c>
      <c r="Z208" s="36">
        <f>IFERROR(IF(X208="","",X208*0.0155),"")</f>
        <v>0.55800000000000005</v>
      </c>
      <c r="AA208" s="56"/>
      <c r="AB208" s="57"/>
      <c r="AC208" s="204" t="s">
        <v>300</v>
      </c>
      <c r="AG208" s="67"/>
      <c r="AJ208" s="71" t="s">
        <v>95</v>
      </c>
      <c r="AK208" s="71">
        <v>12</v>
      </c>
      <c r="BB208" s="205" t="s">
        <v>1</v>
      </c>
      <c r="BM208" s="67">
        <f>IFERROR(X208*I208,"0")</f>
        <v>188.28000000000003</v>
      </c>
      <c r="BN208" s="67">
        <f>IFERROR(Y208*I208,"0")</f>
        <v>188.28000000000003</v>
      </c>
      <c r="BO208" s="67">
        <f>IFERROR(X208/J208,"0")</f>
        <v>0.42857142857142855</v>
      </c>
      <c r="BP208" s="67">
        <f>IFERROR(Y208/J208,"0")</f>
        <v>0.42857142857142855</v>
      </c>
    </row>
    <row r="209" spans="1:68" x14ac:dyDescent="0.2">
      <c r="A209" s="280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3" t="s">
        <v>73</v>
      </c>
      <c r="Q209" s="284"/>
      <c r="R209" s="284"/>
      <c r="S209" s="284"/>
      <c r="T209" s="284"/>
      <c r="U209" s="284"/>
      <c r="V209" s="285"/>
      <c r="W209" s="37" t="s">
        <v>70</v>
      </c>
      <c r="X209" s="278">
        <f>IFERROR(SUM(X208:X208),"0")</f>
        <v>36</v>
      </c>
      <c r="Y209" s="278">
        <f>IFERROR(SUM(Y208:Y208),"0")</f>
        <v>36</v>
      </c>
      <c r="Z209" s="278">
        <f>IFERROR(IF(Z208="",0,Z208),"0")</f>
        <v>0.55800000000000005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2"/>
      <c r="P210" s="283" t="s">
        <v>73</v>
      </c>
      <c r="Q210" s="284"/>
      <c r="R210" s="284"/>
      <c r="S210" s="284"/>
      <c r="T210" s="284"/>
      <c r="U210" s="284"/>
      <c r="V210" s="285"/>
      <c r="W210" s="37" t="s">
        <v>74</v>
      </c>
      <c r="X210" s="278">
        <f>IFERROR(SUMPRODUCT(X208:X208*H208:H208),"0")</f>
        <v>180</v>
      </c>
      <c r="Y210" s="278">
        <f>IFERROR(SUMPRODUCT(Y208:Y208*H208:H208),"0")</f>
        <v>180</v>
      </c>
      <c r="Z210" s="37"/>
      <c r="AA210" s="279"/>
      <c r="AB210" s="279"/>
      <c r="AC210" s="279"/>
    </row>
    <row r="211" spans="1:68" ht="16.5" hidden="1" customHeight="1" x14ac:dyDescent="0.25">
      <c r="A211" s="295" t="s">
        <v>301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hidden="1" customHeight="1" x14ac:dyDescent="0.25">
      <c r="A212" s="286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customHeight="1" x14ac:dyDescent="0.25">
      <c r="A213" s="54" t="s">
        <v>302</v>
      </c>
      <c r="B213" s="54" t="s">
        <v>303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1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93"/>
      <c r="R213" s="293"/>
      <c r="S213" s="293"/>
      <c r="T213" s="294"/>
      <c r="U213" s="34"/>
      <c r="V213" s="34"/>
      <c r="W213" s="35" t="s">
        <v>70</v>
      </c>
      <c r="X213" s="276">
        <v>36</v>
      </c>
      <c r="Y213" s="277">
        <f>IFERROR(IF(X213="","",X213),"")</f>
        <v>36</v>
      </c>
      <c r="Z213" s="36">
        <f>IFERROR(IF(X213="","",X213*0.0155),"")</f>
        <v>0.55800000000000005</v>
      </c>
      <c r="AA213" s="56"/>
      <c r="AB213" s="57"/>
      <c r="AC213" s="206" t="s">
        <v>304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196.92</v>
      </c>
      <c r="BN213" s="67">
        <f>IFERROR(Y213*I213,"0")</f>
        <v>196.92</v>
      </c>
      <c r="BO213" s="67">
        <f>IFERROR(X213/J213,"0")</f>
        <v>0.42857142857142855</v>
      </c>
      <c r="BP213" s="67">
        <f>IFERROR(Y213/J213,"0")</f>
        <v>0.42857142857142855</v>
      </c>
    </row>
    <row r="214" spans="1:68" x14ac:dyDescent="0.2">
      <c r="A214" s="280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2"/>
      <c r="P214" s="283" t="s">
        <v>73</v>
      </c>
      <c r="Q214" s="284"/>
      <c r="R214" s="284"/>
      <c r="S214" s="284"/>
      <c r="T214" s="284"/>
      <c r="U214" s="284"/>
      <c r="V214" s="285"/>
      <c r="W214" s="37" t="s">
        <v>70</v>
      </c>
      <c r="X214" s="278">
        <f>IFERROR(SUM(X213:X213),"0")</f>
        <v>36</v>
      </c>
      <c r="Y214" s="278">
        <f>IFERROR(SUM(Y213:Y213),"0")</f>
        <v>36</v>
      </c>
      <c r="Z214" s="278">
        <f>IFERROR(IF(Z213="",0,Z213),"0")</f>
        <v>0.55800000000000005</v>
      </c>
      <c r="AA214" s="279"/>
      <c r="AB214" s="279"/>
      <c r="AC214" s="279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3" t="s">
        <v>73</v>
      </c>
      <c r="Q215" s="284"/>
      <c r="R215" s="284"/>
      <c r="S215" s="284"/>
      <c r="T215" s="284"/>
      <c r="U215" s="284"/>
      <c r="V215" s="285"/>
      <c r="W215" s="37" t="s">
        <v>74</v>
      </c>
      <c r="X215" s="278">
        <f>IFERROR(SUMPRODUCT(X213:X213*H213:H213),"0")</f>
        <v>187.20000000000002</v>
      </c>
      <c r="Y215" s="278">
        <f>IFERROR(SUMPRODUCT(Y213:Y213*H213:H213),"0")</f>
        <v>187.20000000000002</v>
      </c>
      <c r="Z215" s="37"/>
      <c r="AA215" s="279"/>
      <c r="AB215" s="279"/>
      <c r="AC215" s="279"/>
    </row>
    <row r="216" spans="1:68" ht="14.25" hidden="1" customHeight="1" x14ac:dyDescent="0.25">
      <c r="A216" s="286" t="s">
        <v>127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customHeight="1" x14ac:dyDescent="0.25">
      <c r="A217" s="54" t="s">
        <v>305</v>
      </c>
      <c r="B217" s="54" t="s">
        <v>306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40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93"/>
      <c r="R217" s="293"/>
      <c r="S217" s="293"/>
      <c r="T217" s="294"/>
      <c r="U217" s="34"/>
      <c r="V217" s="34"/>
      <c r="W217" s="35" t="s">
        <v>70</v>
      </c>
      <c r="X217" s="276">
        <v>28</v>
      </c>
      <c r="Y217" s="277">
        <f>IFERROR(IF(X217="","",X217),"")</f>
        <v>28</v>
      </c>
      <c r="Z217" s="36">
        <f>IFERROR(IF(X217="","",X217*0.01788),"")</f>
        <v>0.50063999999999997</v>
      </c>
      <c r="AA217" s="56"/>
      <c r="AB217" s="57"/>
      <c r="AC217" s="208" t="s">
        <v>307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86.900800000000004</v>
      </c>
      <c r="BN217" s="67">
        <f>IFERROR(Y217*I217,"0")</f>
        <v>86.900800000000004</v>
      </c>
      <c r="BO217" s="67">
        <f>IFERROR(X217/J217,"0")</f>
        <v>0.4</v>
      </c>
      <c r="BP217" s="67">
        <f>IFERROR(Y217/J217,"0")</f>
        <v>0.4</v>
      </c>
    </row>
    <row r="218" spans="1:68" ht="27" hidden="1" customHeight="1" x14ac:dyDescent="0.25">
      <c r="A218" s="54" t="s">
        <v>308</v>
      </c>
      <c r="B218" s="54" t="s">
        <v>309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93"/>
      <c r="R218" s="293"/>
      <c r="S218" s="293"/>
      <c r="T218" s="294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307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310</v>
      </c>
      <c r="B219" s="54" t="s">
        <v>311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4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93"/>
      <c r="R219" s="293"/>
      <c r="S219" s="293"/>
      <c r="T219" s="294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307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0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2"/>
      <c r="P220" s="283" t="s">
        <v>73</v>
      </c>
      <c r="Q220" s="284"/>
      <c r="R220" s="284"/>
      <c r="S220" s="284"/>
      <c r="T220" s="284"/>
      <c r="U220" s="284"/>
      <c r="V220" s="285"/>
      <c r="W220" s="37" t="s">
        <v>70</v>
      </c>
      <c r="X220" s="278">
        <f>IFERROR(SUM(X217:X219),"0")</f>
        <v>28</v>
      </c>
      <c r="Y220" s="278">
        <f>IFERROR(SUM(Y217:Y219),"0")</f>
        <v>28</v>
      </c>
      <c r="Z220" s="278">
        <f>IFERROR(IF(Z217="",0,Z217),"0")+IFERROR(IF(Z218="",0,Z218),"0")+IFERROR(IF(Z219="",0,Z219),"0")</f>
        <v>0.50063999999999997</v>
      </c>
      <c r="AA220" s="279"/>
      <c r="AB220" s="279"/>
      <c r="AC220" s="279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3" t="s">
        <v>73</v>
      </c>
      <c r="Q221" s="284"/>
      <c r="R221" s="284"/>
      <c r="S221" s="284"/>
      <c r="T221" s="284"/>
      <c r="U221" s="284"/>
      <c r="V221" s="285"/>
      <c r="W221" s="37" t="s">
        <v>74</v>
      </c>
      <c r="X221" s="278">
        <f>IFERROR(SUMPRODUCT(X217:X219*H217:H219),"0")</f>
        <v>67.2</v>
      </c>
      <c r="Y221" s="278">
        <f>IFERROR(SUMPRODUCT(Y217:Y219*H217:H219),"0")</f>
        <v>67.2</v>
      </c>
      <c r="Z221" s="37"/>
      <c r="AA221" s="279"/>
      <c r="AB221" s="279"/>
      <c r="AC221" s="279"/>
    </row>
    <row r="222" spans="1:68" ht="16.5" hidden="1" customHeight="1" x14ac:dyDescent="0.25">
      <c r="A222" s="295" t="s">
        <v>312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hidden="1" customHeight="1" x14ac:dyDescent="0.25">
      <c r="A223" s="286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hidden="1" customHeight="1" x14ac:dyDescent="0.25">
      <c r="A224" s="54" t="s">
        <v>313</v>
      </c>
      <c r="B224" s="54" t="s">
        <v>314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93"/>
      <c r="R224" s="293"/>
      <c r="S224" s="293"/>
      <c r="T224" s="294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315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hidden="1" customHeight="1" x14ac:dyDescent="0.25">
      <c r="A225" s="54" t="s">
        <v>316</v>
      </c>
      <c r="B225" s="54" t="s">
        <v>317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93</v>
      </c>
      <c r="M225" s="33" t="s">
        <v>69</v>
      </c>
      <c r="N225" s="33"/>
      <c r="O225" s="32">
        <v>180</v>
      </c>
      <c r="P225" s="42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93"/>
      <c r="R225" s="293"/>
      <c r="S225" s="293"/>
      <c r="T225" s="294"/>
      <c r="U225" s="34"/>
      <c r="V225" s="34"/>
      <c r="W225" s="35" t="s">
        <v>70</v>
      </c>
      <c r="X225" s="276">
        <v>0</v>
      </c>
      <c r="Y225" s="277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315</v>
      </c>
      <c r="AG225" s="67"/>
      <c r="AJ225" s="71" t="s">
        <v>95</v>
      </c>
      <c r="AK225" s="71">
        <v>12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0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2"/>
      <c r="P226" s="283" t="s">
        <v>73</v>
      </c>
      <c r="Q226" s="284"/>
      <c r="R226" s="284"/>
      <c r="S226" s="284"/>
      <c r="T226" s="284"/>
      <c r="U226" s="284"/>
      <c r="V226" s="285"/>
      <c r="W226" s="37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hidden="1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3" t="s">
        <v>73</v>
      </c>
      <c r="Q227" s="284"/>
      <c r="R227" s="284"/>
      <c r="S227" s="284"/>
      <c r="T227" s="284"/>
      <c r="U227" s="284"/>
      <c r="V227" s="285"/>
      <c r="W227" s="37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7"/>
      <c r="AA227" s="279"/>
      <c r="AB227" s="279"/>
      <c r="AC227" s="279"/>
    </row>
    <row r="228" spans="1:68" ht="27.75" hidden="1" customHeight="1" x14ac:dyDescent="0.2">
      <c r="A228" s="306" t="s">
        <v>318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  <c r="AA228" s="48"/>
      <c r="AB228" s="48"/>
      <c r="AC228" s="48"/>
    </row>
    <row r="229" spans="1:68" ht="16.5" hidden="1" customHeight="1" x14ac:dyDescent="0.25">
      <c r="A229" s="295" t="s">
        <v>319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hidden="1" customHeight="1" x14ac:dyDescent="0.25">
      <c r="A230" s="286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hidden="1" customHeight="1" x14ac:dyDescent="0.25">
      <c r="A231" s="54" t="s">
        <v>320</v>
      </c>
      <c r="B231" s="54" t="s">
        <v>321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38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93"/>
      <c r="R231" s="293"/>
      <c r="S231" s="293"/>
      <c r="T231" s="294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322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80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2"/>
      <c r="P232" s="283" t="s">
        <v>73</v>
      </c>
      <c r="Q232" s="284"/>
      <c r="R232" s="284"/>
      <c r="S232" s="284"/>
      <c r="T232" s="284"/>
      <c r="U232" s="284"/>
      <c r="V232" s="285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hidden="1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3" t="s">
        <v>73</v>
      </c>
      <c r="Q233" s="284"/>
      <c r="R233" s="284"/>
      <c r="S233" s="284"/>
      <c r="T233" s="284"/>
      <c r="U233" s="284"/>
      <c r="V233" s="285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hidden="1" customHeight="1" x14ac:dyDescent="0.2">
      <c r="A234" s="306" t="s">
        <v>323</v>
      </c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  <c r="AA234" s="48"/>
      <c r="AB234" s="48"/>
      <c r="AC234" s="48"/>
    </row>
    <row r="235" spans="1:68" ht="16.5" hidden="1" customHeight="1" x14ac:dyDescent="0.25">
      <c r="A235" s="295" t="s">
        <v>324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hidden="1" customHeight="1" x14ac:dyDescent="0.25">
      <c r="A236" s="286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customHeight="1" x14ac:dyDescent="0.25">
      <c r="A237" s="54" t="s">
        <v>325</v>
      </c>
      <c r="B237" s="54" t="s">
        <v>326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81</v>
      </c>
      <c r="M237" s="33" t="s">
        <v>69</v>
      </c>
      <c r="N237" s="33"/>
      <c r="O237" s="32">
        <v>180</v>
      </c>
      <c r="P237" s="30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93"/>
      <c r="R237" s="293"/>
      <c r="S237" s="293"/>
      <c r="T237" s="294"/>
      <c r="U237" s="34"/>
      <c r="V237" s="34"/>
      <c r="W237" s="35" t="s">
        <v>70</v>
      </c>
      <c r="X237" s="276">
        <v>120</v>
      </c>
      <c r="Y237" s="277">
        <f>IFERROR(IF(X237="","",X237),"")</f>
        <v>120</v>
      </c>
      <c r="Z237" s="36">
        <f>IFERROR(IF(X237="","",X237*0.0155),"")</f>
        <v>1.8599999999999999</v>
      </c>
      <c r="AA237" s="56"/>
      <c r="AB237" s="57"/>
      <c r="AC237" s="220" t="s">
        <v>241</v>
      </c>
      <c r="AG237" s="67"/>
      <c r="AJ237" s="71" t="s">
        <v>83</v>
      </c>
      <c r="AK237" s="71">
        <v>84</v>
      </c>
      <c r="BB237" s="221" t="s">
        <v>1</v>
      </c>
      <c r="BM237" s="67">
        <f>IFERROR(X237*I237,"0")</f>
        <v>631.43999999999994</v>
      </c>
      <c r="BN237" s="67">
        <f>IFERROR(Y237*I237,"0")</f>
        <v>631.43999999999994</v>
      </c>
      <c r="BO237" s="67">
        <f>IFERROR(X237/J237,"0")</f>
        <v>1.4285714285714286</v>
      </c>
      <c r="BP237" s="67">
        <f>IFERROR(Y237/J237,"0")</f>
        <v>1.4285714285714286</v>
      </c>
    </row>
    <row r="238" spans="1:68" x14ac:dyDescent="0.2">
      <c r="A238" s="280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2"/>
      <c r="P238" s="283" t="s">
        <v>73</v>
      </c>
      <c r="Q238" s="284"/>
      <c r="R238" s="284"/>
      <c r="S238" s="284"/>
      <c r="T238" s="284"/>
      <c r="U238" s="284"/>
      <c r="V238" s="285"/>
      <c r="W238" s="37" t="s">
        <v>70</v>
      </c>
      <c r="X238" s="278">
        <f>IFERROR(SUM(X237:X237),"0")</f>
        <v>120</v>
      </c>
      <c r="Y238" s="278">
        <f>IFERROR(SUM(Y237:Y237),"0")</f>
        <v>120</v>
      </c>
      <c r="Z238" s="278">
        <f>IFERROR(IF(Z237="",0,Z237),"0")</f>
        <v>1.8599999999999999</v>
      </c>
      <c r="AA238" s="279"/>
      <c r="AB238" s="279"/>
      <c r="AC238" s="279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3" t="s">
        <v>73</v>
      </c>
      <c r="Q239" s="284"/>
      <c r="R239" s="284"/>
      <c r="S239" s="284"/>
      <c r="T239" s="284"/>
      <c r="U239" s="284"/>
      <c r="V239" s="285"/>
      <c r="W239" s="37" t="s">
        <v>74</v>
      </c>
      <c r="X239" s="278">
        <f>IFERROR(SUMPRODUCT(X237:X237*H237:H237),"0")</f>
        <v>600</v>
      </c>
      <c r="Y239" s="278">
        <f>IFERROR(SUMPRODUCT(Y237:Y237*H237:H237),"0")</f>
        <v>600</v>
      </c>
      <c r="Z239" s="37"/>
      <c r="AA239" s="279"/>
      <c r="AB239" s="279"/>
      <c r="AC239" s="279"/>
    </row>
    <row r="240" spans="1:68" ht="27.75" hidden="1" customHeight="1" x14ac:dyDescent="0.2">
      <c r="A240" s="306" t="s">
        <v>327</v>
      </c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  <c r="AA240" s="48"/>
      <c r="AB240" s="48"/>
      <c r="AC240" s="48"/>
    </row>
    <row r="241" spans="1:68" ht="16.5" hidden="1" customHeight="1" x14ac:dyDescent="0.25">
      <c r="A241" s="295" t="s">
        <v>328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hidden="1" customHeight="1" x14ac:dyDescent="0.25">
      <c r="A242" s="286" t="s">
        <v>329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hidden="1" customHeight="1" x14ac:dyDescent="0.25">
      <c r="A243" s="54" t="s">
        <v>330</v>
      </c>
      <c r="B243" s="54" t="s">
        <v>331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4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93"/>
      <c r="R243" s="293"/>
      <c r="S243" s="293"/>
      <c r="T243" s="294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332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280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2"/>
      <c r="P244" s="283" t="s">
        <v>73</v>
      </c>
      <c r="Q244" s="284"/>
      <c r="R244" s="284"/>
      <c r="S244" s="284"/>
      <c r="T244" s="284"/>
      <c r="U244" s="284"/>
      <c r="V244" s="285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hidden="1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2"/>
      <c r="P245" s="283" t="s">
        <v>73</v>
      </c>
      <c r="Q245" s="284"/>
      <c r="R245" s="284"/>
      <c r="S245" s="284"/>
      <c r="T245" s="284"/>
      <c r="U245" s="284"/>
      <c r="V245" s="285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hidden="1" customHeight="1" x14ac:dyDescent="0.25">
      <c r="A246" s="286" t="s">
        <v>127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hidden="1" customHeight="1" x14ac:dyDescent="0.25">
      <c r="A247" s="54" t="s">
        <v>333</v>
      </c>
      <c r="B247" s="54" t="s">
        <v>334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332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280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82"/>
      <c r="P248" s="283" t="s">
        <v>73</v>
      </c>
      <c r="Q248" s="284"/>
      <c r="R248" s="284"/>
      <c r="S248" s="284"/>
      <c r="T248" s="284"/>
      <c r="U248" s="284"/>
      <c r="V248" s="285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hidden="1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82"/>
      <c r="P249" s="283" t="s">
        <v>73</v>
      </c>
      <c r="Q249" s="284"/>
      <c r="R249" s="284"/>
      <c r="S249" s="284"/>
      <c r="T249" s="284"/>
      <c r="U249" s="284"/>
      <c r="V249" s="285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hidden="1" customHeight="1" x14ac:dyDescent="0.2">
      <c r="A250" s="306" t="s">
        <v>335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  <c r="AA250" s="48"/>
      <c r="AB250" s="48"/>
      <c r="AC250" s="48"/>
    </row>
    <row r="251" spans="1:68" ht="16.5" hidden="1" customHeight="1" x14ac:dyDescent="0.25">
      <c r="A251" s="295" t="s">
        <v>335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hidden="1" customHeight="1" x14ac:dyDescent="0.25">
      <c r="A252" s="286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hidden="1" customHeight="1" x14ac:dyDescent="0.25">
      <c r="A253" s="54" t="s">
        <v>336</v>
      </c>
      <c r="B253" s="54" t="s">
        <v>337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4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93"/>
      <c r="R253" s="293"/>
      <c r="S253" s="293"/>
      <c r="T253" s="294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338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339</v>
      </c>
      <c r="B254" s="54" t="s">
        <v>340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93"/>
      <c r="R254" s="293"/>
      <c r="S254" s="293"/>
      <c r="T254" s="294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338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341</v>
      </c>
      <c r="B255" s="54" t="s">
        <v>342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93"/>
      <c r="R255" s="293"/>
      <c r="S255" s="293"/>
      <c r="T255" s="294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343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280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3" t="s">
        <v>73</v>
      </c>
      <c r="Q256" s="284"/>
      <c r="R256" s="284"/>
      <c r="S256" s="284"/>
      <c r="T256" s="284"/>
      <c r="U256" s="284"/>
      <c r="V256" s="285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hidden="1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2"/>
      <c r="P257" s="283" t="s">
        <v>73</v>
      </c>
      <c r="Q257" s="284"/>
      <c r="R257" s="284"/>
      <c r="S257" s="284"/>
      <c r="T257" s="284"/>
      <c r="U257" s="284"/>
      <c r="V257" s="285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hidden="1" customHeight="1" x14ac:dyDescent="0.25">
      <c r="A258" s="286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344</v>
      </c>
      <c r="B259" s="54" t="s">
        <v>345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93"/>
      <c r="R259" s="293"/>
      <c r="S259" s="293"/>
      <c r="T259" s="294"/>
      <c r="U259" s="34"/>
      <c r="V259" s="34"/>
      <c r="W259" s="35" t="s">
        <v>70</v>
      </c>
      <c r="X259" s="276">
        <v>168</v>
      </c>
      <c r="Y259" s="277">
        <f>IFERROR(IF(X259="","",X259),"")</f>
        <v>168</v>
      </c>
      <c r="Z259" s="36">
        <f>IFERROR(IF(X259="","",X259*0.0155),"")</f>
        <v>2.6040000000000001</v>
      </c>
      <c r="AA259" s="56"/>
      <c r="AB259" s="57"/>
      <c r="AC259" s="232" t="s">
        <v>346</v>
      </c>
      <c r="AG259" s="67"/>
      <c r="AJ259" s="71" t="s">
        <v>83</v>
      </c>
      <c r="AK259" s="71">
        <v>84</v>
      </c>
      <c r="BB259" s="233" t="s">
        <v>84</v>
      </c>
      <c r="BM259" s="67">
        <f>IFERROR(X259*I259,"0")</f>
        <v>1051.68</v>
      </c>
      <c r="BN259" s="67">
        <f>IFERROR(Y259*I259,"0")</f>
        <v>1051.68</v>
      </c>
      <c r="BO259" s="67">
        <f>IFERROR(X259/J259,"0")</f>
        <v>2</v>
      </c>
      <c r="BP259" s="67">
        <f>IFERROR(Y259/J259,"0")</f>
        <v>2</v>
      </c>
    </row>
    <row r="260" spans="1:68" ht="27" hidden="1" customHeight="1" x14ac:dyDescent="0.25">
      <c r="A260" s="54" t="s">
        <v>347</v>
      </c>
      <c r="B260" s="54" t="s">
        <v>348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138</v>
      </c>
      <c r="L260" s="32" t="s">
        <v>93</v>
      </c>
      <c r="M260" s="33" t="s">
        <v>69</v>
      </c>
      <c r="N260" s="33"/>
      <c r="O260" s="32">
        <v>180</v>
      </c>
      <c r="P260" s="39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93"/>
      <c r="R260" s="293"/>
      <c r="S260" s="293"/>
      <c r="T260" s="294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346</v>
      </c>
      <c r="AG260" s="67"/>
      <c r="AJ260" s="71" t="s">
        <v>95</v>
      </c>
      <c r="AK260" s="71">
        <v>18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0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2"/>
      <c r="P261" s="283" t="s">
        <v>73</v>
      </c>
      <c r="Q261" s="284"/>
      <c r="R261" s="284"/>
      <c r="S261" s="284"/>
      <c r="T261" s="284"/>
      <c r="U261" s="284"/>
      <c r="V261" s="285"/>
      <c r="W261" s="37" t="s">
        <v>70</v>
      </c>
      <c r="X261" s="278">
        <f>IFERROR(SUM(X259:X260),"0")</f>
        <v>168</v>
      </c>
      <c r="Y261" s="278">
        <f>IFERROR(SUM(Y259:Y260),"0")</f>
        <v>168</v>
      </c>
      <c r="Z261" s="278">
        <f>IFERROR(IF(Z259="",0,Z259),"0")+IFERROR(IF(Z260="",0,Z260),"0")</f>
        <v>2.6040000000000001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3" t="s">
        <v>73</v>
      </c>
      <c r="Q262" s="284"/>
      <c r="R262" s="284"/>
      <c r="S262" s="284"/>
      <c r="T262" s="284"/>
      <c r="U262" s="284"/>
      <c r="V262" s="285"/>
      <c r="W262" s="37" t="s">
        <v>74</v>
      </c>
      <c r="X262" s="278">
        <f>IFERROR(SUMPRODUCT(X259:X260*H259:H260),"0")</f>
        <v>1008</v>
      </c>
      <c r="Y262" s="278">
        <f>IFERROR(SUMPRODUCT(Y259:Y260*H259:H260),"0")</f>
        <v>1008</v>
      </c>
      <c r="Z262" s="37"/>
      <c r="AA262" s="279"/>
      <c r="AB262" s="279"/>
      <c r="AC262" s="279"/>
    </row>
    <row r="263" spans="1:68" ht="14.25" hidden="1" customHeight="1" x14ac:dyDescent="0.25">
      <c r="A263" s="286" t="s">
        <v>121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hidden="1" customHeight="1" x14ac:dyDescent="0.25">
      <c r="A264" s="54" t="s">
        <v>349</v>
      </c>
      <c r="B264" s="54" t="s">
        <v>350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93</v>
      </c>
      <c r="M264" s="33" t="s">
        <v>69</v>
      </c>
      <c r="N264" s="33"/>
      <c r="O264" s="32">
        <v>180</v>
      </c>
      <c r="P264" s="35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93"/>
      <c r="R264" s="293"/>
      <c r="S264" s="293"/>
      <c r="T264" s="294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351</v>
      </c>
      <c r="AG264" s="67"/>
      <c r="AJ264" s="71" t="s">
        <v>95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352</v>
      </c>
      <c r="B265" s="54" t="s">
        <v>353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7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93"/>
      <c r="R265" s="293"/>
      <c r="S265" s="293"/>
      <c r="T265" s="294"/>
      <c r="U265" s="34"/>
      <c r="V265" s="34"/>
      <c r="W265" s="35" t="s">
        <v>70</v>
      </c>
      <c r="X265" s="276">
        <v>204</v>
      </c>
      <c r="Y265" s="277">
        <f>IFERROR(IF(X265="","",X265),"")</f>
        <v>204</v>
      </c>
      <c r="Z265" s="36">
        <f>IFERROR(IF(X265="","",X265*0.0155),"")</f>
        <v>3.1619999999999999</v>
      </c>
      <c r="AA265" s="56"/>
      <c r="AB265" s="57"/>
      <c r="AC265" s="238" t="s">
        <v>351</v>
      </c>
      <c r="AG265" s="67"/>
      <c r="AJ265" s="71" t="s">
        <v>83</v>
      </c>
      <c r="AK265" s="71">
        <v>84</v>
      </c>
      <c r="BB265" s="239" t="s">
        <v>84</v>
      </c>
      <c r="BM265" s="67">
        <f>IFERROR(X265*I265,"0")</f>
        <v>1067.94</v>
      </c>
      <c r="BN265" s="67">
        <f>IFERROR(Y265*I265,"0")</f>
        <v>1067.94</v>
      </c>
      <c r="BO265" s="67">
        <f>IFERROR(X265/J265,"0")</f>
        <v>2.4285714285714284</v>
      </c>
      <c r="BP265" s="67">
        <f>IFERROR(Y265/J265,"0")</f>
        <v>2.4285714285714284</v>
      </c>
    </row>
    <row r="266" spans="1:68" ht="27" customHeight="1" x14ac:dyDescent="0.25">
      <c r="A266" s="54" t="s">
        <v>354</v>
      </c>
      <c r="B266" s="54" t="s">
        <v>355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0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93"/>
      <c r="R266" s="293"/>
      <c r="S266" s="293"/>
      <c r="T266" s="294"/>
      <c r="U266" s="34"/>
      <c r="V266" s="34"/>
      <c r="W266" s="35" t="s">
        <v>70</v>
      </c>
      <c r="X266" s="276">
        <v>28</v>
      </c>
      <c r="Y266" s="277">
        <f>IFERROR(IF(X266="","",X266),"")</f>
        <v>28</v>
      </c>
      <c r="Z266" s="36">
        <f>IFERROR(IF(X266="","",X266*0.00936),"")</f>
        <v>0.26207999999999998</v>
      </c>
      <c r="AA266" s="56"/>
      <c r="AB266" s="57"/>
      <c r="AC266" s="240" t="s">
        <v>351</v>
      </c>
      <c r="AG266" s="67"/>
      <c r="AJ266" s="71" t="s">
        <v>95</v>
      </c>
      <c r="AK266" s="71">
        <v>14</v>
      </c>
      <c r="BB266" s="241" t="s">
        <v>84</v>
      </c>
      <c r="BM266" s="67">
        <f>IFERROR(X266*I266,"0")</f>
        <v>68.096000000000004</v>
      </c>
      <c r="BN266" s="67">
        <f>IFERROR(Y266*I266,"0")</f>
        <v>68.096000000000004</v>
      </c>
      <c r="BO266" s="67">
        <f>IFERROR(X266/J266,"0")</f>
        <v>0.22222222222222221</v>
      </c>
      <c r="BP266" s="67">
        <f>IFERROR(Y266/J266,"0")</f>
        <v>0.22222222222222221</v>
      </c>
    </row>
    <row r="267" spans="1:68" x14ac:dyDescent="0.2">
      <c r="A267" s="280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82"/>
      <c r="P267" s="283" t="s">
        <v>73</v>
      </c>
      <c r="Q267" s="284"/>
      <c r="R267" s="284"/>
      <c r="S267" s="284"/>
      <c r="T267" s="284"/>
      <c r="U267" s="284"/>
      <c r="V267" s="285"/>
      <c r="W267" s="37" t="s">
        <v>70</v>
      </c>
      <c r="X267" s="278">
        <f>IFERROR(SUM(X264:X266),"0")</f>
        <v>232</v>
      </c>
      <c r="Y267" s="278">
        <f>IFERROR(SUM(Y264:Y266),"0")</f>
        <v>232</v>
      </c>
      <c r="Z267" s="278">
        <f>IFERROR(IF(Z264="",0,Z264),"0")+IFERROR(IF(Z265="",0,Z265),"0")+IFERROR(IF(Z266="",0,Z266),"0")</f>
        <v>3.42408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82"/>
      <c r="P268" s="283" t="s">
        <v>73</v>
      </c>
      <c r="Q268" s="284"/>
      <c r="R268" s="284"/>
      <c r="S268" s="284"/>
      <c r="T268" s="284"/>
      <c r="U268" s="284"/>
      <c r="V268" s="285"/>
      <c r="W268" s="37" t="s">
        <v>74</v>
      </c>
      <c r="X268" s="278">
        <f>IFERROR(SUMPRODUCT(X264:X266*H264:H266),"0")</f>
        <v>1082.72</v>
      </c>
      <c r="Y268" s="278">
        <f>IFERROR(SUMPRODUCT(Y264:Y266*H264:H266),"0")</f>
        <v>1082.72</v>
      </c>
      <c r="Z268" s="37"/>
      <c r="AA268" s="279"/>
      <c r="AB268" s="279"/>
      <c r="AC268" s="279"/>
    </row>
    <row r="269" spans="1:68" ht="14.25" hidden="1" customHeight="1" x14ac:dyDescent="0.25">
      <c r="A269" s="286" t="s">
        <v>127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hidden="1" customHeight="1" x14ac:dyDescent="0.25">
      <c r="A270" s="54" t="s">
        <v>356</v>
      </c>
      <c r="B270" s="54" t="s">
        <v>357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0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93"/>
      <c r="R270" s="293"/>
      <c r="S270" s="293"/>
      <c r="T270" s="294"/>
      <c r="U270" s="34"/>
      <c r="V270" s="34"/>
      <c r="W270" s="35" t="s">
        <v>70</v>
      </c>
      <c r="X270" s="276">
        <v>0</v>
      </c>
      <c r="Y270" s="277">
        <f t="shared" ref="Y270:Y282" si="12">IFERROR(IF(X270="","",X270),"")</f>
        <v>0</v>
      </c>
      <c r="Z270" s="36">
        <f>IFERROR(IF(X270="","",X270*0.00936),"")</f>
        <v>0</v>
      </c>
      <c r="AA270" s="56"/>
      <c r="AB270" s="57"/>
      <c r="AC270" s="242" t="s">
        <v>358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13">IFERROR(X270*I270,"0")</f>
        <v>0</v>
      </c>
      <c r="BN270" s="67">
        <f t="shared" ref="BN270:BN282" si="14">IFERROR(Y270*I270,"0")</f>
        <v>0</v>
      </c>
      <c r="BO270" s="67">
        <f t="shared" ref="BO270:BO282" si="15">IFERROR(X270/J270,"0")</f>
        <v>0</v>
      </c>
      <c r="BP270" s="67">
        <f t="shared" ref="BP270:BP282" si="16">IFERROR(Y270/J270,"0")</f>
        <v>0</v>
      </c>
    </row>
    <row r="271" spans="1:68" ht="27" customHeight="1" x14ac:dyDescent="0.25">
      <c r="A271" s="54" t="s">
        <v>359</v>
      </c>
      <c r="B271" s="54" t="s">
        <v>360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93</v>
      </c>
      <c r="M271" s="33" t="s">
        <v>69</v>
      </c>
      <c r="N271" s="33"/>
      <c r="O271" s="32">
        <v>180</v>
      </c>
      <c r="P271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93"/>
      <c r="R271" s="293"/>
      <c r="S271" s="293"/>
      <c r="T271" s="294"/>
      <c r="U271" s="34"/>
      <c r="V271" s="34"/>
      <c r="W271" s="35" t="s">
        <v>70</v>
      </c>
      <c r="X271" s="276">
        <v>42</v>
      </c>
      <c r="Y271" s="277">
        <f t="shared" si="12"/>
        <v>42</v>
      </c>
      <c r="Z271" s="36">
        <f>IFERROR(IF(X271="","",X271*0.00936),"")</f>
        <v>0.39312000000000002</v>
      </c>
      <c r="AA271" s="56"/>
      <c r="AB271" s="57"/>
      <c r="AC271" s="244" t="s">
        <v>361</v>
      </c>
      <c r="AG271" s="67"/>
      <c r="AJ271" s="71" t="s">
        <v>95</v>
      </c>
      <c r="AK271" s="71">
        <v>14</v>
      </c>
      <c r="BB271" s="245" t="s">
        <v>84</v>
      </c>
      <c r="BM271" s="67">
        <f t="shared" si="13"/>
        <v>163.464</v>
      </c>
      <c r="BN271" s="67">
        <f t="shared" si="14"/>
        <v>163.464</v>
      </c>
      <c r="BO271" s="67">
        <f t="shared" si="15"/>
        <v>0.33333333333333331</v>
      </c>
      <c r="BP271" s="67">
        <f t="shared" si="16"/>
        <v>0.33333333333333331</v>
      </c>
    </row>
    <row r="272" spans="1:68" ht="27" customHeight="1" x14ac:dyDescent="0.25">
      <c r="A272" s="54" t="s">
        <v>362</v>
      </c>
      <c r="B272" s="54" t="s">
        <v>363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93</v>
      </c>
      <c r="M272" s="33" t="s">
        <v>69</v>
      </c>
      <c r="N272" s="33"/>
      <c r="O272" s="32">
        <v>180</v>
      </c>
      <c r="P272" s="35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93"/>
      <c r="R272" s="293"/>
      <c r="S272" s="293"/>
      <c r="T272" s="294"/>
      <c r="U272" s="34"/>
      <c r="V272" s="34"/>
      <c r="W272" s="35" t="s">
        <v>70</v>
      </c>
      <c r="X272" s="276">
        <v>12</v>
      </c>
      <c r="Y272" s="277">
        <f t="shared" si="12"/>
        <v>12</v>
      </c>
      <c r="Z272" s="36">
        <f>IFERROR(IF(X272="","",X272*0.0155),"")</f>
        <v>0.186</v>
      </c>
      <c r="AA272" s="56"/>
      <c r="AB272" s="57"/>
      <c r="AC272" s="246" t="s">
        <v>358</v>
      </c>
      <c r="AG272" s="67"/>
      <c r="AJ272" s="71" t="s">
        <v>95</v>
      </c>
      <c r="AK272" s="71">
        <v>12</v>
      </c>
      <c r="BB272" s="247" t="s">
        <v>84</v>
      </c>
      <c r="BM272" s="67">
        <f t="shared" si="13"/>
        <v>68.820000000000007</v>
      </c>
      <c r="BN272" s="67">
        <f t="shared" si="14"/>
        <v>68.820000000000007</v>
      </c>
      <c r="BO272" s="67">
        <f t="shared" si="15"/>
        <v>0.14285714285714285</v>
      </c>
      <c r="BP272" s="67">
        <f t="shared" si="16"/>
        <v>0.14285714285714285</v>
      </c>
    </row>
    <row r="273" spans="1:68" ht="27" customHeight="1" x14ac:dyDescent="0.25">
      <c r="A273" s="54" t="s">
        <v>364</v>
      </c>
      <c r="B273" s="54" t="s">
        <v>365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93</v>
      </c>
      <c r="M273" s="33" t="s">
        <v>69</v>
      </c>
      <c r="N273" s="33"/>
      <c r="O273" s="32">
        <v>180</v>
      </c>
      <c r="P273" s="37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93"/>
      <c r="R273" s="293"/>
      <c r="S273" s="293"/>
      <c r="T273" s="294"/>
      <c r="U273" s="34"/>
      <c r="V273" s="34"/>
      <c r="W273" s="35" t="s">
        <v>70</v>
      </c>
      <c r="X273" s="276">
        <v>56</v>
      </c>
      <c r="Y273" s="277">
        <f t="shared" si="12"/>
        <v>56</v>
      </c>
      <c r="Z273" s="36">
        <f t="shared" ref="Z273:Z278" si="17">IFERROR(IF(X273="","",X273*0.00936),"")</f>
        <v>0.52415999999999996</v>
      </c>
      <c r="AA273" s="56"/>
      <c r="AB273" s="57"/>
      <c r="AC273" s="248" t="s">
        <v>361</v>
      </c>
      <c r="AG273" s="67"/>
      <c r="AJ273" s="71" t="s">
        <v>95</v>
      </c>
      <c r="AK273" s="71">
        <v>14</v>
      </c>
      <c r="BB273" s="249" t="s">
        <v>84</v>
      </c>
      <c r="BM273" s="67">
        <f t="shared" si="13"/>
        <v>178.75200000000001</v>
      </c>
      <c r="BN273" s="67">
        <f t="shared" si="14"/>
        <v>178.75200000000001</v>
      </c>
      <c r="BO273" s="67">
        <f t="shared" si="15"/>
        <v>0.44444444444444442</v>
      </c>
      <c r="BP273" s="67">
        <f t="shared" si="16"/>
        <v>0.44444444444444442</v>
      </c>
    </row>
    <row r="274" spans="1:68" ht="27" customHeight="1" x14ac:dyDescent="0.25">
      <c r="A274" s="54" t="s">
        <v>366</v>
      </c>
      <c r="B274" s="54" t="s">
        <v>367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93</v>
      </c>
      <c r="M274" s="33" t="s">
        <v>69</v>
      </c>
      <c r="N274" s="33"/>
      <c r="O274" s="32">
        <v>180</v>
      </c>
      <c r="P274" s="41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93"/>
      <c r="R274" s="293"/>
      <c r="S274" s="293"/>
      <c r="T274" s="294"/>
      <c r="U274" s="34"/>
      <c r="V274" s="34"/>
      <c r="W274" s="35" t="s">
        <v>70</v>
      </c>
      <c r="X274" s="276">
        <v>14</v>
      </c>
      <c r="Y274" s="277">
        <f t="shared" si="12"/>
        <v>14</v>
      </c>
      <c r="Z274" s="36">
        <f t="shared" si="17"/>
        <v>0.13103999999999999</v>
      </c>
      <c r="AA274" s="56"/>
      <c r="AB274" s="57"/>
      <c r="AC274" s="250" t="s">
        <v>358</v>
      </c>
      <c r="AG274" s="67"/>
      <c r="AJ274" s="71" t="s">
        <v>95</v>
      </c>
      <c r="AK274" s="71">
        <v>14</v>
      </c>
      <c r="BB274" s="251" t="s">
        <v>84</v>
      </c>
      <c r="BM274" s="67">
        <f t="shared" si="13"/>
        <v>54.488</v>
      </c>
      <c r="BN274" s="67">
        <f t="shared" si="14"/>
        <v>54.488</v>
      </c>
      <c r="BO274" s="67">
        <f t="shared" si="15"/>
        <v>0.1111111111111111</v>
      </c>
      <c r="BP274" s="67">
        <f t="shared" si="16"/>
        <v>0.1111111111111111</v>
      </c>
    </row>
    <row r="275" spans="1:68" ht="37.5" hidden="1" customHeight="1" x14ac:dyDescent="0.25">
      <c r="A275" s="54" t="s">
        <v>368</v>
      </c>
      <c r="B275" s="54" t="s">
        <v>369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299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93"/>
      <c r="R275" s="293"/>
      <c r="S275" s="293"/>
      <c r="T275" s="294"/>
      <c r="U275" s="34"/>
      <c r="V275" s="34"/>
      <c r="W275" s="35" t="s">
        <v>70</v>
      </c>
      <c r="X275" s="276">
        <v>0</v>
      </c>
      <c r="Y275" s="277">
        <f t="shared" si="12"/>
        <v>0</v>
      </c>
      <c r="Z275" s="36">
        <f t="shared" si="17"/>
        <v>0</v>
      </c>
      <c r="AA275" s="56"/>
      <c r="AB275" s="57"/>
      <c r="AC275" s="252" t="s">
        <v>358</v>
      </c>
      <c r="AG275" s="67"/>
      <c r="AJ275" s="71" t="s">
        <v>72</v>
      </c>
      <c r="AK275" s="71">
        <v>1</v>
      </c>
      <c r="BB275" s="253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37.5" hidden="1" customHeight="1" x14ac:dyDescent="0.25">
      <c r="A276" s="54" t="s">
        <v>370</v>
      </c>
      <c r="B276" s="54" t="s">
        <v>371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0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93"/>
      <c r="R276" s="293"/>
      <c r="S276" s="293"/>
      <c r="T276" s="294"/>
      <c r="U276" s="34"/>
      <c r="V276" s="34"/>
      <c r="W276" s="35" t="s">
        <v>70</v>
      </c>
      <c r="X276" s="276">
        <v>0</v>
      </c>
      <c r="Y276" s="277">
        <f t="shared" si="12"/>
        <v>0</v>
      </c>
      <c r="Z276" s="36">
        <f t="shared" si="17"/>
        <v>0</v>
      </c>
      <c r="AA276" s="56"/>
      <c r="AB276" s="57"/>
      <c r="AC276" s="254" t="s">
        <v>358</v>
      </c>
      <c r="AG276" s="67"/>
      <c r="AJ276" s="71" t="s">
        <v>72</v>
      </c>
      <c r="AK276" s="71">
        <v>1</v>
      </c>
      <c r="BB276" s="255" t="s">
        <v>84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27" hidden="1" customHeight="1" x14ac:dyDescent="0.25">
      <c r="A277" s="54" t="s">
        <v>372</v>
      </c>
      <c r="B277" s="54" t="s">
        <v>373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93"/>
      <c r="R277" s="293"/>
      <c r="S277" s="293"/>
      <c r="T277" s="294"/>
      <c r="U277" s="34"/>
      <c r="V277" s="34"/>
      <c r="W277" s="35" t="s">
        <v>70</v>
      </c>
      <c r="X277" s="276">
        <v>0</v>
      </c>
      <c r="Y277" s="277">
        <f t="shared" si="12"/>
        <v>0</v>
      </c>
      <c r="Z277" s="36">
        <f t="shared" si="17"/>
        <v>0</v>
      </c>
      <c r="AA277" s="56"/>
      <c r="AB277" s="57"/>
      <c r="AC277" s="256" t="s">
        <v>358</v>
      </c>
      <c r="AG277" s="67"/>
      <c r="AJ277" s="71" t="s">
        <v>72</v>
      </c>
      <c r="AK277" s="71">
        <v>1</v>
      </c>
      <c r="BB277" s="257" t="s">
        <v>84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hidden="1" customHeight="1" x14ac:dyDescent="0.25">
      <c r="A278" s="54" t="s">
        <v>374</v>
      </c>
      <c r="B278" s="54" t="s">
        <v>375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0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93"/>
      <c r="R278" s="293"/>
      <c r="S278" s="293"/>
      <c r="T278" s="294"/>
      <c r="U278" s="34"/>
      <c r="V278" s="34"/>
      <c r="W278" s="35" t="s">
        <v>70</v>
      </c>
      <c r="X278" s="276">
        <v>0</v>
      </c>
      <c r="Y278" s="277">
        <f t="shared" si="12"/>
        <v>0</v>
      </c>
      <c r="Z278" s="36">
        <f t="shared" si="17"/>
        <v>0</v>
      </c>
      <c r="AA278" s="56"/>
      <c r="AB278" s="57"/>
      <c r="AC278" s="258" t="s">
        <v>361</v>
      </c>
      <c r="AG278" s="67"/>
      <c r="AJ278" s="71" t="s">
        <v>72</v>
      </c>
      <c r="AK278" s="71">
        <v>1</v>
      </c>
      <c r="BB278" s="259" t="s">
        <v>84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40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93"/>
      <c r="R279" s="293"/>
      <c r="S279" s="293"/>
      <c r="T279" s="294"/>
      <c r="U279" s="34"/>
      <c r="V279" s="34"/>
      <c r="W279" s="35" t="s">
        <v>70</v>
      </c>
      <c r="X279" s="276">
        <v>0</v>
      </c>
      <c r="Y279" s="277">
        <f t="shared" si="12"/>
        <v>0</v>
      </c>
      <c r="Z279" s="36">
        <f>IFERROR(IF(X279="","",X279*0.00502),"")</f>
        <v>0</v>
      </c>
      <c r="AA279" s="56"/>
      <c r="AB279" s="57"/>
      <c r="AC279" s="260" t="s">
        <v>358</v>
      </c>
      <c r="AG279" s="67"/>
      <c r="AJ279" s="71" t="s">
        <v>72</v>
      </c>
      <c r="AK279" s="71">
        <v>1</v>
      </c>
      <c r="BB279" s="261" t="s">
        <v>84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hidden="1" customHeight="1" x14ac:dyDescent="0.25">
      <c r="A280" s="54" t="s">
        <v>378</v>
      </c>
      <c r="B280" s="54" t="s">
        <v>379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138</v>
      </c>
      <c r="L280" s="32" t="s">
        <v>93</v>
      </c>
      <c r="M280" s="33" t="s">
        <v>69</v>
      </c>
      <c r="N280" s="33"/>
      <c r="O280" s="32">
        <v>180</v>
      </c>
      <c r="P280" s="354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93"/>
      <c r="R280" s="293"/>
      <c r="S280" s="293"/>
      <c r="T280" s="294"/>
      <c r="U280" s="34"/>
      <c r="V280" s="34"/>
      <c r="W280" s="35" t="s">
        <v>70</v>
      </c>
      <c r="X280" s="276">
        <v>0</v>
      </c>
      <c r="Y280" s="277">
        <f t="shared" si="12"/>
        <v>0</v>
      </c>
      <c r="Z280" s="36">
        <f>IFERROR(IF(X280="","",X280*0.00502),"")</f>
        <v>0</v>
      </c>
      <c r="AA280" s="56"/>
      <c r="AB280" s="57"/>
      <c r="AC280" s="262" t="s">
        <v>358</v>
      </c>
      <c r="AG280" s="67"/>
      <c r="AJ280" s="71" t="s">
        <v>95</v>
      </c>
      <c r="AK280" s="71">
        <v>18</v>
      </c>
      <c r="BB280" s="263" t="s">
        <v>84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380</v>
      </c>
      <c r="B281" s="54" t="s">
        <v>381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369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93"/>
      <c r="R281" s="293"/>
      <c r="S281" s="293"/>
      <c r="T281" s="294"/>
      <c r="U281" s="34"/>
      <c r="V281" s="34"/>
      <c r="W281" s="35" t="s">
        <v>70</v>
      </c>
      <c r="X281" s="276">
        <v>0</v>
      </c>
      <c r="Y281" s="277">
        <f t="shared" si="12"/>
        <v>0</v>
      </c>
      <c r="Z281" s="36">
        <f>IFERROR(IF(X281="","",X281*0.00502),"")</f>
        <v>0</v>
      </c>
      <c r="AA281" s="56"/>
      <c r="AB281" s="57"/>
      <c r="AC281" s="264" t="s">
        <v>358</v>
      </c>
      <c r="AG281" s="67"/>
      <c r="AJ281" s="71" t="s">
        <v>72</v>
      </c>
      <c r="AK281" s="71">
        <v>1</v>
      </c>
      <c r="BB281" s="265" t="s">
        <v>84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382</v>
      </c>
      <c r="B282" s="54" t="s">
        <v>383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23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93"/>
      <c r="R282" s="293"/>
      <c r="S282" s="293"/>
      <c r="T282" s="294"/>
      <c r="U282" s="34"/>
      <c r="V282" s="34"/>
      <c r="W282" s="35" t="s">
        <v>70</v>
      </c>
      <c r="X282" s="276">
        <v>0</v>
      </c>
      <c r="Y282" s="277">
        <f t="shared" si="12"/>
        <v>0</v>
      </c>
      <c r="Z282" s="36">
        <f>IFERROR(IF(X282="","",X282*0.00502),"")</f>
        <v>0</v>
      </c>
      <c r="AA282" s="56"/>
      <c r="AB282" s="57"/>
      <c r="AC282" s="266" t="s">
        <v>384</v>
      </c>
      <c r="AG282" s="67"/>
      <c r="AJ282" s="71" t="s">
        <v>72</v>
      </c>
      <c r="AK282" s="71">
        <v>1</v>
      </c>
      <c r="BB282" s="267" t="s">
        <v>84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x14ac:dyDescent="0.2">
      <c r="A283" s="280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82"/>
      <c r="P283" s="283" t="s">
        <v>73</v>
      </c>
      <c r="Q283" s="284"/>
      <c r="R283" s="284"/>
      <c r="S283" s="284"/>
      <c r="T283" s="284"/>
      <c r="U283" s="284"/>
      <c r="V283" s="285"/>
      <c r="W283" s="37" t="s">
        <v>70</v>
      </c>
      <c r="X283" s="278">
        <f>IFERROR(SUM(X270:X282),"0")</f>
        <v>124</v>
      </c>
      <c r="Y283" s="278">
        <f>IFERROR(SUM(Y270:Y282),"0")</f>
        <v>124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1.2343200000000001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82"/>
      <c r="P284" s="283" t="s">
        <v>73</v>
      </c>
      <c r="Q284" s="284"/>
      <c r="R284" s="284"/>
      <c r="S284" s="284"/>
      <c r="T284" s="284"/>
      <c r="U284" s="284"/>
      <c r="V284" s="285"/>
      <c r="W284" s="37" t="s">
        <v>74</v>
      </c>
      <c r="X284" s="278">
        <f>IFERROR(SUMPRODUCT(X270:X282*H270:H282),"0")</f>
        <v>441.2</v>
      </c>
      <c r="Y284" s="278">
        <f>IFERROR(SUMPRODUCT(Y270:Y282*H270:H282),"0")</f>
        <v>441.2</v>
      </c>
      <c r="Z284" s="37"/>
      <c r="AA284" s="279"/>
      <c r="AB284" s="279"/>
      <c r="AC284" s="279"/>
    </row>
    <row r="285" spans="1:68" ht="15" customHeight="1" x14ac:dyDescent="0.2">
      <c r="A285" s="379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380"/>
      <c r="P285" s="289" t="s">
        <v>385</v>
      </c>
      <c r="Q285" s="290"/>
      <c r="R285" s="290"/>
      <c r="S285" s="290"/>
      <c r="T285" s="290"/>
      <c r="U285" s="290"/>
      <c r="V285" s="291"/>
      <c r="W285" s="37" t="s">
        <v>74</v>
      </c>
      <c r="X285" s="278">
        <f>IFERROR(X24+X31+X38+X46+X51+X55+X59+X64+X70+X76+X81+X87+X97+X103+X113+X117+X121+X127+X133+X139+X144+X149+X154+X159+X166+X174+X178+X184+X191+X197+X205+X210+X215+X221+X227+X233+X239+X245+X249+X257+X262+X268+X284,"0")</f>
        <v>13743.160000000002</v>
      </c>
      <c r="Y285" s="278">
        <f>IFERROR(Y24+Y31+Y38+Y46+Y51+Y55+Y59+Y64+Y70+Y76+Y81+Y87+Y97+Y103+Y113+Y117+Y121+Y127+Y133+Y139+Y144+Y149+Y154+Y159+Y166+Y174+Y178+Y184+Y191+Y197+Y205+Y210+Y215+Y221+Y227+Y233+Y239+Y245+Y249+Y257+Y262+Y268+Y284,"0")</f>
        <v>13743.160000000002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380"/>
      <c r="P286" s="289" t="s">
        <v>386</v>
      </c>
      <c r="Q286" s="290"/>
      <c r="R286" s="290"/>
      <c r="S286" s="290"/>
      <c r="T286" s="290"/>
      <c r="U286" s="290"/>
      <c r="V286" s="291"/>
      <c r="W286" s="37" t="s">
        <v>74</v>
      </c>
      <c r="X286" s="278">
        <f>IFERROR(SUM(BM22:BM282),"0")</f>
        <v>14927.598399999999</v>
      </c>
      <c r="Y286" s="278">
        <f>IFERROR(SUM(BN22:BN282),"0")</f>
        <v>14927.598399999999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380"/>
      <c r="P287" s="289" t="s">
        <v>387</v>
      </c>
      <c r="Q287" s="290"/>
      <c r="R287" s="290"/>
      <c r="S287" s="290"/>
      <c r="T287" s="290"/>
      <c r="U287" s="290"/>
      <c r="V287" s="291"/>
      <c r="W287" s="37" t="s">
        <v>388</v>
      </c>
      <c r="X287" s="38">
        <f>ROUNDUP(SUM(BO22:BO282),0)</f>
        <v>36</v>
      </c>
      <c r="Y287" s="38">
        <f>ROUNDUP(SUM(BP22:BP282),0)</f>
        <v>36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380"/>
      <c r="P288" s="289" t="s">
        <v>389</v>
      </c>
      <c r="Q288" s="290"/>
      <c r="R288" s="290"/>
      <c r="S288" s="290"/>
      <c r="T288" s="290"/>
      <c r="U288" s="290"/>
      <c r="V288" s="291"/>
      <c r="W288" s="37" t="s">
        <v>74</v>
      </c>
      <c r="X288" s="278">
        <f>GrossWeightTotal+PalletQtyTotal*25</f>
        <v>15827.598399999999</v>
      </c>
      <c r="Y288" s="278">
        <f>GrossWeightTotalR+PalletQtyTotalR*25</f>
        <v>15827.598399999999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380"/>
      <c r="P289" s="289" t="s">
        <v>390</v>
      </c>
      <c r="Q289" s="290"/>
      <c r="R289" s="290"/>
      <c r="S289" s="290"/>
      <c r="T289" s="290"/>
      <c r="U289" s="290"/>
      <c r="V289" s="291"/>
      <c r="W289" s="37" t="s">
        <v>388</v>
      </c>
      <c r="X289" s="278">
        <f>IFERROR(X23+X30+X37+X45+X50+X54+X58+X63+X69+X75+X80+X86+X96+X102+X112+X116+X120+X126+X132+X138+X143+X148+X153+X158+X165+X173+X177+X183+X190+X196+X204+X209+X214+X220+X226+X232+X238+X244+X248+X256+X261+X267+X283,"0")</f>
        <v>3094</v>
      </c>
      <c r="Y289" s="278">
        <f>IFERROR(Y23+Y30+Y37+Y45+Y50+Y54+Y58+Y63+Y69+Y75+Y80+Y86+Y96+Y102+Y112+Y116+Y120+Y126+Y132+Y138+Y143+Y148+Y153+Y158+Y165+Y173+Y177+Y183+Y190+Y196+Y204+Y209+Y214+Y220+Y226+Y232+Y238+Y244+Y248+Y256+Y261+Y267+Y283,"0")</f>
        <v>3094</v>
      </c>
      <c r="Z289" s="37"/>
      <c r="AA289" s="279"/>
      <c r="AB289" s="279"/>
      <c r="AC289" s="279"/>
    </row>
    <row r="290" spans="1:32" ht="14.25" hidden="1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380"/>
      <c r="P290" s="289" t="s">
        <v>391</v>
      </c>
      <c r="Q290" s="290"/>
      <c r="R290" s="290"/>
      <c r="S290" s="290"/>
      <c r="T290" s="290"/>
      <c r="U290" s="290"/>
      <c r="V290" s="291"/>
      <c r="W290" s="39" t="s">
        <v>392</v>
      </c>
      <c r="X290" s="37"/>
      <c r="Y290" s="37"/>
      <c r="Z290" s="37">
        <f>IFERROR(Z23+Z30+Z37+Z45+Z50+Z54+Z58+Z63+Z69+Z75+Z80+Z86+Z96+Z102+Z112+Z116+Z120+Z126+Z132+Z138+Z143+Z148+Z153+Z158+Z165+Z173+Z177+Z183+Z190+Z196+Z204+Z209+Z214+Z220+Z226+Z232+Z238+Z244+Z248+Z256+Z261+Z267+Z283,"0")</f>
        <v>45.275959999999998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393</v>
      </c>
      <c r="B292" s="273" t="s">
        <v>63</v>
      </c>
      <c r="C292" s="296" t="s">
        <v>75</v>
      </c>
      <c r="D292" s="371"/>
      <c r="E292" s="371"/>
      <c r="F292" s="371"/>
      <c r="G292" s="371"/>
      <c r="H292" s="371"/>
      <c r="I292" s="371"/>
      <c r="J292" s="371"/>
      <c r="K292" s="371"/>
      <c r="L292" s="371"/>
      <c r="M292" s="371"/>
      <c r="N292" s="371"/>
      <c r="O292" s="371"/>
      <c r="P292" s="371"/>
      <c r="Q292" s="371"/>
      <c r="R292" s="371"/>
      <c r="S292" s="371"/>
      <c r="T292" s="372"/>
      <c r="U292" s="273" t="s">
        <v>233</v>
      </c>
      <c r="V292" s="273" t="s">
        <v>242</v>
      </c>
      <c r="W292" s="296" t="s">
        <v>261</v>
      </c>
      <c r="X292" s="371"/>
      <c r="Y292" s="371"/>
      <c r="Z292" s="371"/>
      <c r="AA292" s="371"/>
      <c r="AB292" s="372"/>
      <c r="AC292" s="273" t="s">
        <v>318</v>
      </c>
      <c r="AD292" s="273" t="s">
        <v>323</v>
      </c>
      <c r="AE292" s="273" t="s">
        <v>327</v>
      </c>
      <c r="AF292" s="273" t="s">
        <v>335</v>
      </c>
    </row>
    <row r="293" spans="1:32" ht="14.25" customHeight="1" thickTop="1" x14ac:dyDescent="0.2">
      <c r="A293" s="342" t="s">
        <v>394</v>
      </c>
      <c r="B293" s="296" t="s">
        <v>63</v>
      </c>
      <c r="C293" s="296" t="s">
        <v>76</v>
      </c>
      <c r="D293" s="296" t="s">
        <v>87</v>
      </c>
      <c r="E293" s="296" t="s">
        <v>99</v>
      </c>
      <c r="F293" s="296" t="s">
        <v>110</v>
      </c>
      <c r="G293" s="296" t="s">
        <v>135</v>
      </c>
      <c r="H293" s="296" t="s">
        <v>142</v>
      </c>
      <c r="I293" s="296" t="s">
        <v>146</v>
      </c>
      <c r="J293" s="296" t="s">
        <v>154</v>
      </c>
      <c r="K293" s="296" t="s">
        <v>169</v>
      </c>
      <c r="L293" s="296" t="s">
        <v>175</v>
      </c>
      <c r="M293" s="296" t="s">
        <v>199</v>
      </c>
      <c r="N293" s="274"/>
      <c r="O293" s="296" t="s">
        <v>205</v>
      </c>
      <c r="P293" s="296" t="s">
        <v>212</v>
      </c>
      <c r="Q293" s="296" t="s">
        <v>217</v>
      </c>
      <c r="R293" s="296" t="s">
        <v>221</v>
      </c>
      <c r="S293" s="296" t="s">
        <v>224</v>
      </c>
      <c r="T293" s="296" t="s">
        <v>229</v>
      </c>
      <c r="U293" s="296" t="s">
        <v>234</v>
      </c>
      <c r="V293" s="296" t="s">
        <v>243</v>
      </c>
      <c r="W293" s="296" t="s">
        <v>262</v>
      </c>
      <c r="X293" s="296" t="s">
        <v>278</v>
      </c>
      <c r="Y293" s="296" t="s">
        <v>285</v>
      </c>
      <c r="Z293" s="296" t="s">
        <v>296</v>
      </c>
      <c r="AA293" s="296" t="s">
        <v>301</v>
      </c>
      <c r="AB293" s="296" t="s">
        <v>312</v>
      </c>
      <c r="AC293" s="296" t="s">
        <v>319</v>
      </c>
      <c r="AD293" s="296" t="s">
        <v>324</v>
      </c>
      <c r="AE293" s="296" t="s">
        <v>328</v>
      </c>
      <c r="AF293" s="296" t="s">
        <v>335</v>
      </c>
    </row>
    <row r="294" spans="1:32" ht="13.5" customHeight="1" thickBot="1" x14ac:dyDescent="0.25">
      <c r="A294" s="343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74"/>
      <c r="O294" s="297"/>
      <c r="P294" s="297"/>
      <c r="Q294" s="297"/>
      <c r="R294" s="297"/>
      <c r="S294" s="297"/>
      <c r="T294" s="297"/>
      <c r="U294" s="297"/>
      <c r="V294" s="297"/>
      <c r="W294" s="297"/>
      <c r="X294" s="297"/>
      <c r="Y294" s="297"/>
      <c r="Z294" s="297"/>
      <c r="AA294" s="297"/>
      <c r="AB294" s="297"/>
      <c r="AC294" s="297"/>
      <c r="AD294" s="297"/>
      <c r="AE294" s="297"/>
      <c r="AF294" s="297"/>
    </row>
    <row r="295" spans="1:32" ht="18" customHeight="1" thickTop="1" thickBot="1" x14ac:dyDescent="0.25">
      <c r="A295" s="40" t="s">
        <v>395</v>
      </c>
      <c r="B295" s="46">
        <f>IFERROR(X22*H22,"0")</f>
        <v>0</v>
      </c>
      <c r="C295" s="46">
        <f>IFERROR(X28*H28,"0")+IFERROR(X29*H29,"0")</f>
        <v>210</v>
      </c>
      <c r="D295" s="46">
        <f>IFERROR(X34*H34,"0")+IFERROR(X35*H35,"0")+IFERROR(X36*H36,"0")</f>
        <v>0</v>
      </c>
      <c r="E295" s="46">
        <f>IFERROR(X41*H41,"0")+IFERROR(X42*H42,"0")+IFERROR(X43*H43,"0")+IFERROR(X44*H44,"0")</f>
        <v>2512.8000000000002</v>
      </c>
      <c r="F295" s="46">
        <f>IFERROR(X49*H49,"0")+IFERROR(X53*H53,"0")+IFERROR(X57*H57,"0")+IFERROR(X61*H61,"0")+IFERROR(X62*H62,"0")+IFERROR(X66*H66,"0")+IFERROR(X67*H67,"0")+IFERROR(X68*H68,"0")</f>
        <v>67.2</v>
      </c>
      <c r="G295" s="46">
        <f>IFERROR(X73*H73,"0")+IFERROR(X74*H74,"0")</f>
        <v>1980</v>
      </c>
      <c r="H295" s="46">
        <f>IFERROR(X79*H79,"0")</f>
        <v>0</v>
      </c>
      <c r="I295" s="46">
        <f>IFERROR(X84*H84,"0")+IFERROR(X85*H85,"0")</f>
        <v>151.19999999999999</v>
      </c>
      <c r="J295" s="46">
        <f>IFERROR(X90*H90,"0")+IFERROR(X91*H91,"0")+IFERROR(X92*H92,"0")+IFERROR(X93*H93,"0")+IFERROR(X94*H94,"0")+IFERROR(X95*H95,"0")</f>
        <v>462</v>
      </c>
      <c r="K295" s="46">
        <f>IFERROR(X100*H100,"0")+IFERROR(X101*H101,"0")</f>
        <v>30.240000000000002</v>
      </c>
      <c r="L295" s="46">
        <f>IFERROR(X106*H106,"0")+IFERROR(X107*H107,"0")+IFERROR(X108*H108,"0")+IFERROR(X109*H109,"0")+IFERROR(X110*H110,"0")+IFERROR(X111*H111,"0")+IFERROR(X115*H115,"0")+IFERROR(X119*H119,"0")</f>
        <v>2009.76</v>
      </c>
      <c r="M295" s="46">
        <f>IFERROR(X124*H124,"0")+IFERROR(X125*H125,"0")</f>
        <v>714</v>
      </c>
      <c r="N295" s="274"/>
      <c r="O295" s="46">
        <f>IFERROR(X130*H130,"0")+IFERROR(X131*H131,"0")</f>
        <v>336</v>
      </c>
      <c r="P295" s="46">
        <f>IFERROR(X136*H136,"0")+IFERROR(X137*H137,"0")</f>
        <v>168</v>
      </c>
      <c r="Q295" s="46">
        <f>IFERROR(X142*H142,"0")</f>
        <v>210</v>
      </c>
      <c r="R295" s="46">
        <f>IFERROR(X147*H147,"0")</f>
        <v>37.800000000000004</v>
      </c>
      <c r="S295" s="46">
        <f>IFERROR(X152*H152,"0")</f>
        <v>0</v>
      </c>
      <c r="T295" s="46">
        <f>IFERROR(X157*H157,"0")</f>
        <v>0</v>
      </c>
      <c r="U295" s="46">
        <f>IFERROR(X163*H163,"0")+IFERROR(X164*H164,"0")</f>
        <v>180</v>
      </c>
      <c r="V295" s="46">
        <f>IFERROR(X170*H170,"0")+IFERROR(X171*H171,"0")+IFERROR(X172*H172,"0")+IFERROR(X176*H176,"0")</f>
        <v>882</v>
      </c>
      <c r="W295" s="46">
        <f>IFERROR(X182*H182,"0")+IFERROR(X186*H186,"0")+IFERROR(X187*H187,"0")+IFERROR(X188*H188,"0")+IFERROR(X189*H189,"0")</f>
        <v>72.240000000000009</v>
      </c>
      <c r="X295" s="46">
        <f>IFERROR(X194*H194,"0")+IFERROR(X195*H195,"0")</f>
        <v>67.199999999999989</v>
      </c>
      <c r="Y295" s="46">
        <f>IFERROR(X200*H200,"0")+IFERROR(X201*H201,"0")+IFERROR(X202*H202,"0")+IFERROR(X203*H203,"0")</f>
        <v>86.4</v>
      </c>
      <c r="Z295" s="46">
        <f>IFERROR(X208*H208,"0")</f>
        <v>180</v>
      </c>
      <c r="AA295" s="46">
        <f>IFERROR(X213*H213,"0")+IFERROR(X217*H217,"0")+IFERROR(X218*H218,"0")+IFERROR(X219*H219,"0")</f>
        <v>254.40000000000003</v>
      </c>
      <c r="AB295" s="46">
        <f>IFERROR(X224*H224,"0")+IFERROR(X225*H225,"0")</f>
        <v>0</v>
      </c>
      <c r="AC295" s="46">
        <f>IFERROR(X231*H231,"0")</f>
        <v>0</v>
      </c>
      <c r="AD295" s="46">
        <f>IFERROR(X237*H237,"0")</f>
        <v>600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2531.92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396</v>
      </c>
      <c r="B297" s="58" t="s">
        <v>397</v>
      </c>
      <c r="C297" s="58" t="s">
        <v>398</v>
      </c>
    </row>
    <row r="298" spans="1:32" x14ac:dyDescent="0.2">
      <c r="A298" s="59">
        <f>SUMPRODUCT(--(BB:BB="ЗПФ"),--(W:W="кор"),H:H,Y:Y)+SUMPRODUCT(--(BB:BB="ЗПФ"),--(W:W="кг"),Y:Y)</f>
        <v>7766.3999999999987</v>
      </c>
      <c r="B298" s="60">
        <f>SUMPRODUCT(--(BB:BB="ПГП"),--(W:W="кор"),H:H,Y:Y)+SUMPRODUCT(--(BB:BB="ПГП"),--(W:W="кг"),Y:Y)</f>
        <v>5976.76</v>
      </c>
      <c r="C298" s="60">
        <f>SUMPRODUCT(--(BB:BB="КИЗ"),--(W:W="кор"),H:H,Y:Y)+SUMPRODUCT(--(BB:BB="КИЗ"),--(W:W="кг"),Y:Y)</f>
        <v>0</v>
      </c>
    </row>
  </sheetData>
  <sheetProtection algorithmName="SHA-512" hashValue="WZRcQ13nizgCCI5b+mMee0olStzLZp68fxHFIzzhyzsPqfFwdwUw2NRdaRlBN8yMfOrXEI4tLYaDggn3/lvgQg==" saltValue="Di/+QsOwMyLGIxSXGviIpw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082,72"/>
        <filter val="1 972,80"/>
        <filter val="1 980,00"/>
        <filter val="112,00"/>
        <filter val="12,00"/>
        <filter val="120,00"/>
        <filter val="124,00"/>
        <filter val="13 743,16"/>
        <filter val="14 927,60"/>
        <filter val="14,00"/>
        <filter val="140,00"/>
        <filter val="15 827,60"/>
        <filter val="151,20"/>
        <filter val="154,00"/>
        <filter val="156,00"/>
        <filter val="168,00"/>
        <filter val="180,00"/>
        <filter val="187,20"/>
        <filter val="2 512,80"/>
        <filter val="204,00"/>
        <filter val="210,00"/>
        <filter val="232,00"/>
        <filter val="238,00"/>
        <filter val="24,00"/>
        <filter val="28,00"/>
        <filter val="288,00"/>
        <filter val="294,00"/>
        <filter val="3 094,00"/>
        <filter val="30,24"/>
        <filter val="33,60"/>
        <filter val="336,00"/>
        <filter val="36"/>
        <filter val="36,00"/>
        <filter val="36,96"/>
        <filter val="360,00"/>
        <filter val="37,80"/>
        <filter val="38,64"/>
        <filter val="396,00"/>
        <filter val="42,00"/>
        <filter val="441,20"/>
        <filter val="462,00"/>
        <filter val="56,00"/>
        <filter val="60,00"/>
        <filter val="600,00"/>
        <filter val="67,20"/>
        <filter val="70,00"/>
        <filter val="714,00"/>
        <filter val="84,00"/>
        <filter val="86,40"/>
        <filter val="882,00"/>
        <filter val="96,00"/>
        <filter val="98,00"/>
      </filters>
    </filterColumn>
    <filterColumn colId="29" showButton="0"/>
    <filterColumn colId="30" showButton="0"/>
  </autoFilter>
  <mergeCells count="513">
    <mergeCell ref="A10:C10"/>
    <mergeCell ref="P218:T218"/>
    <mergeCell ref="P69:V69"/>
    <mergeCell ref="Z293:Z294"/>
    <mergeCell ref="A192:Z192"/>
    <mergeCell ref="AB293:AB294"/>
    <mergeCell ref="A21:Z21"/>
    <mergeCell ref="A129:Z129"/>
    <mergeCell ref="D42:E42"/>
    <mergeCell ref="A181:Z181"/>
    <mergeCell ref="D17:E18"/>
    <mergeCell ref="P202:T202"/>
    <mergeCell ref="X17:X18"/>
    <mergeCell ref="A52:Z52"/>
    <mergeCell ref="D110:E110"/>
    <mergeCell ref="D44:E44"/>
    <mergeCell ref="AA293:AA294"/>
    <mergeCell ref="D265:E265"/>
    <mergeCell ref="AA17:AA18"/>
    <mergeCell ref="H10:M10"/>
    <mergeCell ref="A12:M12"/>
    <mergeCell ref="A19:Z19"/>
    <mergeCell ref="A14:M14"/>
    <mergeCell ref="D280:E280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P136:T136"/>
    <mergeCell ref="H293:H294"/>
    <mergeCell ref="D171:E171"/>
    <mergeCell ref="P200:T200"/>
    <mergeCell ref="P74:T74"/>
    <mergeCell ref="D182:E182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P81:V81"/>
    <mergeCell ref="A33:Z33"/>
    <mergeCell ref="A126:O127"/>
    <mergeCell ref="P23:V23"/>
    <mergeCell ref="V12:W12"/>
    <mergeCell ref="A39:Z39"/>
    <mergeCell ref="P85:T85"/>
    <mergeCell ref="P2:W3"/>
    <mergeCell ref="A244:O245"/>
    <mergeCell ref="D35:E35"/>
    <mergeCell ref="A23:O24"/>
    <mergeCell ref="D10:E10"/>
    <mergeCell ref="F10:G10"/>
    <mergeCell ref="D34:E34"/>
    <mergeCell ref="D243:E243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D237:E237"/>
    <mergeCell ref="D266:E266"/>
    <mergeCell ref="D95:E95"/>
    <mergeCell ref="U17:V17"/>
    <mergeCell ref="Y17:Y18"/>
    <mergeCell ref="D57:E57"/>
    <mergeCell ref="A8:C8"/>
    <mergeCell ref="A9:C9"/>
    <mergeCell ref="P125:T125"/>
    <mergeCell ref="D202:E202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P201:T201"/>
    <mergeCell ref="P176:T176"/>
    <mergeCell ref="D84:E84"/>
    <mergeCell ref="P41:T41"/>
    <mergeCell ref="D22:E22"/>
    <mergeCell ref="A222:Z222"/>
    <mergeCell ref="P34:T34"/>
    <mergeCell ref="A102:O103"/>
    <mergeCell ref="D213:E213"/>
    <mergeCell ref="P49:T49"/>
    <mergeCell ref="P36:T36"/>
    <mergeCell ref="P107:T107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106:T106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48:V148"/>
    <mergeCell ref="P130:T130"/>
    <mergeCell ref="D136:E136"/>
    <mergeCell ref="P282:T282"/>
    <mergeCell ref="P111:T111"/>
    <mergeCell ref="D225:E225"/>
    <mergeCell ref="P61:T61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D200:E200"/>
    <mergeCell ref="P262:V262"/>
    <mergeCell ref="P268:V268"/>
    <mergeCell ref="P247:T247"/>
    <mergeCell ref="P276:T276"/>
    <mergeCell ref="P270:T270"/>
    <mergeCell ref="P278:T278"/>
    <mergeCell ref="P101:T101"/>
    <mergeCell ref="P63:V63"/>
    <mergeCell ref="A246:Z246"/>
    <mergeCell ref="P50:V50"/>
    <mergeCell ref="M17:M18"/>
    <mergeCell ref="O17:O18"/>
    <mergeCell ref="P174:V174"/>
    <mergeCell ref="A180:Z180"/>
    <mergeCell ref="A240:Z240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H17:H18"/>
    <mergeCell ref="A220:O221"/>
    <mergeCell ref="A146:Z146"/>
    <mergeCell ref="P90:T90"/>
    <mergeCell ref="P217:T217"/>
    <mergeCell ref="A252:Z252"/>
    <mergeCell ref="A50:O51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P91:T91"/>
    <mergeCell ref="K293:K294"/>
    <mergeCell ref="D273:E273"/>
    <mergeCell ref="A80:O81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D36:E36"/>
    <mergeCell ref="P58:V58"/>
    <mergeCell ref="A13:M13"/>
    <mergeCell ref="D61:E61"/>
    <mergeCell ref="A15:M15"/>
    <mergeCell ref="A54:O55"/>
    <mergeCell ref="A160:Z160"/>
    <mergeCell ref="A141:Z141"/>
    <mergeCell ref="A135:Z135"/>
    <mergeCell ref="A104:Z104"/>
    <mergeCell ref="P43:T43"/>
    <mergeCell ref="P62:T62"/>
    <mergeCell ref="I17:I18"/>
    <mergeCell ref="A26:Z26"/>
    <mergeCell ref="P59:V59"/>
    <mergeCell ref="W17:W18"/>
    <mergeCell ref="P38:V38"/>
    <mergeCell ref="P79:T79"/>
    <mergeCell ref="P73:T73"/>
    <mergeCell ref="P76:V76"/>
    <mergeCell ref="C292:T292"/>
    <mergeCell ref="D264:E264"/>
    <mergeCell ref="P277:T277"/>
    <mergeCell ref="D93:E93"/>
    <mergeCell ref="A251:Z251"/>
    <mergeCell ref="P288:V288"/>
    <mergeCell ref="D157:E157"/>
    <mergeCell ref="A105:Z105"/>
    <mergeCell ref="P265:T265"/>
    <mergeCell ref="P94:T94"/>
    <mergeCell ref="D208:E208"/>
    <mergeCell ref="P147:T147"/>
    <mergeCell ref="P96:V96"/>
    <mergeCell ref="P261:V261"/>
    <mergeCell ref="A151:Z151"/>
    <mergeCell ref="P95:T95"/>
    <mergeCell ref="P273:T273"/>
    <mergeCell ref="A285:O290"/>
    <mergeCell ref="D187:E187"/>
    <mergeCell ref="A190:O191"/>
    <mergeCell ref="P231:T231"/>
    <mergeCell ref="P163:T163"/>
    <mergeCell ref="D109:E109"/>
    <mergeCell ref="D130:E130"/>
    <mergeCell ref="W293:W294"/>
    <mergeCell ref="Y293:Y294"/>
    <mergeCell ref="S293:S294"/>
    <mergeCell ref="U293:U294"/>
    <mergeCell ref="P284:V284"/>
    <mergeCell ref="P286:V286"/>
    <mergeCell ref="P287:V287"/>
    <mergeCell ref="D164:E164"/>
    <mergeCell ref="R293:R294"/>
    <mergeCell ref="D279:E279"/>
    <mergeCell ref="P283:V283"/>
    <mergeCell ref="D271:E271"/>
    <mergeCell ref="E293:E294"/>
    <mergeCell ref="G293:G294"/>
    <mergeCell ref="I293:I294"/>
    <mergeCell ref="P189:T189"/>
    <mergeCell ref="P281:T281"/>
    <mergeCell ref="D224:E224"/>
    <mergeCell ref="P190:V190"/>
    <mergeCell ref="D259:E259"/>
    <mergeCell ref="P257:V257"/>
    <mergeCell ref="O293:O294"/>
    <mergeCell ref="Q293:Q294"/>
    <mergeCell ref="P271:T271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A98:Z98"/>
    <mergeCell ref="A162:Z162"/>
    <mergeCell ref="A138:O139"/>
    <mergeCell ref="P15:T16"/>
    <mergeCell ref="A132:O133"/>
    <mergeCell ref="A6:C6"/>
    <mergeCell ref="P142:T142"/>
    <mergeCell ref="A161:Z161"/>
    <mergeCell ref="D115:E115"/>
    <mergeCell ref="P182:T182"/>
    <mergeCell ref="P102:V10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B293:B294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P293:P294"/>
    <mergeCell ref="D147:E147"/>
    <mergeCell ref="D274:E274"/>
    <mergeCell ref="D1:F1"/>
    <mergeCell ref="A242:Z242"/>
    <mergeCell ref="A71:Z71"/>
    <mergeCell ref="P46:V46"/>
    <mergeCell ref="A234:Z234"/>
    <mergeCell ref="J17:J18"/>
    <mergeCell ref="L17:L18"/>
    <mergeCell ref="P255:T255"/>
    <mergeCell ref="P112:V112"/>
    <mergeCell ref="A116:O117"/>
    <mergeCell ref="D100:E100"/>
    <mergeCell ref="A229:Z229"/>
    <mergeCell ref="P17:T18"/>
    <mergeCell ref="A77:Z77"/>
    <mergeCell ref="P194:T194"/>
    <mergeCell ref="P131:T131"/>
    <mergeCell ref="H1:Q1"/>
    <mergeCell ref="A99:Z9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P154:V154"/>
    <mergeCell ref="A150:Z150"/>
    <mergeCell ref="D142:E142"/>
    <mergeCell ref="A120:O121"/>
    <mergeCell ref="D7:M7"/>
    <mergeCell ref="D79:E79"/>
    <mergeCell ref="P92:T92"/>
    <mergeCell ref="A209:O210"/>
    <mergeCell ref="P29:T29"/>
    <mergeCell ref="P100:T100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R1:T1"/>
    <mergeCell ref="B17:B18"/>
    <mergeCell ref="V10:W10"/>
    <mergeCell ref="H9:I9"/>
    <mergeCell ref="P24:V24"/>
    <mergeCell ref="P153:V153"/>
    <mergeCell ref="A65:Z65"/>
    <mergeCell ref="A45:O46"/>
    <mergeCell ref="P157:T157"/>
    <mergeCell ref="P213:T213"/>
    <mergeCell ref="P172:T172"/>
    <mergeCell ref="A158:O159"/>
    <mergeCell ref="P28:T28"/>
    <mergeCell ref="D53:E53"/>
    <mergeCell ref="P232:V232"/>
    <mergeCell ref="P159:V159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P143:V143"/>
    <mergeCell ref="P248:V248"/>
    <mergeCell ref="D131:E131"/>
    <mergeCell ref="A60:Z60"/>
    <mergeCell ref="D124:E124"/>
    <mergeCell ref="D195:E195"/>
    <mergeCell ref="D189:E189"/>
    <mergeCell ref="A173:O174"/>
    <mergeCell ref="P170:T170"/>
    <mergeCell ref="D66:E66"/>
    <mergeCell ref="P113:V113"/>
    <mergeCell ref="D253:E253"/>
    <mergeCell ref="D281:E281"/>
    <mergeCell ref="A256:O257"/>
    <mergeCell ref="A78:Z78"/>
    <mergeCell ref="A165:O166"/>
    <mergeCell ref="P87:V87"/>
    <mergeCell ref="A83:Z83"/>
    <mergeCell ref="P245:V245"/>
    <mergeCell ref="D272:E272"/>
    <mergeCell ref="D106:E106"/>
    <mergeCell ref="P285:V285"/>
    <mergeCell ref="P124:T124"/>
    <mergeCell ref="P138:V138"/>
    <mergeCell ref="A128:Z128"/>
    <mergeCell ref="A175:Z175"/>
    <mergeCell ref="A235:Z235"/>
    <mergeCell ref="A185:Z18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9 X136 X152 X157 X176 X189 X194:X195 X200 X202:X203 X213 X217:X219 X224 X231 X243 X247 X253:X255 X270 X275:X279 X281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7 X259 X265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15 X130 X137 X142 X147 X163:X164 X182 X186:X188 X201 X208 X225 X260 X264 X266 X271:X274 X280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38XySAiMWx7KqQ10MWpSm+HeIrZb/tBgv8WLSLx5Lhp0iFFO1BiAWcW7VUyIakyTGwPvffqQK4ya+D1ntKYUqg==" saltValue="MBUJP9GH8z6rIv0TmSxP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2025-09-25T11:57:39Z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