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Черкизово Ташкент\"/>
    </mc:Choice>
  </mc:AlternateContent>
  <xr:revisionPtr revIDLastSave="0" documentId="13_ncr:1_{A42FCC74-CA7B-42CC-A879-BD3C5BB391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" i="1" l="1"/>
  <c r="V35" i="1"/>
  <c r="P35" i="1"/>
  <c r="U35" i="1" s="1"/>
  <c r="L35" i="1"/>
  <c r="V34" i="1"/>
  <c r="P34" i="1"/>
  <c r="U34" i="1" s="1"/>
  <c r="L34" i="1"/>
  <c r="V33" i="1"/>
  <c r="F33" i="1"/>
  <c r="E33" i="1"/>
  <c r="P33" i="1" s="1"/>
  <c r="V32" i="1"/>
  <c r="P32" i="1"/>
  <c r="U32" i="1" s="1"/>
  <c r="L32" i="1"/>
  <c r="V31" i="1"/>
  <c r="P31" i="1"/>
  <c r="U31" i="1" s="1"/>
  <c r="L31" i="1"/>
  <c r="V30" i="1"/>
  <c r="P30" i="1"/>
  <c r="U30" i="1" s="1"/>
  <c r="L30" i="1"/>
  <c r="V29" i="1"/>
  <c r="P29" i="1"/>
  <c r="U29" i="1" s="1"/>
  <c r="L29" i="1"/>
  <c r="V28" i="1"/>
  <c r="P28" i="1"/>
  <c r="U28" i="1" s="1"/>
  <c r="L28" i="1"/>
  <c r="V27" i="1"/>
  <c r="P27" i="1"/>
  <c r="U27" i="1" s="1"/>
  <c r="L27" i="1"/>
  <c r="V26" i="1"/>
  <c r="P26" i="1"/>
  <c r="U26" i="1" s="1"/>
  <c r="L26" i="1"/>
  <c r="V25" i="1"/>
  <c r="P25" i="1"/>
  <c r="U25" i="1" s="1"/>
  <c r="L25" i="1"/>
  <c r="V24" i="1"/>
  <c r="P24" i="1"/>
  <c r="U24" i="1" s="1"/>
  <c r="L24" i="1"/>
  <c r="V23" i="1"/>
  <c r="F23" i="1"/>
  <c r="E23" i="1"/>
  <c r="P23" i="1" s="1"/>
  <c r="AG23" i="1" s="1"/>
  <c r="V22" i="1"/>
  <c r="F22" i="1"/>
  <c r="E22" i="1"/>
  <c r="P22" i="1" s="1"/>
  <c r="Q22" i="1" s="1"/>
  <c r="AG22" i="1" s="1"/>
  <c r="V21" i="1"/>
  <c r="P21" i="1"/>
  <c r="T21" i="1" s="1"/>
  <c r="L21" i="1"/>
  <c r="V20" i="1"/>
  <c r="P20" i="1"/>
  <c r="L20" i="1"/>
  <c r="V19" i="1"/>
  <c r="F19" i="1"/>
  <c r="E19" i="1"/>
  <c r="L19" i="1" s="1"/>
  <c r="V18" i="1"/>
  <c r="P18" i="1"/>
  <c r="L18" i="1"/>
  <c r="V17" i="1"/>
  <c r="P17" i="1"/>
  <c r="L17" i="1"/>
  <c r="V16" i="1"/>
  <c r="F16" i="1"/>
  <c r="E16" i="1"/>
  <c r="L16" i="1" s="1"/>
  <c r="V15" i="1"/>
  <c r="P15" i="1"/>
  <c r="L15" i="1"/>
  <c r="V14" i="1"/>
  <c r="F14" i="1"/>
  <c r="E14" i="1"/>
  <c r="L14" i="1" s="1"/>
  <c r="V13" i="1"/>
  <c r="P13" i="1"/>
  <c r="Q13" i="1" s="1"/>
  <c r="L13" i="1"/>
  <c r="V12" i="1"/>
  <c r="P12" i="1"/>
  <c r="L12" i="1"/>
  <c r="V11" i="1"/>
  <c r="P11" i="1"/>
  <c r="U11" i="1" s="1"/>
  <c r="L11" i="1"/>
  <c r="V10" i="1"/>
  <c r="P10" i="1"/>
  <c r="T10" i="1" s="1"/>
  <c r="L10" i="1"/>
  <c r="V9" i="1"/>
  <c r="P9" i="1"/>
  <c r="U9" i="1" s="1"/>
  <c r="L9" i="1"/>
  <c r="V8" i="1"/>
  <c r="P8" i="1"/>
  <c r="T8" i="1" s="1"/>
  <c r="L8" i="1"/>
  <c r="V7" i="1"/>
  <c r="P7" i="1"/>
  <c r="U7" i="1" s="1"/>
  <c r="L7" i="1"/>
  <c r="V6" i="1"/>
  <c r="P6" i="1"/>
  <c r="T6" i="1" s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Q26" i="1" l="1"/>
  <c r="Q35" i="1"/>
  <c r="AG35" i="1" s="1"/>
  <c r="Q28" i="1"/>
  <c r="AG28" i="1"/>
  <c r="Q34" i="1"/>
  <c r="AG12" i="1"/>
  <c r="T9" i="1"/>
  <c r="AG13" i="1"/>
  <c r="AG15" i="1"/>
  <c r="AG17" i="1"/>
  <c r="AG24" i="1"/>
  <c r="AG26" i="1"/>
  <c r="Q32" i="1"/>
  <c r="AG32" i="1" s="1"/>
  <c r="Q18" i="1"/>
  <c r="AG18" i="1" s="1"/>
  <c r="AG20" i="1"/>
  <c r="Q33" i="1"/>
  <c r="AG33" i="1" s="1"/>
  <c r="T12" i="1"/>
  <c r="P16" i="1"/>
  <c r="AG16" i="1" s="1"/>
  <c r="V5" i="1"/>
  <c r="E5" i="1"/>
  <c r="T7" i="1"/>
  <c r="T11" i="1"/>
  <c r="P14" i="1"/>
  <c r="AG14" i="1" s="1"/>
  <c r="P19" i="1"/>
  <c r="AG19" i="1" s="1"/>
  <c r="T22" i="1"/>
  <c r="T23" i="1"/>
  <c r="T26" i="1"/>
  <c r="T28" i="1"/>
  <c r="T30" i="1"/>
  <c r="U33" i="1"/>
  <c r="U22" i="1"/>
  <c r="U23" i="1"/>
  <c r="U6" i="1"/>
  <c r="U8" i="1"/>
  <c r="U10" i="1"/>
  <c r="U12" i="1"/>
  <c r="U13" i="1"/>
  <c r="U15" i="1"/>
  <c r="U17" i="1"/>
  <c r="U18" i="1"/>
  <c r="U20" i="1"/>
  <c r="U21" i="1"/>
  <c r="L22" i="1"/>
  <c r="L23" i="1"/>
  <c r="L33" i="1"/>
  <c r="F5" i="1"/>
  <c r="T33" i="1" l="1"/>
  <c r="AG34" i="1"/>
  <c r="T34" i="1"/>
  <c r="U19" i="1"/>
  <c r="T18" i="1"/>
  <c r="AG31" i="1"/>
  <c r="T31" i="1"/>
  <c r="AG27" i="1"/>
  <c r="T27" i="1"/>
  <c r="T15" i="1"/>
  <c r="P5" i="1"/>
  <c r="U16" i="1"/>
  <c r="U14" i="1"/>
  <c r="T35" i="1"/>
  <c r="T32" i="1"/>
  <c r="T24" i="1"/>
  <c r="T16" i="1"/>
  <c r="T19" i="1"/>
  <c r="T14" i="1"/>
  <c r="AG29" i="1"/>
  <c r="T29" i="1"/>
  <c r="AG25" i="1"/>
  <c r="AG5" i="1" s="1"/>
  <c r="T25" i="1"/>
  <c r="T20" i="1"/>
  <c r="T17" i="1"/>
  <c r="T13" i="1"/>
  <c r="Q5" i="1"/>
  <c r="L5" i="1"/>
</calcChain>
</file>

<file path=xl/sharedStrings.xml><?xml version="1.0" encoding="utf-8"?>
<sst xmlns="http://schemas.openxmlformats.org/spreadsheetml/2006/main" count="132" uniqueCount="79">
  <si>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</si>
  <si>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</si>
  <si>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</si>
  <si>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</si>
  <si>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</si>
  <si>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</si>
  <si>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</si>
  <si>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</si>
  <si>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</si>
  <si>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</si>
  <si>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</si>
  <si>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</si>
  <si>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</si>
  <si>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</si>
  <si>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</si>
  <si>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</si>
  <si>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</si>
  <si>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</si>
  <si>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</si>
  <si>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</si>
  <si>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</si>
  <si>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</si>
  <si>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</si>
  <si>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</si>
  <si>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</si>
  <si>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</si>
  <si>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</si>
  <si>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</si>
  <si>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</si>
  <si>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</si>
  <si>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</si>
  <si>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</si>
  <si>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</si>
  <si>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</si>
  <si>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</si>
  <si>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</si>
  <si>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</si>
  <si>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</si>
  <si>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</si>
  <si>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</si>
  <si>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</si>
  <si>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</si>
  <si>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</si>
  <si>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</si>
  <si>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</si>
  <si>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</si>
  <si>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</si>
  <si>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</si>
  <si>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</si>
  <si>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</si>
  <si>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</si>
  <si>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</si>
  <si>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</si>
  <si>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</si>
  <si>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</si>
  <si>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</si>
  <si>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</si>
  <si>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</si>
  <si>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</si>
  <si>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</si>
  <si>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</si>
  <si>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</si>
  <si>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</si>
  <si>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</si>
  <si>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</si>
  <si>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</si>
  <si>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</si>
  <si>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</si>
  <si>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</si>
  <si>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</si>
  <si>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</si>
  <si>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</si>
  <si>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</si>
  <si>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</si>
  <si>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</si>
  <si>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</si>
  <si>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</si>
  <si>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11,08,25 завод не отгрузил / 28,07,25 завод не отгрузил</t>
    </r>
  </si>
  <si>
    <t>нужно увеличить продажи / тф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</si>
</sst>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2,09,25-18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12.09.2025 - 18.09.2025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12.09.25</v>
          </cell>
          <cell r="E6" t="str">
            <v>13.09.25</v>
          </cell>
          <cell r="F6" t="str">
            <v>14.09.25</v>
          </cell>
        </row>
        <row r="8">
          <cell r="A8" t="str">
            <v>1721-Сосиски Вязанка Сливочные ТМ Стародворские колбасы</v>
          </cell>
          <cell r="C8">
            <v>610.58699999999999</v>
          </cell>
          <cell r="D8">
            <v>243.108</v>
          </cell>
          <cell r="E8">
            <v>57.588000000000001</v>
          </cell>
        </row>
        <row r="9">
          <cell r="A9" t="str">
            <v>2074-Сосиски Молочные для завтрака Особый рецепт</v>
          </cell>
          <cell r="C9">
            <v>799.88199999999995</v>
          </cell>
          <cell r="D9">
            <v>151.07300000000001</v>
          </cell>
          <cell r="E9">
            <v>61.222000000000001</v>
          </cell>
        </row>
        <row r="10">
          <cell r="A10" t="str">
            <v>7187 ГРУДИНКА ПРЕМИУМ к/в мл/к в/у 0.3кг_50с  ОСТАНКИНО</v>
          </cell>
          <cell r="C10">
            <v>1152</v>
          </cell>
          <cell r="D10">
            <v>418</v>
          </cell>
          <cell r="E10">
            <v>184</v>
          </cell>
        </row>
        <row r="11">
          <cell r="A11" t="str">
            <v>МХБ Колб полусухая «Салями» ВУ ОХЛ 280гр*6 (1,68кг)  МИРАТОРГ</v>
          </cell>
          <cell r="C11">
            <v>549</v>
          </cell>
          <cell r="D11">
            <v>327</v>
          </cell>
          <cell r="E11">
            <v>47</v>
          </cell>
        </row>
        <row r="12">
          <cell r="A12" t="str">
            <v>7070 СОЧНЫЕ ПМ сос п/о мгс 1.5*4_А_50с  ОСТАНКИНО</v>
          </cell>
          <cell r="C12">
            <v>456.04</v>
          </cell>
          <cell r="D12">
            <v>141.72200000000001</v>
          </cell>
          <cell r="E12">
            <v>56.003999999999998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289.774</v>
          </cell>
          <cell r="D13">
            <v>26.370999999999999</v>
          </cell>
          <cell r="E13">
            <v>24.773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328.35899999999998</v>
          </cell>
          <cell r="D14">
            <v>75.843999999999994</v>
          </cell>
          <cell r="E14">
            <v>29.79</v>
          </cell>
        </row>
        <row r="15">
          <cell r="A15" t="str">
            <v>У_МХБ Колб полусухая «Салями» ВУ ОХЛ 280гр*6 (1,68кг)  МИРАТОРГ</v>
          </cell>
          <cell r="C15">
            <v>339</v>
          </cell>
          <cell r="E15">
            <v>339</v>
          </cell>
        </row>
        <row r="16">
          <cell r="A16" t="str">
            <v>0222-Ветчины Дугушка Дугушка б/о Стародворье, 1кг</v>
          </cell>
          <cell r="C16">
            <v>223.352</v>
          </cell>
          <cell r="D16">
            <v>60.728999999999999</v>
          </cell>
          <cell r="E16">
            <v>23.757000000000001</v>
          </cell>
        </row>
        <row r="17">
          <cell r="A17" t="str">
            <v>7058 ШПИКАЧКИ СОЧНЫЕ С БЕКОНОМ п/о мгс 1*3_60с  ОСТАНКИНО</v>
          </cell>
          <cell r="C17">
            <v>239.65100000000001</v>
          </cell>
          <cell r="D17">
            <v>65.477999999999994</v>
          </cell>
          <cell r="E17">
            <v>46.529000000000003</v>
          </cell>
        </row>
        <row r="18">
          <cell r="A18" t="str">
            <v>4087   СЕРВЕЛАТ КОПЧЕНЫЙ НА БУКЕ в/к в/К 0,35</v>
          </cell>
          <cell r="C18">
            <v>511</v>
          </cell>
          <cell r="D18">
            <v>187</v>
          </cell>
          <cell r="E18">
            <v>58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199.05600000000001</v>
          </cell>
          <cell r="D19">
            <v>75.046999999999997</v>
          </cell>
          <cell r="E19">
            <v>29.940999999999999</v>
          </cell>
        </row>
        <row r="20">
          <cell r="A20" t="str">
            <v>1523-Сосиски Вязанка Молочные ТМ Стародворские колбасы</v>
          </cell>
          <cell r="C20">
            <v>188.441</v>
          </cell>
          <cell r="D20">
            <v>40.655000000000001</v>
          </cell>
          <cell r="E20">
            <v>33.177</v>
          </cell>
        </row>
        <row r="21">
          <cell r="A21" t="str">
            <v>МХБ Колбаса варено-копченая Сервелат Финский ШТ. Ф/О ОХЛ В/У 375г*6 (2,25кг) МИРАТОРГ</v>
          </cell>
          <cell r="C21">
            <v>309</v>
          </cell>
          <cell r="D21">
            <v>165</v>
          </cell>
          <cell r="E21">
            <v>35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362</v>
          </cell>
          <cell r="D22">
            <v>88</v>
          </cell>
          <cell r="E22">
            <v>26</v>
          </cell>
        </row>
        <row r="23">
          <cell r="A23" t="str">
            <v>2205-Сосиски Молочные для завтрака ТМ Особый рецепт 0,4кг</v>
          </cell>
          <cell r="C23">
            <v>455</v>
          </cell>
          <cell r="D23">
            <v>87</v>
          </cell>
          <cell r="E23">
            <v>89</v>
          </cell>
        </row>
        <row r="24">
          <cell r="A24" t="str">
            <v>6346 ФИЛЕЙНАЯ Папа может вар п/о 0.5кг_СНГ  ОСТАНКИНО</v>
          </cell>
          <cell r="C24">
            <v>421</v>
          </cell>
          <cell r="D24">
            <v>73</v>
          </cell>
          <cell r="E24">
            <v>48</v>
          </cell>
        </row>
        <row r="25">
          <cell r="A25" t="str">
            <v>5608 СЕРВЕЛАТ ФИНСКИЙ в/к в/у срез 0.35кг_СНГ</v>
          </cell>
          <cell r="C25">
            <v>416</v>
          </cell>
          <cell r="D25">
            <v>123</v>
          </cell>
          <cell r="E25">
            <v>82</v>
          </cell>
        </row>
        <row r="26">
          <cell r="A26" t="str">
            <v>1870-Колбаса Со шпиком ТМ Особый рецепт в оболочке полиамид большой батон.  ПОКОМ</v>
          </cell>
          <cell r="C26">
            <v>265.53699999999998</v>
          </cell>
          <cell r="D26">
            <v>107.749</v>
          </cell>
          <cell r="E26">
            <v>37.494999999999997</v>
          </cell>
        </row>
        <row r="27">
          <cell r="A27" t="str">
            <v>КП Колбаса в/к Балыковая ВУ охл 300г*6  МИРАТОРГ</v>
          </cell>
          <cell r="C27">
            <v>323</v>
          </cell>
          <cell r="D27">
            <v>179</v>
          </cell>
          <cell r="E27">
            <v>35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257.62799999999999</v>
          </cell>
          <cell r="D28">
            <v>62.418999999999997</v>
          </cell>
          <cell r="E28">
            <v>24.968</v>
          </cell>
        </row>
        <row r="29">
          <cell r="A29" t="str">
            <v>4079 СЕРВЕЛАТ КОПЧЕНЫЙ НА БУКЕ в/к в/у_СНГ</v>
          </cell>
          <cell r="C29">
            <v>137.40799999999999</v>
          </cell>
          <cell r="D29">
            <v>50.015999999999998</v>
          </cell>
          <cell r="E29">
            <v>18.327000000000002</v>
          </cell>
        </row>
        <row r="30">
          <cell r="A30" t="str">
            <v>1869-Колбаса Молочная ТМ Особый рецепт в оболочке полиамид большой батон.  ПОКОМ</v>
          </cell>
          <cell r="C30">
            <v>250.803</v>
          </cell>
          <cell r="D30">
            <v>75.558000000000007</v>
          </cell>
          <cell r="E30">
            <v>58.073999999999998</v>
          </cell>
        </row>
        <row r="31">
          <cell r="A31" t="str">
            <v>1720-Сосиски Вязанка Сливочные ТМ Стародворские колбасы ТС Вязанка амицел в мод газов.среде 0,45кг</v>
          </cell>
          <cell r="C31">
            <v>251</v>
          </cell>
          <cell r="D31">
            <v>75</v>
          </cell>
          <cell r="E31">
            <v>40</v>
          </cell>
        </row>
        <row r="32">
          <cell r="A32" t="str">
            <v>6093 САЛЯМИ ИТАЛЬЯНСКАЯ с/к в/у 1/250 8шт_UZ</v>
          </cell>
          <cell r="C32">
            <v>281</v>
          </cell>
          <cell r="D32">
            <v>80</v>
          </cell>
          <cell r="E32">
            <v>66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214</v>
          </cell>
          <cell r="D33">
            <v>102</v>
          </cell>
          <cell r="E33">
            <v>20</v>
          </cell>
        </row>
        <row r="34">
          <cell r="A34" t="str">
            <v>2150 В/к колбасы Рубленая Запеченная Дугушка Весовые Вектор Стародворье, вес 1кг</v>
          </cell>
          <cell r="C34">
            <v>134.71299999999999</v>
          </cell>
          <cell r="D34">
            <v>38.536999999999999</v>
          </cell>
          <cell r="E34">
            <v>21.067</v>
          </cell>
        </row>
        <row r="35">
          <cell r="A35" t="str">
            <v>2634 Колбаса Дугушка Стародворская ТМ Стародворье ТС Дугушка  ПОКОМ</v>
          </cell>
          <cell r="C35">
            <v>171.59</v>
          </cell>
          <cell r="D35">
            <v>60.277999999999999</v>
          </cell>
          <cell r="E35">
            <v>21.19</v>
          </cell>
        </row>
        <row r="36">
          <cell r="A36" t="str">
            <v>МХБ Колбаса полукопченая Чесночная ШТ. ф/о ОХЛ 375г*6 (2,25кг) МИРАТОРГ</v>
          </cell>
          <cell r="C36">
            <v>262</v>
          </cell>
          <cell r="D36">
            <v>129</v>
          </cell>
          <cell r="E36">
            <v>23</v>
          </cell>
        </row>
        <row r="37">
          <cell r="A37" t="str">
            <v>1370-Сосиски Сочинки Бордо Весовой п/а Стародворье</v>
          </cell>
          <cell r="C37">
            <v>160.24199999999999</v>
          </cell>
          <cell r="D37">
            <v>36.348999999999997</v>
          </cell>
          <cell r="E37">
            <v>21.41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293</v>
          </cell>
          <cell r="D38">
            <v>120</v>
          </cell>
          <cell r="E38">
            <v>60</v>
          </cell>
        </row>
        <row r="39">
          <cell r="A39" t="str">
            <v>МХБ Сервелат Мраморный ШТ. в/к ВУ ОХЛ 330г*6 (1,98кг)  МИРАТОРГ</v>
          </cell>
          <cell r="C39">
            <v>191</v>
          </cell>
          <cell r="D39">
            <v>83</v>
          </cell>
          <cell r="E39">
            <v>29</v>
          </cell>
        </row>
        <row r="40">
          <cell r="A40" t="str">
            <v>1118 В/к колбасы Салями Запеченая Дугушка  Вектор Стародворье, 1кг</v>
          </cell>
          <cell r="C40">
            <v>108.52800000000001</v>
          </cell>
          <cell r="D40">
            <v>33.951999999999998</v>
          </cell>
          <cell r="E40">
            <v>9.6760000000000002</v>
          </cell>
        </row>
        <row r="41">
          <cell r="A41" t="str">
            <v>1120 В/к колбасы Сервелат Запеченный Дугушка Вес Вектор Стародворье, вес 1кг</v>
          </cell>
          <cell r="C41">
            <v>112.03400000000001</v>
          </cell>
          <cell r="D41">
            <v>14.167</v>
          </cell>
          <cell r="E41">
            <v>27.227</v>
          </cell>
        </row>
        <row r="42">
          <cell r="A42" t="str">
            <v>Вареные колбасы Докторская ГОСТ Вязанка Фикс.вес 0,4 Вектор Вязанка  ПОКОМ</v>
          </cell>
          <cell r="C42">
            <v>207</v>
          </cell>
          <cell r="D42">
            <v>43</v>
          </cell>
          <cell r="E42">
            <v>26</v>
          </cell>
        </row>
        <row r="43">
          <cell r="A43" t="str">
            <v>1411 Сосиски «Сочинки Сливочные» Весовые ТМ «Стародворье» 1,35 кг  ПОКОМ</v>
          </cell>
          <cell r="C43">
            <v>133.715</v>
          </cell>
          <cell r="D43">
            <v>32.331000000000003</v>
          </cell>
          <cell r="E43">
            <v>36.024999999999999</v>
          </cell>
        </row>
        <row r="44">
          <cell r="A44" t="str">
            <v>6072 ЭКСТРА Папа может вар п/о 0.4кг_UZ</v>
          </cell>
          <cell r="C44">
            <v>345</v>
          </cell>
          <cell r="D44">
            <v>51</v>
          </cell>
          <cell r="E44">
            <v>48</v>
          </cell>
        </row>
        <row r="45">
          <cell r="A45" t="str">
            <v>Сервелат Коньячный в/к ВУ ОХЛ 375гр  МИРАТОРГ</v>
          </cell>
          <cell r="C45">
            <v>186</v>
          </cell>
          <cell r="D45">
            <v>77</v>
          </cell>
          <cell r="E45">
            <v>20</v>
          </cell>
        </row>
        <row r="46">
          <cell r="A46" t="str">
            <v>6092 АРОМАТНАЯ с/к в/у 1/250 8шт_UZ</v>
          </cell>
          <cell r="C46">
            <v>196</v>
          </cell>
          <cell r="D46">
            <v>28</v>
          </cell>
          <cell r="E46">
            <v>39</v>
          </cell>
        </row>
        <row r="47">
          <cell r="A47" t="str">
            <v>1202 В/к колбасы Сервелат Мясорубский с мелкорубленным окороком срез Бордо Фикс.вес 0,35 фиброуз Ста</v>
          </cell>
          <cell r="C47">
            <v>281</v>
          </cell>
          <cell r="D47">
            <v>109</v>
          </cell>
          <cell r="E47">
            <v>82</v>
          </cell>
        </row>
        <row r="48">
          <cell r="A48" t="str">
            <v>ВАР МОЛОЧНАЯ ПО-Ч НМО 1 КГ К3  ЧЕРКИЗОВО</v>
          </cell>
          <cell r="C48">
            <v>95.477000000000004</v>
          </cell>
          <cell r="D48">
            <v>18.701000000000001</v>
          </cell>
          <cell r="E48">
            <v>3.14</v>
          </cell>
        </row>
        <row r="49">
          <cell r="A49" t="str">
            <v>ВК СЕРВ ГОСТ СРЕЗ ФИБ ВУ ШТ 0.5КГ К2  ЧЕРКИЗОВО</v>
          </cell>
          <cell r="C49">
            <v>95</v>
          </cell>
          <cell r="D49">
            <v>20</v>
          </cell>
          <cell r="E49">
            <v>10</v>
          </cell>
        </row>
        <row r="50">
          <cell r="A50" t="str">
            <v>7075 МОЛОЧ.ПРЕМИУМ ПМ сос п/о мгс 1.5*4_О_50с  ОСТАНКИНО</v>
          </cell>
          <cell r="C50">
            <v>119.65900000000001</v>
          </cell>
          <cell r="D50">
            <v>38.963000000000001</v>
          </cell>
          <cell r="E50">
            <v>4.6779999999999999</v>
          </cell>
        </row>
        <row r="51">
          <cell r="A51" t="str">
            <v>ВАР МОЛОЧНАЯ ПО-ЧЕ НМО ШТ 0.4КГ К2.4  ЧЕРКИЗОВО</v>
          </cell>
          <cell r="C51">
            <v>220</v>
          </cell>
          <cell r="D51">
            <v>86</v>
          </cell>
          <cell r="E51">
            <v>24</v>
          </cell>
        </row>
        <row r="52">
          <cell r="A52" t="str">
            <v>СК СЕРВЕЛЕТТИ ПРЕСС СРЕЗ БО ВУ ШТ 0.25КГ  ЧЕРКИЗОВО</v>
          </cell>
          <cell r="C52">
            <v>107</v>
          </cell>
          <cell r="D52">
            <v>46</v>
          </cell>
          <cell r="E52">
            <v>14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83.563999999999993</v>
          </cell>
          <cell r="D53">
            <v>38.020000000000003</v>
          </cell>
          <cell r="E53">
            <v>13.153</v>
          </cell>
        </row>
        <row r="54">
          <cell r="A54" t="str">
            <v>СК БОРОДИНСКАЯ СРЕЗ ФИБ ВУ 0.3КГ ШТ К3.6  ЧЕРКИЗОВО</v>
          </cell>
          <cell r="C54">
            <v>118</v>
          </cell>
          <cell r="D54">
            <v>37</v>
          </cell>
          <cell r="E54">
            <v>31</v>
          </cell>
        </row>
        <row r="55">
          <cell r="A55" t="str">
            <v>6095 ЮБИЛЕЙНАЯ с/к в/у 1/250 8шт_UZ</v>
          </cell>
          <cell r="C55">
            <v>156</v>
          </cell>
          <cell r="D55">
            <v>22</v>
          </cell>
          <cell r="E55">
            <v>28</v>
          </cell>
        </row>
        <row r="56">
          <cell r="A56" t="str">
            <v>1205 Копченые колбасы Салями Мясорубская с рубленым шпиком срез Бордо ф/в 0,35 фиброуз Стародворье  ПОКОМ</v>
          </cell>
          <cell r="C56">
            <v>223</v>
          </cell>
          <cell r="D56">
            <v>68</v>
          </cell>
          <cell r="E56">
            <v>73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223</v>
          </cell>
          <cell r="D57">
            <v>32</v>
          </cell>
          <cell r="E57">
            <v>60</v>
          </cell>
        </row>
        <row r="58">
          <cell r="A58" t="str">
            <v>1371-Сосиски Сочинки с сочной грудинкой Бордо Фикс.вес 0,4 П/а мгс Стародворье</v>
          </cell>
          <cell r="C58">
            <v>218</v>
          </cell>
          <cell r="D58">
            <v>44</v>
          </cell>
          <cell r="E58">
            <v>47</v>
          </cell>
        </row>
        <row r="59">
          <cell r="A59" t="str">
            <v>6076 МЯСНАЯ Папа может вар п/о 0.4кг_UZ</v>
          </cell>
          <cell r="C59">
            <v>260</v>
          </cell>
          <cell r="D59">
            <v>78</v>
          </cell>
          <cell r="E59">
            <v>48</v>
          </cell>
        </row>
        <row r="60">
          <cell r="A60" t="str">
            <v>СК САЛЯМИНИ ВУ ШТ 0.18 КГ  ЧЕРКИЗОВО</v>
          </cell>
          <cell r="C60">
            <v>169</v>
          </cell>
          <cell r="D60">
            <v>34</v>
          </cell>
          <cell r="E60">
            <v>30</v>
          </cell>
        </row>
        <row r="61">
          <cell r="A61" t="str">
            <v>1851-Колбаса Филедворская по-стародворски ТМ Стародворье в оболочке полиамид 0,4 кг.  ПОКОМ</v>
          </cell>
          <cell r="C61">
            <v>207</v>
          </cell>
          <cell r="D61">
            <v>50</v>
          </cell>
          <cell r="E61">
            <v>27</v>
          </cell>
        </row>
        <row r="62">
          <cell r="A62" t="str">
            <v>КОПЧ БЕКОН НАР ВУ ШТ 0.18КГ К1.8  ЧЕРКИЗОВО</v>
          </cell>
          <cell r="C62">
            <v>140</v>
          </cell>
          <cell r="D62">
            <v>21</v>
          </cell>
          <cell r="E62">
            <v>20</v>
          </cell>
        </row>
        <row r="63">
          <cell r="A63" t="str">
            <v>ВАР КЛАССИЧЕСКАЯ ПО-Ч ЦО ЗА 1.6КГ K3.2 ЧЕРКИЗОВО</v>
          </cell>
          <cell r="C63">
            <v>50.381999999999998</v>
          </cell>
          <cell r="D63">
            <v>35.082000000000001</v>
          </cell>
          <cell r="E63">
            <v>9.7059999999999995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202</v>
          </cell>
          <cell r="D64">
            <v>41</v>
          </cell>
          <cell r="E64">
            <v>25</v>
          </cell>
        </row>
        <row r="65">
          <cell r="A65" t="str">
            <v>1204 Копченые колбасы Салями Мясорубская с рубленым шпиком Бордо Весовой фиброуз Стародворье  ПОКОМ</v>
          </cell>
          <cell r="C65">
            <v>65.47</v>
          </cell>
          <cell r="D65">
            <v>30.259</v>
          </cell>
          <cell r="E65">
            <v>13.714</v>
          </cell>
        </row>
        <row r="66">
          <cell r="A66" t="str">
            <v>6094 ЮБИЛЕЙНАЯ с/к в/у_UZ</v>
          </cell>
          <cell r="C66">
            <v>31.878</v>
          </cell>
          <cell r="D66">
            <v>19.012</v>
          </cell>
          <cell r="E66">
            <v>5.35</v>
          </cell>
        </row>
        <row r="67">
          <cell r="A67" t="str">
            <v>ВАР АРОМАТНАЯ ПО-Ч ЦО ЗА 1.6КГ K3.2 ЧЕРКИЗОВО</v>
          </cell>
          <cell r="C67">
            <v>46.984999999999999</v>
          </cell>
          <cell r="D67">
            <v>8.0440000000000005</v>
          </cell>
          <cell r="E67">
            <v>11.156000000000001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65.986999999999995</v>
          </cell>
          <cell r="D68">
            <v>18.056000000000001</v>
          </cell>
          <cell r="E68">
            <v>16.219000000000001</v>
          </cell>
        </row>
        <row r="69">
          <cell r="A69" t="str">
            <v>1284-Сосиски Баварушки ТМ Баварушка в оболочке амицел в модифицированной газовой среде 0,6 кг.</v>
          </cell>
          <cell r="C69">
            <v>79</v>
          </cell>
          <cell r="D69">
            <v>3</v>
          </cell>
          <cell r="E69">
            <v>20</v>
          </cell>
        </row>
        <row r="70">
          <cell r="A70" t="str">
            <v>Вареные колбасы Молокуша Вязанка Вес п/а Вязанка  ПОКОМ</v>
          </cell>
          <cell r="C70">
            <v>62.820999999999998</v>
          </cell>
          <cell r="D70">
            <v>14.695</v>
          </cell>
          <cell r="E70">
            <v>5.4020000000000001</v>
          </cell>
        </row>
        <row r="71">
          <cell r="A71" t="str">
            <v>5096   СЕРВЕЛАТ КРЕМЛЕВСКИЙ в/к в/у_СНГ</v>
          </cell>
          <cell r="C71">
            <v>43.756999999999998</v>
          </cell>
          <cell r="D71">
            <v>21.38</v>
          </cell>
          <cell r="E71">
            <v>10.339</v>
          </cell>
        </row>
        <row r="72">
          <cell r="A72" t="str">
            <v>СК САЛЬЧИЧОН СРЕЗ ФИБ ВУ ШТ 0,3 КГ ЧЕРКИЗОВО (ПРЕМИУМ)</v>
          </cell>
          <cell r="C72">
            <v>74</v>
          </cell>
          <cell r="D72">
            <v>32</v>
          </cell>
          <cell r="E72">
            <v>6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116</v>
          </cell>
          <cell r="D73">
            <v>18</v>
          </cell>
          <cell r="E73">
            <v>38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56.954999999999998</v>
          </cell>
          <cell r="D74">
            <v>9.0150000000000006</v>
          </cell>
          <cell r="E74">
            <v>14.875999999999999</v>
          </cell>
        </row>
        <row r="75">
          <cell r="A75" t="str">
            <v>Стейк Рибай говяжий зам DF 320г BLACK ANGUS Мираторг (Брянск) Россия  МИРАТОРГ</v>
          </cell>
          <cell r="C75">
            <v>15</v>
          </cell>
        </row>
        <row r="76">
          <cell r="A76" t="str">
            <v>СВ ФУЭТ ЭКСТРА 0.15КГ К0.9  ЧЕРКИЗОВО</v>
          </cell>
          <cell r="C76">
            <v>63</v>
          </cell>
          <cell r="D76">
            <v>36</v>
          </cell>
        </row>
        <row r="77">
          <cell r="A77" t="str">
            <v>МХБ Ветчина для завтрака ШТ. ОХЛ п/а 400г*6 (2,4кг) МИРАТОРГ</v>
          </cell>
          <cell r="C77">
            <v>76</v>
          </cell>
          <cell r="D77">
            <v>30</v>
          </cell>
          <cell r="E77">
            <v>12</v>
          </cell>
        </row>
        <row r="78">
          <cell r="A78" t="str">
            <v>СК БРАУНШВЕЙГСКАЯ ГОСТ БО СРЕЗ ШТ 0,2КГ  ЧЕРКИЗОВО</v>
          </cell>
          <cell r="C78">
            <v>81</v>
          </cell>
          <cell r="D78">
            <v>40</v>
          </cell>
          <cell r="E78">
            <v>9</v>
          </cell>
        </row>
        <row r="79">
          <cell r="A79" t="str">
            <v>6078 ФИЛЕЙНАЯ Папа может вар п/о_UZ</v>
          </cell>
          <cell r="C79">
            <v>62.680999999999997</v>
          </cell>
          <cell r="D79">
            <v>10.119999999999999</v>
          </cell>
          <cell r="E79">
            <v>17.7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119</v>
          </cell>
          <cell r="D80">
            <v>37</v>
          </cell>
          <cell r="E80">
            <v>31</v>
          </cell>
        </row>
        <row r="81">
          <cell r="A81" t="str">
            <v>6091 АРОМАТНАЯ с/к в/у_UZ</v>
          </cell>
          <cell r="C81">
            <v>22.847999999999999</v>
          </cell>
          <cell r="D81">
            <v>14.051</v>
          </cell>
          <cell r="E81">
            <v>2.9319999999999999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47.398000000000003</v>
          </cell>
          <cell r="D82">
            <v>4.1139999999999999</v>
          </cell>
          <cell r="E82">
            <v>5.3979999999999997</v>
          </cell>
        </row>
        <row r="83">
          <cell r="A83" t="str">
            <v>СК САЛЬЧИЧОН С РОЗОВЫМ ПЕРЦ. СРЕЗ ШТ 0,3  ЧЕРКИЗОВО</v>
          </cell>
          <cell r="C83">
            <v>56</v>
          </cell>
          <cell r="D83">
            <v>13</v>
          </cell>
          <cell r="E83">
            <v>6</v>
          </cell>
        </row>
        <row r="84">
          <cell r="A84" t="str">
            <v>2027 Ветчина Нежная п/а ТМ Особый рецепт шт. 0,4кг</v>
          </cell>
          <cell r="C84">
            <v>89</v>
          </cell>
          <cell r="D84">
            <v>12</v>
          </cell>
          <cell r="E84">
            <v>21</v>
          </cell>
        </row>
        <row r="85">
          <cell r="A85" t="str">
            <v>СК ОНЕЖСКАЯ СРЕЗ ФИБ ВУ ШТ 0.3КГ K1.8 ЧЕРКИЗОВО</v>
          </cell>
          <cell r="C85">
            <v>49</v>
          </cell>
          <cell r="D85">
            <v>21</v>
          </cell>
          <cell r="E85">
            <v>18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120</v>
          </cell>
          <cell r="D86">
            <v>9</v>
          </cell>
          <cell r="E86">
            <v>28</v>
          </cell>
        </row>
        <row r="87">
          <cell r="A87" t="str">
            <v>С/к колбасы Баварская Бавария Фикс.вес 0,17 б/о терм/п Стародворье</v>
          </cell>
          <cell r="C87">
            <v>66</v>
          </cell>
          <cell r="E87">
            <v>10</v>
          </cell>
        </row>
        <row r="88">
          <cell r="A88" t="str">
            <v>Наггетсы куриные Классические 300г*12 (3,6кг) Мираторг Россия</v>
          </cell>
          <cell r="C88">
            <v>96</v>
          </cell>
          <cell r="D88">
            <v>8</v>
          </cell>
        </row>
        <row r="89">
          <cell r="A89" t="str">
            <v>ВК БАЛЫКОВАЯ ПО-ЧЕРКИЗ СРЕЗ ШТ0,3 К1,8  ЧЕРКИЗОВО</v>
          </cell>
          <cell r="C89">
            <v>57</v>
          </cell>
          <cell r="D89">
            <v>20</v>
          </cell>
          <cell r="E89">
            <v>12</v>
          </cell>
        </row>
        <row r="90">
          <cell r="A90" t="str">
            <v>Наггетсы куриные хрустящие 300г*12 (3,6кг) Мираторг Россия</v>
          </cell>
          <cell r="C90">
            <v>82</v>
          </cell>
        </row>
        <row r="91">
          <cell r="A91" t="str">
            <v>6075 МЯСНАЯ Папа может вар п/о_UZ</v>
          </cell>
          <cell r="C91">
            <v>44.795999999999999</v>
          </cell>
          <cell r="D91">
            <v>19.059999999999999</v>
          </cell>
          <cell r="E91">
            <v>8.1519999999999992</v>
          </cell>
        </row>
        <row r="92">
          <cell r="A92" t="str">
            <v>СК БОГОРОДСКАЯ ПРЕСС ФИБ ВУ ШТ0.3КГ К3.6  ЧЕРКИЗОВО</v>
          </cell>
          <cell r="C92">
            <v>42</v>
          </cell>
          <cell r="D92">
            <v>33</v>
          </cell>
          <cell r="E92">
            <v>9</v>
          </cell>
        </row>
        <row r="93">
          <cell r="A93" t="str">
            <v>СОС КОПЧ ПО-Ч ЛОТ ПМО ЗА ШТ 0.4КГ K1.6  ЧЕРКИЗОВО</v>
          </cell>
          <cell r="C93">
            <v>67</v>
          </cell>
          <cell r="D93">
            <v>54</v>
          </cell>
          <cell r="E93">
            <v>16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47</v>
          </cell>
          <cell r="D94">
            <v>16</v>
          </cell>
          <cell r="E94">
            <v>12</v>
          </cell>
        </row>
        <row r="95">
          <cell r="A95" t="str">
            <v>С/к колбасы Швейцарская Бордо Фикс.вес 0,17 Фиброуз терм/п Стародворье</v>
          </cell>
          <cell r="C95">
            <v>66</v>
          </cell>
          <cell r="D95">
            <v>-1</v>
          </cell>
          <cell r="E95">
            <v>10</v>
          </cell>
        </row>
        <row r="96">
          <cell r="A96" t="str">
            <v>Колбаса п/к Краковская ОХЛ ВУ 330г*5 (1,65 кг)  МИРАТОРГ</v>
          </cell>
          <cell r="C96">
            <v>41</v>
          </cell>
          <cell r="D96">
            <v>45</v>
          </cell>
        </row>
        <row r="97">
          <cell r="A97" t="str">
            <v>Колбаса с/к Сальчичон ВУ ОХЛ 280г*6 (1,68 кг)  МИРАТОРГ</v>
          </cell>
          <cell r="C97">
            <v>27</v>
          </cell>
          <cell r="D97">
            <v>27</v>
          </cell>
        </row>
        <row r="98">
          <cell r="A98" t="str">
            <v>Стейк из мраморной говядины б/к с/м TF ~1кг BLACK ANGUS Мираторг (Брянск) Россия  МИРАТОРГ</v>
          </cell>
          <cell r="C98">
            <v>9</v>
          </cell>
          <cell r="E98">
            <v>5</v>
          </cell>
        </row>
        <row r="99">
          <cell r="A99" t="str">
            <v>МХБ Колбаса вареная Молочная ШТ. п/а ОХЛ 470*6 (2,82 кг) МИРАТОРГ</v>
          </cell>
          <cell r="C99">
            <v>39</v>
          </cell>
          <cell r="D99">
            <v>10</v>
          </cell>
          <cell r="E99">
            <v>11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47</v>
          </cell>
          <cell r="D100">
            <v>2</v>
          </cell>
          <cell r="E100">
            <v>24</v>
          </cell>
        </row>
        <row r="101">
          <cell r="A101" t="str">
            <v>1231 Сосиски Сливочные Дугушки Дугушка Весовые П/а Стародворье, вес 1кг</v>
          </cell>
          <cell r="C101">
            <v>18.524999999999999</v>
          </cell>
          <cell r="D101">
            <v>4.8289999999999997</v>
          </cell>
          <cell r="E101">
            <v>2.6949999999999998</v>
          </cell>
        </row>
        <row r="102">
          <cell r="A102" t="str">
            <v>ВЕТЧ МРАМОРНАЯ ПО-ЧЕРКИЗОВСКИ ШТ 0,4 КГ  ЧЕРКИЗОВО</v>
          </cell>
          <cell r="C102">
            <v>30</v>
          </cell>
          <cell r="D102">
            <v>29</v>
          </cell>
          <cell r="E102">
            <v>4</v>
          </cell>
        </row>
        <row r="103">
          <cell r="A103" t="str">
            <v>МХБ Колбаса сырокопченая Брауншвейгская ШТ. ВУ ОХЛ 300гр*8 (2,4 кг) МИРАТОРГ</v>
          </cell>
          <cell r="C103">
            <v>16</v>
          </cell>
          <cell r="D103">
            <v>6</v>
          </cell>
          <cell r="E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33</v>
          </cell>
          <cell r="D104">
            <v>9</v>
          </cell>
          <cell r="E104">
            <v>5</v>
          </cell>
        </row>
        <row r="105">
          <cell r="A105" t="str">
            <v>1728-Сосиски сливочные по-стародворски в оболочке</v>
          </cell>
          <cell r="C105">
            <v>14.544</v>
          </cell>
          <cell r="D105">
            <v>9.56</v>
          </cell>
        </row>
        <row r="106">
          <cell r="A106" t="str">
            <v>0232 С/к колбасы Княжеская Бордо Весовые б/о терм/п Стародворье</v>
          </cell>
          <cell r="C106">
            <v>3.7890000000000001</v>
          </cell>
          <cell r="D106">
            <v>3.7890000000000001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33</v>
          </cell>
          <cell r="E107">
            <v>6</v>
          </cell>
        </row>
        <row r="108">
          <cell r="A108" t="str">
            <v>МХБ Колбаса с/к "Куршская" ВУ ОХЛ 280г*8 (2,24 кг)  МИРАТОРГ</v>
          </cell>
          <cell r="C108">
            <v>11</v>
          </cell>
          <cell r="D108">
            <v>3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17</v>
          </cell>
          <cell r="D109">
            <v>6</v>
          </cell>
          <cell r="E109">
            <v>5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16</v>
          </cell>
        </row>
        <row r="111">
          <cell r="A111" t="str">
            <v>Картофель фри с/м 500г*10 (5кг) МИРАТОРГ Россия</v>
          </cell>
          <cell r="C111">
            <v>10</v>
          </cell>
        </row>
        <row r="112">
          <cell r="A112" t="str">
            <v>Сырники с клубн.нач. 280гр ЗАМ  МИРАТОРГ</v>
          </cell>
          <cell r="C112">
            <v>12</v>
          </cell>
        </row>
        <row r="113">
          <cell r="A113" t="str">
            <v>Сырники классические ЗАМ 280гр*4 (1,12кг) Мираторг Трио Россия</v>
          </cell>
          <cell r="C113">
            <v>12</v>
          </cell>
        </row>
        <row r="114">
          <cell r="A114" t="str">
            <v>Чевапчичи из мраморной говядины с/м ГЗМС 300г*8(2,4кг) Мираторг (Брянск) Россия</v>
          </cell>
          <cell r="C114">
            <v>6</v>
          </cell>
        </row>
        <row r="115">
          <cell r="A115" t="str">
            <v>Гавайская смесь 400г*20 (8кг) Vитамин Мираторг РОССИЯ  МИРАТОРГ</v>
          </cell>
          <cell r="C115">
            <v>11</v>
          </cell>
          <cell r="E115">
            <v>1</v>
          </cell>
        </row>
        <row r="116">
          <cell r="A116" t="str">
            <v>Вишня б/косточки с/м 300г*20 (6кг) Мираторг Россия</v>
          </cell>
          <cell r="C116">
            <v>6</v>
          </cell>
        </row>
        <row r="117">
          <cell r="A117" t="str">
            <v>Карибская смесь с/м 400г*10 (4кг) Мираторг Россия</v>
          </cell>
          <cell r="C117">
            <v>6</v>
          </cell>
          <cell r="D117">
            <v>5</v>
          </cell>
          <cell r="E117">
            <v>1</v>
          </cell>
        </row>
        <row r="118">
          <cell r="A118" t="str">
            <v>Ягодный коктейль 300г зам  МИРАТОРГ</v>
          </cell>
          <cell r="C118">
            <v>5</v>
          </cell>
        </row>
        <row r="119">
          <cell r="A119" t="str">
            <v>Итальянская смесь с/м 400г*10 (4кг) Vитамин  МИРАТОРГ</v>
          </cell>
          <cell r="C119">
            <v>6</v>
          </cell>
          <cell r="D119">
            <v>5</v>
          </cell>
          <cell r="E119">
            <v>1</v>
          </cell>
        </row>
        <row r="120">
          <cell r="A120" t="str">
            <v>Фасоль стручковая рез. с/м 30-40мм 400г*10 (4кг) Мираторг Россия</v>
          </cell>
          <cell r="C120">
            <v>5</v>
          </cell>
          <cell r="D120">
            <v>5</v>
          </cell>
        </row>
        <row r="121">
          <cell r="A121" t="str">
            <v>БОНУС_2074-Сосиски Молочные для завтрака Особый рецепт</v>
          </cell>
          <cell r="C121">
            <v>155.483</v>
          </cell>
          <cell r="D121">
            <v>17.45</v>
          </cell>
          <cell r="E121">
            <v>11.804</v>
          </cell>
        </row>
        <row r="122">
          <cell r="A122" t="str">
            <v>БОНУС_2634 Колбаса Дугушка Стародворская ТМ Стародворье ТС Дугушка  ПОКОМ</v>
          </cell>
          <cell r="C122">
            <v>99.203999999999994</v>
          </cell>
          <cell r="D122">
            <v>28.818999999999999</v>
          </cell>
          <cell r="E122">
            <v>11.036</v>
          </cell>
        </row>
        <row r="123">
          <cell r="A123" t="str">
            <v>БОНУС_2205-Сосиски Молочные для завтрака ТМ Особый рецепт 0,4кг</v>
          </cell>
          <cell r="C123">
            <v>66</v>
          </cell>
          <cell r="D123">
            <v>6</v>
          </cell>
          <cell r="E123">
            <v>11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63.831000000000003</v>
          </cell>
          <cell r="D124">
            <v>10.494</v>
          </cell>
          <cell r="E124">
            <v>7.46</v>
          </cell>
        </row>
        <row r="125">
          <cell r="A125" t="str">
            <v>БОНУС_1867-Колбаса Филейная ТМ Особый рецепт в оболочке полиамид большой батон.  ПОКОМ</v>
          </cell>
          <cell r="C125">
            <v>61.031999999999996</v>
          </cell>
          <cell r="D125">
            <v>33.509</v>
          </cell>
          <cell r="E125">
            <v>7.5129999999999999</v>
          </cell>
        </row>
        <row r="126">
          <cell r="A126" t="str">
            <v>БОНУС_1411 Сосиски «Сочинки Сливочные» Весовые ТМ «Стародворье» 1,35 кг  ПОКОМ</v>
          </cell>
          <cell r="C126">
            <v>52.503</v>
          </cell>
          <cell r="D126">
            <v>24.225000000000001</v>
          </cell>
          <cell r="E126">
            <v>2.79</v>
          </cell>
        </row>
        <row r="127">
          <cell r="A127" t="str">
            <v>БОНУС_1869-Колбаса Молочная ТМ Особый рецепт в оболочке полиамид большой батон.  ПОКОМ</v>
          </cell>
          <cell r="C127">
            <v>50.68</v>
          </cell>
          <cell r="D127">
            <v>14.893000000000001</v>
          </cell>
          <cell r="E127">
            <v>15.304</v>
          </cell>
        </row>
        <row r="128">
          <cell r="A128" t="str">
            <v>БОНУС_1205 Копченые колбасы Салями Мясорубская с рубленым шпиком срез Бордо ф/в 0,35 фиброуз Стародворье</v>
          </cell>
          <cell r="C128">
            <v>50</v>
          </cell>
          <cell r="D128">
            <v>16</v>
          </cell>
          <cell r="E128">
            <v>18</v>
          </cell>
        </row>
        <row r="129">
          <cell r="A129" t="str">
            <v>БОНУС_1371-Сосиски Сочинки с сочной грудинкой Бордо Фикс.вес 0,4 П/а мгс Стародворье</v>
          </cell>
          <cell r="C129">
            <v>37</v>
          </cell>
          <cell r="D129">
            <v>12</v>
          </cell>
          <cell r="E129">
            <v>8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34</v>
          </cell>
          <cell r="D130">
            <v>6</v>
          </cell>
          <cell r="E130">
            <v>3</v>
          </cell>
        </row>
        <row r="131">
          <cell r="A131" t="str">
            <v>БОНУС_СОС КОПЧ ПО-Ч ЛОТ ПМО ЗА ШТ 0.4КГ K1.6  ЧЕРКИЗОВО</v>
          </cell>
          <cell r="C131">
            <v>33</v>
          </cell>
          <cell r="D131">
            <v>33</v>
          </cell>
        </row>
        <row r="132">
          <cell r="A132" t="str">
            <v>БОНУС_1204 Копченые колбасы Салями Мясорубская с рубленым шпиком Бордо Весовой фиброуз Стародворье  ПОКОМ</v>
          </cell>
          <cell r="C132">
            <v>25.332000000000001</v>
          </cell>
          <cell r="D132">
            <v>11.571999999999999</v>
          </cell>
          <cell r="E132">
            <v>5.048</v>
          </cell>
        </row>
        <row r="133">
          <cell r="A133" t="str">
            <v>БОНУС_ВАР МОЛОЧНАЯ ПО-Ч НМО 1 КГ К3  ЧЕРКИЗОВО</v>
          </cell>
          <cell r="C133">
            <v>24.815999999999999</v>
          </cell>
          <cell r="D133">
            <v>6.2480000000000002</v>
          </cell>
          <cell r="E133">
            <v>2.0859999999999999</v>
          </cell>
        </row>
        <row r="134">
          <cell r="A134" t="str">
            <v>БОНУС_1370-Сосиски Сочинки Бордо Весовой п/а Стародворье</v>
          </cell>
          <cell r="C134">
            <v>24.497</v>
          </cell>
          <cell r="D134">
            <v>8.5489999999999995</v>
          </cell>
          <cell r="E134">
            <v>5.734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22.428999999999998</v>
          </cell>
          <cell r="D135">
            <v>2.4900000000000002</v>
          </cell>
        </row>
        <row r="136">
          <cell r="A136" t="str">
            <v>БОНУС_КОПЧ БЕКОН НАР ВУ ШТ 0.18КГ К1.8  ЧЕРКИЗОВО</v>
          </cell>
          <cell r="C136">
            <v>21</v>
          </cell>
          <cell r="D136">
            <v>6</v>
          </cell>
          <cell r="E136">
            <v>4</v>
          </cell>
        </row>
        <row r="137">
          <cell r="A137" t="str">
            <v>БОНУС_СК БОРОДИНСКАЯ СРЕЗ ФИБ ВУ 0.3КГ ШТ К3.6  ЧЕРКИЗОВО</v>
          </cell>
          <cell r="C137">
            <v>15</v>
          </cell>
          <cell r="D137">
            <v>4</v>
          </cell>
          <cell r="E137">
            <v>2</v>
          </cell>
        </row>
        <row r="138">
          <cell r="A138" t="str">
            <v>БОНУС_ВЕТЧ МРАМОРНАЯ ПО-ЧЕРКИЗОВСКИ ШТ 0,4 КГ  ЧЕРКИЗОВО</v>
          </cell>
          <cell r="C138">
            <v>5</v>
          </cell>
          <cell r="D138">
            <v>5</v>
          </cell>
        </row>
        <row r="139">
          <cell r="A139" t="str">
            <v>БОНУС_СК БОГОРОДСКАЯ ПРЕСС ФИБ ВУ ШТ0.3КГ К3.6  ЧЕРКИЗОВО</v>
          </cell>
          <cell r="C139">
            <v>3</v>
          </cell>
          <cell r="D139">
            <v>3</v>
          </cell>
        </row>
        <row r="140">
          <cell r="A140" t="str">
            <v>СОС МОЛОЧНЫЕ ПО-Ч ПМО ЗА ЛОТ ШТ 0.45КГ K1.8 ЧЕРКИЗОВО</v>
          </cell>
          <cell r="D140">
            <v>2</v>
          </cell>
        </row>
        <row r="141">
          <cell r="A141" t="str">
            <v>Пельмени Бигбули #МЕГАМАСЛИЩЕ со сливочным маслом Бигбули ГШ 0,43 сфера Горячая штучка  ПОКОМ</v>
          </cell>
          <cell r="C141">
            <v>-1</v>
          </cell>
          <cell r="D141">
            <v>-1</v>
          </cell>
        </row>
        <row r="142">
          <cell r="A142" t="str">
            <v>МХБ Колбаса варено-копченая Балыковая ШТ. Ф/О ОХЛ В/У 375г*6 (2,25кг) МИРАТОРГ</v>
          </cell>
          <cell r="C142">
            <v>-1</v>
          </cell>
          <cell r="D142">
            <v>-1</v>
          </cell>
        </row>
        <row r="143">
          <cell r="A143" t="str">
            <v>Крылья Крылышки острые к пиву Базовый ассортимент Фикс.вес 0,3 Лоток Горячая штучка  ПОКОМ</v>
          </cell>
          <cell r="C143">
            <v>-2</v>
          </cell>
        </row>
        <row r="144">
          <cell r="A144" t="str">
            <v>МХБ Колбаса варено-копченая Сервелат Коньячный Ф/О ОХЛ В/У 300г*6 (1,8кг)  МИРАТОРГ</v>
          </cell>
          <cell r="C144">
            <v>-2</v>
          </cell>
          <cell r="D144">
            <v>-2</v>
          </cell>
        </row>
        <row r="145">
          <cell r="A145" t="str">
            <v>Чебупай спелая вишня Чебупай Фикс.вес 0,2 Лоток Горячая штучка  ПОКОМ</v>
          </cell>
          <cell r="C145">
            <v>-6</v>
          </cell>
        </row>
        <row r="146">
          <cell r="A146" t="str">
            <v>СОС ВЕНСКИЕ БО ЗА ПАК 1.25КГ K5 ЧЕРКИЗОВО</v>
          </cell>
          <cell r="C146">
            <v>-1.238</v>
          </cell>
          <cell r="D146">
            <v>-1.218</v>
          </cell>
        </row>
        <row r="147">
          <cell r="A147" t="str">
            <v>Чебупай сочное яблоко Чебупай Фикс.вес 0,2 Лоток Горячая штучка  ПОКОМ</v>
          </cell>
          <cell r="C147">
            <v>-14</v>
          </cell>
        </row>
        <row r="148">
          <cell r="A148" t="str">
            <v>СОС СЛИВОЧНЫЕ ГОСТ ЦО ЗА ЛОТ ШТ 0.45КГ K1.8 ЧЕРКИЗОВО</v>
          </cell>
          <cell r="C148">
            <v>-6</v>
          </cell>
          <cell r="D148">
            <v>-8</v>
          </cell>
        </row>
        <row r="149">
          <cell r="A149" t="str">
            <v>Итого</v>
          </cell>
          <cell r="C149">
            <v>18555.424999999999</v>
          </cell>
          <cell r="D149">
            <v>5602.1639999999998</v>
          </cell>
          <cell r="E149">
            <v>3057.625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8" sqref="S3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5703125" customWidth="1"/>
    <col min="33" max="33" width="7" customWidth="1"/>
    <col min="34" max="50" width="8" customWidth="1"/>
  </cols>
  <sheetData>
    <row r="1" spans="1:50" x14ac:dyDescent="0.25">
      <c r="A1" s="16"/>
      <c r="B1" s="16"/>
      <c r="C1" s="16"/>
      <c r="D1" s="16"/>
      <c r="E1" s="16"/>
      <c r="F1" s="16"/>
      <c r="G1" s="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5" t="s">
        <v>17</v>
      </c>
      <c r="S3" s="5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6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/>
      <c r="T4" s="16"/>
      <c r="U4" s="16"/>
      <c r="V4" s="16"/>
      <c r="W4" s="16" t="s">
        <v>26</v>
      </c>
      <c r="X4" s="16" t="s">
        <v>27</v>
      </c>
      <c r="Y4" s="16" t="s">
        <v>28</v>
      </c>
      <c r="Z4" s="16" t="s">
        <v>29</v>
      </c>
      <c r="AA4" s="16" t="s">
        <v>30</v>
      </c>
      <c r="AB4" s="16" t="s">
        <v>31</v>
      </c>
      <c r="AC4" s="16" t="s">
        <v>32</v>
      </c>
      <c r="AD4" s="16" t="s">
        <v>33</v>
      </c>
      <c r="AE4" s="16" t="s">
        <v>34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SUM(E6:E500)</f>
        <v>3397.8410000000003</v>
      </c>
      <c r="F5" s="3">
        <f>SUM(F6:F500)</f>
        <v>7074.3440000000001</v>
      </c>
      <c r="G5" s="6"/>
      <c r="H5" s="16"/>
      <c r="I5" s="16"/>
      <c r="J5" s="16"/>
      <c r="K5" s="3">
        <f t="shared" ref="K5:R5" si="0">SUM(K6:K500)</f>
        <v>0</v>
      </c>
      <c r="L5" s="3">
        <f t="shared" si="0"/>
        <v>3397.8410000000003</v>
      </c>
      <c r="M5" s="3">
        <f t="shared" si="0"/>
        <v>0</v>
      </c>
      <c r="N5" s="3">
        <f t="shared" si="0"/>
        <v>0</v>
      </c>
      <c r="O5" s="3">
        <f t="shared" si="0"/>
        <v>6740</v>
      </c>
      <c r="P5" s="3">
        <f t="shared" si="0"/>
        <v>679.56819999999993</v>
      </c>
      <c r="Q5" s="3">
        <f t="shared" si="0"/>
        <v>3020.3055999999997</v>
      </c>
      <c r="R5" s="3">
        <f t="shared" si="0"/>
        <v>0</v>
      </c>
      <c r="S5" s="16"/>
      <c r="T5" s="16"/>
      <c r="U5" s="16"/>
      <c r="V5" s="3">
        <f t="shared" ref="V5:AE5" si="1">SUM(V6:V500)</f>
        <v>331.08439999999996</v>
      </c>
      <c r="W5" s="3">
        <f t="shared" si="1"/>
        <v>943.68299999999999</v>
      </c>
      <c r="X5" s="3">
        <f t="shared" si="1"/>
        <v>213.54199999999994</v>
      </c>
      <c r="Y5" s="3">
        <f t="shared" si="1"/>
        <v>877.25779999999986</v>
      </c>
      <c r="Z5" s="3">
        <f t="shared" si="1"/>
        <v>178.20339999999999</v>
      </c>
      <c r="AA5" s="3">
        <f t="shared" si="1"/>
        <v>318.98480000000001</v>
      </c>
      <c r="AB5" s="3">
        <f t="shared" si="1"/>
        <v>519.44500000000005</v>
      </c>
      <c r="AC5" s="3">
        <f t="shared" si="1"/>
        <v>581.46000000000015</v>
      </c>
      <c r="AD5" s="3">
        <f t="shared" si="1"/>
        <v>519.44500000000005</v>
      </c>
      <c r="AE5" s="3">
        <f t="shared" si="1"/>
        <v>167.815</v>
      </c>
      <c r="AF5" s="16"/>
      <c r="AG5" s="3">
        <f>SUM(AG6:AG500)</f>
        <v>1548.9156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9" t="s">
        <v>35</v>
      </c>
      <c r="B6" s="9" t="s">
        <v>36</v>
      </c>
      <c r="C6" s="9">
        <v>-14.423999999999999</v>
      </c>
      <c r="D6" s="9"/>
      <c r="E6" s="17">
        <v>38.896000000000001</v>
      </c>
      <c r="F6" s="17">
        <v>-55.378</v>
      </c>
      <c r="G6" s="10">
        <v>0</v>
      </c>
      <c r="H6" s="9"/>
      <c r="I6" s="9" t="s">
        <v>37</v>
      </c>
      <c r="J6" s="9" t="s">
        <v>38</v>
      </c>
      <c r="K6" s="9"/>
      <c r="L6" s="9">
        <f t="shared" ref="L6:L35" si="2">E6-K6</f>
        <v>38.896000000000001</v>
      </c>
      <c r="M6" s="9"/>
      <c r="N6" s="9"/>
      <c r="O6" s="9"/>
      <c r="P6" s="9">
        <f t="shared" ref="P6:P35" si="3">E6/5</f>
        <v>7.7792000000000003</v>
      </c>
      <c r="Q6" s="11"/>
      <c r="R6" s="11"/>
      <c r="S6" s="9"/>
      <c r="T6" s="9">
        <f t="shared" ref="T6:T35" si="4">(F6+O6+Q6)/P6</f>
        <v>-7.1187268613739203</v>
      </c>
      <c r="U6" s="9">
        <f t="shared" ref="U6:U35" si="5">(F6+O6)/P6</f>
        <v>-7.1187268613739203</v>
      </c>
      <c r="V6" s="9">
        <f>IFERROR(VLOOKUP(A6,[1]TDSheet!$A:$G,3,0),0)/5</f>
        <v>4.9631999999999996</v>
      </c>
      <c r="W6" s="9">
        <v>5.1840000000000002</v>
      </c>
      <c r="X6" s="9">
        <v>0.62640000000000007</v>
      </c>
      <c r="Y6" s="9">
        <v>4.1246</v>
      </c>
      <c r="Z6" s="9">
        <v>0.82599999999999996</v>
      </c>
      <c r="AA6" s="9">
        <v>1.4263999999999999</v>
      </c>
      <c r="AB6" s="9">
        <v>1.8371999999999999</v>
      </c>
      <c r="AC6" s="9">
        <v>1.8492</v>
      </c>
      <c r="AD6" s="9">
        <v>1.8371999999999999</v>
      </c>
      <c r="AE6" s="9">
        <v>2.6482000000000001</v>
      </c>
      <c r="AF6" s="9"/>
      <c r="AG6" s="9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9" t="s">
        <v>39</v>
      </c>
      <c r="B7" s="9" t="s">
        <v>40</v>
      </c>
      <c r="C7" s="9"/>
      <c r="D7" s="9"/>
      <c r="E7" s="17">
        <v>11</v>
      </c>
      <c r="F7" s="17">
        <v>-11</v>
      </c>
      <c r="G7" s="10">
        <v>0</v>
      </c>
      <c r="H7" s="9"/>
      <c r="I7" s="9" t="s">
        <v>37</v>
      </c>
      <c r="J7" s="9" t="s">
        <v>41</v>
      </c>
      <c r="K7" s="9"/>
      <c r="L7" s="9">
        <f t="shared" si="2"/>
        <v>11</v>
      </c>
      <c r="M7" s="9"/>
      <c r="N7" s="9"/>
      <c r="O7" s="9"/>
      <c r="P7" s="9">
        <f t="shared" si="3"/>
        <v>2.2000000000000002</v>
      </c>
      <c r="Q7" s="11"/>
      <c r="R7" s="11"/>
      <c r="S7" s="9"/>
      <c r="T7" s="9">
        <f t="shared" si="4"/>
        <v>-5</v>
      </c>
      <c r="U7" s="9">
        <f t="shared" si="5"/>
        <v>-5</v>
      </c>
      <c r="V7" s="9">
        <f>IFERROR(VLOOKUP(A7,[1]TDSheet!$A:$G,3,0),0)/5</f>
        <v>1</v>
      </c>
      <c r="W7" s="9">
        <v>4.4000000000000004</v>
      </c>
      <c r="X7" s="9">
        <v>0.8</v>
      </c>
      <c r="Y7" s="9">
        <v>2.4</v>
      </c>
      <c r="Z7" s="9">
        <v>0</v>
      </c>
      <c r="AA7" s="9">
        <v>1.2</v>
      </c>
      <c r="AB7" s="9">
        <v>0.8</v>
      </c>
      <c r="AC7" s="9">
        <v>0.8</v>
      </c>
      <c r="AD7" s="9">
        <v>0.8</v>
      </c>
      <c r="AE7" s="9">
        <v>2.4</v>
      </c>
      <c r="AF7" s="9"/>
      <c r="AG7" s="9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9" t="s">
        <v>42</v>
      </c>
      <c r="B8" s="9" t="s">
        <v>40</v>
      </c>
      <c r="C8" s="9">
        <v>-11</v>
      </c>
      <c r="D8" s="9"/>
      <c r="E8" s="17">
        <v>45</v>
      </c>
      <c r="F8" s="17">
        <v>-56</v>
      </c>
      <c r="G8" s="10">
        <v>0</v>
      </c>
      <c r="H8" s="9"/>
      <c r="I8" s="9" t="s">
        <v>37</v>
      </c>
      <c r="J8" s="9" t="s">
        <v>43</v>
      </c>
      <c r="K8" s="9"/>
      <c r="L8" s="9">
        <f t="shared" si="2"/>
        <v>45</v>
      </c>
      <c r="M8" s="9"/>
      <c r="N8" s="9"/>
      <c r="O8" s="9"/>
      <c r="P8" s="9">
        <f t="shared" si="3"/>
        <v>9</v>
      </c>
      <c r="Q8" s="11"/>
      <c r="R8" s="11"/>
      <c r="S8" s="9"/>
      <c r="T8" s="9">
        <f t="shared" si="4"/>
        <v>-6.2222222222222223</v>
      </c>
      <c r="U8" s="9">
        <f t="shared" si="5"/>
        <v>-6.2222222222222223</v>
      </c>
      <c r="V8" s="9">
        <f>IFERROR(VLOOKUP(A8,[1]TDSheet!$A:$G,3,0),0)/5</f>
        <v>4.2</v>
      </c>
      <c r="W8" s="9">
        <v>15.2</v>
      </c>
      <c r="X8" s="9">
        <v>0.4</v>
      </c>
      <c r="Y8" s="9">
        <v>13.6</v>
      </c>
      <c r="Z8" s="9">
        <v>2</v>
      </c>
      <c r="AA8" s="9">
        <v>0</v>
      </c>
      <c r="AB8" s="9">
        <v>1.4</v>
      </c>
      <c r="AC8" s="9">
        <v>1.4</v>
      </c>
      <c r="AD8" s="9">
        <v>1.4</v>
      </c>
      <c r="AE8" s="9">
        <v>0.8</v>
      </c>
      <c r="AF8" s="9"/>
      <c r="AG8" s="9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9" t="s">
        <v>44</v>
      </c>
      <c r="B9" s="9" t="s">
        <v>40</v>
      </c>
      <c r="C9" s="9"/>
      <c r="D9" s="9"/>
      <c r="E9" s="17">
        <v>28</v>
      </c>
      <c r="F9" s="17">
        <v>-28</v>
      </c>
      <c r="G9" s="10">
        <v>0</v>
      </c>
      <c r="H9" s="9"/>
      <c r="I9" s="9" t="s">
        <v>37</v>
      </c>
      <c r="J9" s="9" t="s">
        <v>45</v>
      </c>
      <c r="K9" s="9"/>
      <c r="L9" s="9">
        <f t="shared" si="2"/>
        <v>28</v>
      </c>
      <c r="M9" s="9"/>
      <c r="N9" s="9"/>
      <c r="O9" s="9"/>
      <c r="P9" s="9">
        <f t="shared" si="3"/>
        <v>5.6</v>
      </c>
      <c r="Q9" s="11"/>
      <c r="R9" s="11"/>
      <c r="S9" s="9"/>
      <c r="T9" s="9">
        <f t="shared" si="4"/>
        <v>-5</v>
      </c>
      <c r="U9" s="9">
        <f t="shared" si="5"/>
        <v>-5</v>
      </c>
      <c r="V9" s="9">
        <f>IFERROR(VLOOKUP(A9,[1]TDSheet!$A:$G,3,0),0)/5</f>
        <v>0.6</v>
      </c>
      <c r="W9" s="9">
        <v>7.6</v>
      </c>
      <c r="X9" s="9">
        <v>1.4</v>
      </c>
      <c r="Y9" s="9">
        <v>7.6</v>
      </c>
      <c r="Z9" s="9">
        <v>2.6</v>
      </c>
      <c r="AA9" s="9">
        <v>4.8</v>
      </c>
      <c r="AB9" s="9">
        <v>4.4000000000000004</v>
      </c>
      <c r="AC9" s="9">
        <v>3.6</v>
      </c>
      <c r="AD9" s="9">
        <v>4.4000000000000004</v>
      </c>
      <c r="AE9" s="9">
        <v>5.8</v>
      </c>
      <c r="AF9" s="9"/>
      <c r="AG9" s="9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9" t="s">
        <v>46</v>
      </c>
      <c r="B10" s="9"/>
      <c r="C10" s="9">
        <v>-7</v>
      </c>
      <c r="D10" s="9"/>
      <c r="E10" s="17">
        <v>35</v>
      </c>
      <c r="F10" s="17">
        <v>-44</v>
      </c>
      <c r="G10" s="10">
        <v>0</v>
      </c>
      <c r="H10" s="9"/>
      <c r="I10" s="9" t="s">
        <v>37</v>
      </c>
      <c r="J10" s="9" t="s">
        <v>47</v>
      </c>
      <c r="K10" s="9"/>
      <c r="L10" s="9">
        <f t="shared" si="2"/>
        <v>35</v>
      </c>
      <c r="M10" s="9"/>
      <c r="N10" s="9"/>
      <c r="O10" s="9"/>
      <c r="P10" s="9">
        <f t="shared" si="3"/>
        <v>7</v>
      </c>
      <c r="Q10" s="11"/>
      <c r="R10" s="11"/>
      <c r="S10" s="9"/>
      <c r="T10" s="9">
        <f t="shared" si="4"/>
        <v>-6.2857142857142856</v>
      </c>
      <c r="U10" s="9">
        <f t="shared" si="5"/>
        <v>-6.2857142857142856</v>
      </c>
      <c r="V10" s="9">
        <f>IFERROR(VLOOKUP(A10,[1]TDSheet!$A:$G,3,0),0)/5</f>
        <v>3</v>
      </c>
      <c r="W10" s="9">
        <v>5.8</v>
      </c>
      <c r="X10" s="9">
        <v>1.6</v>
      </c>
      <c r="Y10" s="9">
        <v>5.2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/>
      <c r="AG10" s="9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9" t="s">
        <v>48</v>
      </c>
      <c r="B11" s="9"/>
      <c r="C11" s="9"/>
      <c r="D11" s="9"/>
      <c r="E11" s="17">
        <v>85</v>
      </c>
      <c r="F11" s="17">
        <v>-85</v>
      </c>
      <c r="G11" s="10">
        <v>0</v>
      </c>
      <c r="H11" s="9"/>
      <c r="I11" s="9" t="s">
        <v>37</v>
      </c>
      <c r="J11" s="9" t="s">
        <v>49</v>
      </c>
      <c r="K11" s="9"/>
      <c r="L11" s="9">
        <f t="shared" si="2"/>
        <v>85</v>
      </c>
      <c r="M11" s="9"/>
      <c r="N11" s="9"/>
      <c r="O11" s="9"/>
      <c r="P11" s="9">
        <f t="shared" si="3"/>
        <v>17</v>
      </c>
      <c r="Q11" s="11"/>
      <c r="R11" s="11"/>
      <c r="S11" s="9"/>
      <c r="T11" s="9">
        <f t="shared" si="4"/>
        <v>-5</v>
      </c>
      <c r="U11" s="9">
        <f t="shared" si="5"/>
        <v>-5</v>
      </c>
      <c r="V11" s="9">
        <f>IFERROR(VLOOKUP(A11,[1]TDSheet!$A:$G,3,0),0)/5</f>
        <v>6.6</v>
      </c>
      <c r="W11" s="9">
        <v>29.4</v>
      </c>
      <c r="X11" s="9">
        <v>0</v>
      </c>
      <c r="Y11" s="9">
        <v>18.8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/>
      <c r="AG11" s="9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50</v>
      </c>
      <c r="B12" s="16" t="s">
        <v>36</v>
      </c>
      <c r="C12" s="16">
        <v>180.50200000000001</v>
      </c>
      <c r="D12" s="16">
        <v>1.63</v>
      </c>
      <c r="E12" s="16">
        <v>45.497</v>
      </c>
      <c r="F12" s="16">
        <v>94.769000000000005</v>
      </c>
      <c r="G12" s="6">
        <v>1</v>
      </c>
      <c r="H12" s="16">
        <v>30</v>
      </c>
      <c r="I12" s="16">
        <v>1030112235</v>
      </c>
      <c r="J12" s="16"/>
      <c r="K12" s="16"/>
      <c r="L12" s="16">
        <f t="shared" si="2"/>
        <v>45.497</v>
      </c>
      <c r="M12" s="16"/>
      <c r="N12" s="16"/>
      <c r="O12" s="16">
        <v>160</v>
      </c>
      <c r="P12" s="16">
        <f t="shared" si="3"/>
        <v>9.0993999999999993</v>
      </c>
      <c r="Q12" s="4"/>
      <c r="R12" s="4"/>
      <c r="S12" s="16"/>
      <c r="T12" s="16">
        <f t="shared" si="4"/>
        <v>27.998439457546656</v>
      </c>
      <c r="U12" s="16">
        <f t="shared" si="5"/>
        <v>27.998439457546656</v>
      </c>
      <c r="V12" s="16">
        <f>IFERROR(VLOOKUP(A12,[1]TDSheet!$A:$G,3,0),0)/5</f>
        <v>9.3970000000000002</v>
      </c>
      <c r="W12" s="16">
        <v>26.653199999999998</v>
      </c>
      <c r="X12" s="16">
        <v>2.097</v>
      </c>
      <c r="Y12" s="16">
        <v>22.7834</v>
      </c>
      <c r="Z12" s="16">
        <v>-1.1961999999999999</v>
      </c>
      <c r="AA12" s="16">
        <v>2.7307999999999999</v>
      </c>
      <c r="AB12" s="16">
        <v>23.62</v>
      </c>
      <c r="AC12" s="16">
        <v>15.651</v>
      </c>
      <c r="AD12" s="16">
        <v>23.62</v>
      </c>
      <c r="AE12" s="16">
        <v>-6.3200000000000006E-2</v>
      </c>
      <c r="AF12" s="16" t="s">
        <v>51</v>
      </c>
      <c r="AG12" s="16">
        <f t="shared" ref="AG12:AG20" si="6">G12*Q12</f>
        <v>0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52</v>
      </c>
      <c r="B13" s="16" t="s">
        <v>36</v>
      </c>
      <c r="C13" s="16">
        <v>204.00899999999999</v>
      </c>
      <c r="D13" s="16">
        <v>1</v>
      </c>
      <c r="E13" s="16">
        <v>158.81700000000001</v>
      </c>
      <c r="F13" s="16">
        <v>39.844000000000001</v>
      </c>
      <c r="G13" s="6">
        <v>1</v>
      </c>
      <c r="H13" s="16">
        <v>30</v>
      </c>
      <c r="I13" s="16">
        <v>1030112635</v>
      </c>
      <c r="J13" s="16"/>
      <c r="K13" s="16"/>
      <c r="L13" s="16">
        <f t="shared" si="2"/>
        <v>158.81700000000001</v>
      </c>
      <c r="M13" s="16"/>
      <c r="N13" s="16"/>
      <c r="O13" s="16">
        <v>200</v>
      </c>
      <c r="P13" s="16">
        <f t="shared" si="3"/>
        <v>31.763400000000001</v>
      </c>
      <c r="Q13" s="4">
        <f>21*P13-O13-F13</f>
        <v>427.18739999999997</v>
      </c>
      <c r="R13" s="4"/>
      <c r="S13" s="16"/>
      <c r="T13" s="16">
        <f t="shared" si="4"/>
        <v>21</v>
      </c>
      <c r="U13" s="16">
        <f t="shared" si="5"/>
        <v>7.5509548725892062</v>
      </c>
      <c r="V13" s="16">
        <f>IFERROR(VLOOKUP(A13,[1]TDSheet!$A:$G,3,0),0)/5</f>
        <v>10.0764</v>
      </c>
      <c r="W13" s="16">
        <v>28.996600000000001</v>
      </c>
      <c r="X13" s="16">
        <v>-0.433</v>
      </c>
      <c r="Y13" s="16">
        <v>29.310600000000001</v>
      </c>
      <c r="Z13" s="16">
        <v>-1.9334</v>
      </c>
      <c r="AA13" s="16">
        <v>8.1058000000000003</v>
      </c>
      <c r="AB13" s="16">
        <v>25.2514</v>
      </c>
      <c r="AC13" s="16">
        <v>17.149999999999999</v>
      </c>
      <c r="AD13" s="16">
        <v>25.2514</v>
      </c>
      <c r="AE13" s="16">
        <v>-6.6000000000000003E-2</v>
      </c>
      <c r="AF13" s="16" t="s">
        <v>53</v>
      </c>
      <c r="AG13" s="16">
        <f t="shared" si="6"/>
        <v>427.18739999999997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38</v>
      </c>
      <c r="B14" s="16" t="s">
        <v>36</v>
      </c>
      <c r="C14" s="16">
        <v>771.92200000000003</v>
      </c>
      <c r="D14" s="16"/>
      <c r="E14" s="17">
        <f>68.583+E6</f>
        <v>107.479</v>
      </c>
      <c r="F14" s="17">
        <f>636.706+F6</f>
        <v>581.32799999999997</v>
      </c>
      <c r="G14" s="6">
        <v>1</v>
      </c>
      <c r="H14" s="16">
        <v>75</v>
      </c>
      <c r="I14" s="16">
        <v>1030115552</v>
      </c>
      <c r="J14" s="16"/>
      <c r="K14" s="16"/>
      <c r="L14" s="16">
        <f t="shared" si="2"/>
        <v>107.479</v>
      </c>
      <c r="M14" s="16"/>
      <c r="N14" s="16"/>
      <c r="O14" s="16">
        <v>30</v>
      </c>
      <c r="P14" s="16">
        <f t="shared" si="3"/>
        <v>21.495799999999999</v>
      </c>
      <c r="Q14" s="4"/>
      <c r="R14" s="4"/>
      <c r="S14" s="16"/>
      <c r="T14" s="16">
        <f t="shared" si="4"/>
        <v>28.439416071976851</v>
      </c>
      <c r="U14" s="16">
        <f t="shared" si="5"/>
        <v>28.439416071976851</v>
      </c>
      <c r="V14" s="16">
        <f>IFERROR(VLOOKUP(A14,[1]TDSheet!$A:$G,3,0),0)/5</f>
        <v>19.095400000000001</v>
      </c>
      <c r="W14" s="16">
        <v>21.397600000000001</v>
      </c>
      <c r="X14" s="16">
        <v>14.695399999999999</v>
      </c>
      <c r="Y14" s="16">
        <v>17.125</v>
      </c>
      <c r="Z14" s="16">
        <v>15.233000000000001</v>
      </c>
      <c r="AA14" s="16">
        <v>24.976800000000001</v>
      </c>
      <c r="AB14" s="16">
        <v>25.123799999999999</v>
      </c>
      <c r="AC14" s="16">
        <v>24.251799999999999</v>
      </c>
      <c r="AD14" s="16">
        <v>25.123799999999999</v>
      </c>
      <c r="AE14" s="16">
        <v>17.417000000000002</v>
      </c>
      <c r="AF14" s="19" t="s">
        <v>76</v>
      </c>
      <c r="AG14" s="16">
        <f t="shared" si="6"/>
        <v>0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55</v>
      </c>
      <c r="B15" s="16" t="s">
        <v>40</v>
      </c>
      <c r="C15" s="16">
        <v>1096</v>
      </c>
      <c r="D15" s="16"/>
      <c r="E15" s="16">
        <v>273</v>
      </c>
      <c r="F15" s="16">
        <v>790</v>
      </c>
      <c r="G15" s="6">
        <v>0.4</v>
      </c>
      <c r="H15" s="16">
        <v>75</v>
      </c>
      <c r="I15" s="16">
        <v>1030115404</v>
      </c>
      <c r="J15" s="16"/>
      <c r="K15" s="16"/>
      <c r="L15" s="16">
        <f t="shared" si="2"/>
        <v>273</v>
      </c>
      <c r="M15" s="16"/>
      <c r="N15" s="16"/>
      <c r="O15" s="16">
        <v>550</v>
      </c>
      <c r="P15" s="16">
        <f t="shared" si="3"/>
        <v>54.6</v>
      </c>
      <c r="Q15" s="4"/>
      <c r="R15" s="4"/>
      <c r="S15" s="16"/>
      <c r="T15" s="16">
        <f t="shared" si="4"/>
        <v>24.54212454212454</v>
      </c>
      <c r="U15" s="16">
        <f t="shared" si="5"/>
        <v>24.54212454212454</v>
      </c>
      <c r="V15" s="16">
        <f>IFERROR(VLOOKUP(A15,[1]TDSheet!$A:$G,3,0),0)/5</f>
        <v>44</v>
      </c>
      <c r="W15" s="16">
        <v>54.2</v>
      </c>
      <c r="X15" s="16">
        <v>38</v>
      </c>
      <c r="Y15" s="16">
        <v>73.2</v>
      </c>
      <c r="Z15" s="16">
        <v>46.2</v>
      </c>
      <c r="AA15" s="16">
        <v>44.6</v>
      </c>
      <c r="AB15" s="16">
        <v>58.8</v>
      </c>
      <c r="AC15" s="16">
        <v>77.599999999999994</v>
      </c>
      <c r="AD15" s="16">
        <v>58.8</v>
      </c>
      <c r="AE15" s="16">
        <v>9.8000000000000007</v>
      </c>
      <c r="AF15" s="16"/>
      <c r="AG15" s="16">
        <f t="shared" si="6"/>
        <v>0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41</v>
      </c>
      <c r="B16" s="16" t="s">
        <v>40</v>
      </c>
      <c r="C16" s="16">
        <v>392</v>
      </c>
      <c r="D16" s="16"/>
      <c r="E16" s="17">
        <f>137+E7</f>
        <v>148</v>
      </c>
      <c r="F16" s="17">
        <f>247+F7</f>
        <v>236</v>
      </c>
      <c r="G16" s="6">
        <v>0.4</v>
      </c>
      <c r="H16" s="16">
        <v>75</v>
      </c>
      <c r="I16" s="16">
        <v>1030804004</v>
      </c>
      <c r="J16" s="16"/>
      <c r="K16" s="16"/>
      <c r="L16" s="16">
        <f t="shared" si="2"/>
        <v>148</v>
      </c>
      <c r="M16" s="16"/>
      <c r="N16" s="16"/>
      <c r="O16" s="16">
        <v>550</v>
      </c>
      <c r="P16" s="16">
        <f t="shared" si="3"/>
        <v>29.6</v>
      </c>
      <c r="Q16" s="4"/>
      <c r="R16" s="4"/>
      <c r="S16" s="16"/>
      <c r="T16" s="16">
        <f t="shared" si="4"/>
        <v>26.554054054054053</v>
      </c>
      <c r="U16" s="16">
        <f t="shared" si="5"/>
        <v>26.554054054054053</v>
      </c>
      <c r="V16" s="16">
        <f>IFERROR(VLOOKUP(A16,[1]TDSheet!$A:$G,3,0),0)/5</f>
        <v>6</v>
      </c>
      <c r="W16" s="16">
        <v>35.200000000000003</v>
      </c>
      <c r="X16" s="16">
        <v>21.4</v>
      </c>
      <c r="Y16" s="16">
        <v>35.4</v>
      </c>
      <c r="Z16" s="16">
        <v>-1.2</v>
      </c>
      <c r="AA16" s="16">
        <v>17</v>
      </c>
      <c r="AB16" s="16">
        <v>16</v>
      </c>
      <c r="AC16" s="16">
        <v>19.8</v>
      </c>
      <c r="AD16" s="16">
        <v>16</v>
      </c>
      <c r="AE16" s="16">
        <v>13.8</v>
      </c>
      <c r="AF16" s="16"/>
      <c r="AG16" s="16">
        <f t="shared" si="6"/>
        <v>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56</v>
      </c>
      <c r="B17" s="16" t="s">
        <v>40</v>
      </c>
      <c r="C17" s="16">
        <v>307</v>
      </c>
      <c r="D17" s="16"/>
      <c r="E17" s="16">
        <v>70</v>
      </c>
      <c r="F17" s="16">
        <v>236</v>
      </c>
      <c r="G17" s="6">
        <v>0.3</v>
      </c>
      <c r="H17" s="16">
        <v>45</v>
      </c>
      <c r="I17" s="16">
        <v>1030419235</v>
      </c>
      <c r="J17" s="16"/>
      <c r="K17" s="16"/>
      <c r="L17" s="16">
        <f t="shared" si="2"/>
        <v>70</v>
      </c>
      <c r="M17" s="16"/>
      <c r="N17" s="16"/>
      <c r="O17" s="16">
        <v>450</v>
      </c>
      <c r="P17" s="16">
        <f t="shared" si="3"/>
        <v>14</v>
      </c>
      <c r="Q17" s="4"/>
      <c r="R17" s="4"/>
      <c r="S17" s="16"/>
      <c r="T17" s="16">
        <f t="shared" si="4"/>
        <v>49</v>
      </c>
      <c r="U17" s="16">
        <f t="shared" si="5"/>
        <v>49</v>
      </c>
      <c r="V17" s="16">
        <f>IFERROR(VLOOKUP(A17,[1]TDSheet!$A:$G,3,0),0)/5</f>
        <v>11.4</v>
      </c>
      <c r="W17" s="16">
        <v>50.4</v>
      </c>
      <c r="X17" s="16">
        <v>0</v>
      </c>
      <c r="Y17" s="16">
        <v>-0.4</v>
      </c>
      <c r="Z17" s="16">
        <v>0</v>
      </c>
      <c r="AA17" s="16">
        <v>-0.4</v>
      </c>
      <c r="AB17" s="16">
        <v>-6.2</v>
      </c>
      <c r="AC17" s="16">
        <v>-2.6</v>
      </c>
      <c r="AD17" s="16">
        <v>-6.2</v>
      </c>
      <c r="AE17" s="16">
        <v>0.8</v>
      </c>
      <c r="AF17" s="19" t="s">
        <v>77</v>
      </c>
      <c r="AG17" s="16">
        <f t="shared" si="6"/>
        <v>0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57</v>
      </c>
      <c r="B18" s="16" t="s">
        <v>40</v>
      </c>
      <c r="C18" s="16">
        <v>448</v>
      </c>
      <c r="D18" s="16"/>
      <c r="E18" s="16">
        <v>101</v>
      </c>
      <c r="F18" s="16">
        <v>341</v>
      </c>
      <c r="G18" s="6">
        <v>0.5</v>
      </c>
      <c r="H18" s="16">
        <v>45</v>
      </c>
      <c r="I18" s="16">
        <v>1030412236</v>
      </c>
      <c r="J18" s="16"/>
      <c r="K18" s="16"/>
      <c r="L18" s="16">
        <f t="shared" si="2"/>
        <v>101</v>
      </c>
      <c r="M18" s="16"/>
      <c r="N18" s="16"/>
      <c r="O18" s="16"/>
      <c r="P18" s="16">
        <f t="shared" si="3"/>
        <v>20.2</v>
      </c>
      <c r="Q18" s="4">
        <f t="shared" ref="Q18" si="7">23*P18-O18-F18</f>
        <v>123.59999999999997</v>
      </c>
      <c r="R18" s="4"/>
      <c r="S18" s="16"/>
      <c r="T18" s="16">
        <f t="shared" si="4"/>
        <v>23</v>
      </c>
      <c r="U18" s="16">
        <f t="shared" si="5"/>
        <v>16.881188118811881</v>
      </c>
      <c r="V18" s="16">
        <f>IFERROR(VLOOKUP(A18,[1]TDSheet!$A:$G,3,0),0)/5</f>
        <v>19</v>
      </c>
      <c r="W18" s="16">
        <v>1</v>
      </c>
      <c r="X18" s="16">
        <v>17.600000000000001</v>
      </c>
      <c r="Y18" s="16">
        <v>40</v>
      </c>
      <c r="Z18" s="16">
        <v>-0.4</v>
      </c>
      <c r="AA18" s="16">
        <v>20.6</v>
      </c>
      <c r="AB18" s="16">
        <v>9.1999999999999993</v>
      </c>
      <c r="AC18" s="16">
        <v>26.4</v>
      </c>
      <c r="AD18" s="16">
        <v>9.1999999999999993</v>
      </c>
      <c r="AE18" s="16">
        <v>0.2</v>
      </c>
      <c r="AF18" s="19" t="s">
        <v>76</v>
      </c>
      <c r="AG18" s="16">
        <f t="shared" si="6"/>
        <v>61.799999999999983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6" t="s">
        <v>43</v>
      </c>
      <c r="B19" s="16" t="s">
        <v>40</v>
      </c>
      <c r="C19" s="16">
        <v>1236</v>
      </c>
      <c r="D19" s="16"/>
      <c r="E19" s="17">
        <f>198+E8</f>
        <v>243</v>
      </c>
      <c r="F19" s="17">
        <f>997+F8</f>
        <v>941</v>
      </c>
      <c r="G19" s="6">
        <v>0.18</v>
      </c>
      <c r="H19" s="16">
        <v>90</v>
      </c>
      <c r="I19" s="16">
        <v>1030712385</v>
      </c>
      <c r="J19" s="16"/>
      <c r="K19" s="16"/>
      <c r="L19" s="16">
        <f t="shared" si="2"/>
        <v>243</v>
      </c>
      <c r="M19" s="16"/>
      <c r="N19" s="16"/>
      <c r="O19" s="16">
        <v>950</v>
      </c>
      <c r="P19" s="16">
        <f t="shared" si="3"/>
        <v>48.6</v>
      </c>
      <c r="Q19" s="4"/>
      <c r="R19" s="4"/>
      <c r="S19" s="16"/>
      <c r="T19" s="16">
        <f t="shared" si="4"/>
        <v>38.909465020576128</v>
      </c>
      <c r="U19" s="16">
        <f t="shared" si="5"/>
        <v>38.909465020576128</v>
      </c>
      <c r="V19" s="16">
        <f>IFERROR(VLOOKUP(A19,[1]TDSheet!$A:$G,3,0),0)/5</f>
        <v>28</v>
      </c>
      <c r="W19" s="16">
        <v>104.6</v>
      </c>
      <c r="X19" s="16">
        <v>6.8</v>
      </c>
      <c r="Y19" s="16">
        <v>91.8</v>
      </c>
      <c r="Z19" s="16">
        <v>31.8</v>
      </c>
      <c r="AA19" s="16">
        <v>36.200000000000003</v>
      </c>
      <c r="AB19" s="16">
        <v>20.6</v>
      </c>
      <c r="AC19" s="16">
        <v>53.6</v>
      </c>
      <c r="AD19" s="16">
        <v>20.6</v>
      </c>
      <c r="AE19" s="16">
        <v>18.8</v>
      </c>
      <c r="AF19" s="18" t="s">
        <v>54</v>
      </c>
      <c r="AG19" s="16">
        <f t="shared" si="6"/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6" t="s">
        <v>58</v>
      </c>
      <c r="B20" s="16" t="s">
        <v>40</v>
      </c>
      <c r="C20" s="16"/>
      <c r="D20" s="16"/>
      <c r="E20" s="16"/>
      <c r="F20" s="16"/>
      <c r="G20" s="6">
        <v>0.3</v>
      </c>
      <c r="H20" s="16">
        <v>60</v>
      </c>
      <c r="I20" s="16">
        <v>1030709904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4"/>
      <c r="R20" s="4"/>
      <c r="S20" s="16"/>
      <c r="T20" s="16" t="e">
        <f t="shared" si="4"/>
        <v>#DIV/0!</v>
      </c>
      <c r="U20" s="16" t="e">
        <f t="shared" si="5"/>
        <v>#DIV/0!</v>
      </c>
      <c r="V20" s="16">
        <f>IFERROR(VLOOKUP(A20,[1]TDSheet!$A:$G,3,0),0)/5</f>
        <v>0</v>
      </c>
      <c r="W20" s="16">
        <v>0</v>
      </c>
      <c r="X20" s="16">
        <v>-0.2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 t="s">
        <v>59</v>
      </c>
      <c r="AG20" s="16">
        <f t="shared" si="6"/>
        <v>0</v>
      </c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2" t="s">
        <v>60</v>
      </c>
      <c r="B21" s="12" t="s">
        <v>40</v>
      </c>
      <c r="C21" s="12">
        <v>213</v>
      </c>
      <c r="D21" s="12"/>
      <c r="E21" s="12">
        <v>64</v>
      </c>
      <c r="F21" s="12">
        <v>141</v>
      </c>
      <c r="G21" s="13">
        <v>0</v>
      </c>
      <c r="H21" s="12">
        <v>90</v>
      </c>
      <c r="I21" s="15" t="s">
        <v>61</v>
      </c>
      <c r="J21" s="12"/>
      <c r="K21" s="12"/>
      <c r="L21" s="12">
        <f t="shared" si="2"/>
        <v>64</v>
      </c>
      <c r="M21" s="12"/>
      <c r="N21" s="12"/>
      <c r="O21" s="12"/>
      <c r="P21" s="12">
        <f t="shared" si="3"/>
        <v>12.8</v>
      </c>
      <c r="Q21" s="14"/>
      <c r="R21" s="14"/>
      <c r="S21" s="12"/>
      <c r="T21" s="12">
        <f t="shared" si="4"/>
        <v>11.015625</v>
      </c>
      <c r="U21" s="12">
        <f t="shared" si="5"/>
        <v>11.015625</v>
      </c>
      <c r="V21" s="12">
        <f>IFERROR(VLOOKUP(A21,[1]TDSheet!$A:$G,3,0),0)/5</f>
        <v>12.6</v>
      </c>
      <c r="W21" s="12">
        <v>16.399999999999999</v>
      </c>
      <c r="X21" s="12">
        <v>0</v>
      </c>
      <c r="Y21" s="12">
        <v>39.6</v>
      </c>
      <c r="Z21" s="12">
        <v>-0.4</v>
      </c>
      <c r="AA21" s="12">
        <v>-0.4</v>
      </c>
      <c r="AB21" s="12">
        <v>0.8</v>
      </c>
      <c r="AC21" s="12">
        <v>19</v>
      </c>
      <c r="AD21" s="12">
        <v>0.8</v>
      </c>
      <c r="AE21" s="12">
        <v>-2.8</v>
      </c>
      <c r="AF21" s="15" t="s">
        <v>62</v>
      </c>
      <c r="AG21" s="12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45</v>
      </c>
      <c r="B22" s="16" t="s">
        <v>40</v>
      </c>
      <c r="C22" s="16">
        <v>996</v>
      </c>
      <c r="D22" s="16"/>
      <c r="E22" s="17">
        <f>264+E9</f>
        <v>292</v>
      </c>
      <c r="F22" s="17">
        <f>719+F9</f>
        <v>691</v>
      </c>
      <c r="G22" s="6">
        <v>0.3</v>
      </c>
      <c r="H22" s="16">
        <v>150</v>
      </c>
      <c r="I22" s="16">
        <v>1030686740</v>
      </c>
      <c r="J22" s="16"/>
      <c r="K22" s="16"/>
      <c r="L22" s="16">
        <f t="shared" si="2"/>
        <v>292</v>
      </c>
      <c r="M22" s="16"/>
      <c r="N22" s="16"/>
      <c r="O22" s="16">
        <v>600</v>
      </c>
      <c r="P22" s="16">
        <f t="shared" si="3"/>
        <v>58.4</v>
      </c>
      <c r="Q22" s="4">
        <f t="shared" ref="Q22:Q34" si="8">23*P22-O22-F22</f>
        <v>52.200000000000045</v>
      </c>
      <c r="R22" s="4"/>
      <c r="S22" s="16"/>
      <c r="T22" s="16">
        <f t="shared" si="4"/>
        <v>23</v>
      </c>
      <c r="U22" s="16">
        <f t="shared" si="5"/>
        <v>22.106164383561644</v>
      </c>
      <c r="V22" s="16">
        <f>IFERROR(VLOOKUP(A22,[1]TDSheet!$A:$G,3,0),0)/5</f>
        <v>8.4</v>
      </c>
      <c r="W22" s="16">
        <v>81.400000000000006</v>
      </c>
      <c r="X22" s="16">
        <v>26</v>
      </c>
      <c r="Y22" s="16">
        <v>76.8</v>
      </c>
      <c r="Z22" s="16">
        <v>34.4</v>
      </c>
      <c r="AA22" s="16">
        <v>39.4</v>
      </c>
      <c r="AB22" s="16">
        <v>39.4</v>
      </c>
      <c r="AC22" s="16">
        <v>34.799999999999997</v>
      </c>
      <c r="AD22" s="16">
        <v>39.4</v>
      </c>
      <c r="AE22" s="16">
        <v>34.6</v>
      </c>
      <c r="AF22" s="16"/>
      <c r="AG22" s="16">
        <f t="shared" ref="AG22:AG35" si="9">G22*Q22</f>
        <v>15.660000000000013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47</v>
      </c>
      <c r="B23" s="16" t="s">
        <v>40</v>
      </c>
      <c r="C23" s="16">
        <v>1075</v>
      </c>
      <c r="D23" s="16"/>
      <c r="E23" s="17">
        <f>136+E10</f>
        <v>171</v>
      </c>
      <c r="F23" s="17">
        <f>888+F10</f>
        <v>844</v>
      </c>
      <c r="G23" s="6">
        <v>0.3</v>
      </c>
      <c r="H23" s="16">
        <v>135</v>
      </c>
      <c r="I23" s="16">
        <v>1030686857</v>
      </c>
      <c r="J23" s="16"/>
      <c r="K23" s="16"/>
      <c r="L23" s="16">
        <f t="shared" si="2"/>
        <v>171</v>
      </c>
      <c r="M23" s="16"/>
      <c r="N23" s="16"/>
      <c r="O23" s="16">
        <v>220</v>
      </c>
      <c r="P23" s="16">
        <f t="shared" si="3"/>
        <v>34.200000000000003</v>
      </c>
      <c r="Q23" s="4"/>
      <c r="R23" s="4"/>
      <c r="S23" s="16"/>
      <c r="T23" s="16">
        <f t="shared" si="4"/>
        <v>31.111111111111107</v>
      </c>
      <c r="U23" s="16">
        <f t="shared" si="5"/>
        <v>31.111111111111107</v>
      </c>
      <c r="V23" s="16">
        <f>IFERROR(VLOOKUP(A23,[1]TDSheet!$A:$G,3,0),0)/5</f>
        <v>23.6</v>
      </c>
      <c r="W23" s="16">
        <v>53.6</v>
      </c>
      <c r="X23" s="16">
        <v>28.6</v>
      </c>
      <c r="Y23" s="16">
        <v>65</v>
      </c>
      <c r="Z23" s="16">
        <v>-0.2</v>
      </c>
      <c r="AA23" s="16">
        <v>13.2</v>
      </c>
      <c r="AB23" s="16">
        <v>37.6</v>
      </c>
      <c r="AC23" s="16">
        <v>36.200000000000003</v>
      </c>
      <c r="AD23" s="16">
        <v>37.6</v>
      </c>
      <c r="AE23" s="16">
        <v>19.2</v>
      </c>
      <c r="AF23" s="18" t="s">
        <v>54</v>
      </c>
      <c r="AG23" s="16">
        <f t="shared" si="9"/>
        <v>0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63</v>
      </c>
      <c r="B24" s="16" t="s">
        <v>40</v>
      </c>
      <c r="C24" s="16">
        <v>674</v>
      </c>
      <c r="D24" s="16"/>
      <c r="E24" s="16">
        <v>69</v>
      </c>
      <c r="F24" s="16">
        <v>594</v>
      </c>
      <c r="G24" s="6">
        <v>0.2</v>
      </c>
      <c r="H24" s="16">
        <v>90</v>
      </c>
      <c r="I24" s="16">
        <v>1030654104</v>
      </c>
      <c r="J24" s="16"/>
      <c r="K24" s="16"/>
      <c r="L24" s="16">
        <f t="shared" si="2"/>
        <v>69</v>
      </c>
      <c r="M24" s="16"/>
      <c r="N24" s="16"/>
      <c r="O24" s="16"/>
      <c r="P24" s="16">
        <f t="shared" si="3"/>
        <v>13.8</v>
      </c>
      <c r="Q24" s="4"/>
      <c r="R24" s="4"/>
      <c r="S24" s="16"/>
      <c r="T24" s="16">
        <f t="shared" si="4"/>
        <v>43.043478260869563</v>
      </c>
      <c r="U24" s="16">
        <f t="shared" si="5"/>
        <v>43.043478260869563</v>
      </c>
      <c r="V24" s="16">
        <f>IFERROR(VLOOKUP(A24,[1]TDSheet!$A:$G,3,0),0)/5</f>
        <v>16.2</v>
      </c>
      <c r="W24" s="16">
        <v>23</v>
      </c>
      <c r="X24" s="16">
        <v>8.6</v>
      </c>
      <c r="Y24" s="16">
        <v>27.8</v>
      </c>
      <c r="Z24" s="16">
        <v>-0.2</v>
      </c>
      <c r="AA24" s="16">
        <v>7.6</v>
      </c>
      <c r="AB24" s="16">
        <v>15.6</v>
      </c>
      <c r="AC24" s="16">
        <v>30.2</v>
      </c>
      <c r="AD24" s="16">
        <v>15.6</v>
      </c>
      <c r="AE24" s="16">
        <v>1.4</v>
      </c>
      <c r="AF24" s="18" t="s">
        <v>54</v>
      </c>
      <c r="AG24" s="16">
        <f t="shared" si="9"/>
        <v>0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64</v>
      </c>
      <c r="B25" s="16" t="s">
        <v>40</v>
      </c>
      <c r="C25" s="16">
        <v>276</v>
      </c>
      <c r="D25" s="16"/>
      <c r="E25" s="16">
        <v>20</v>
      </c>
      <c r="F25" s="16">
        <v>254</v>
      </c>
      <c r="G25" s="6">
        <v>0.3</v>
      </c>
      <c r="H25" s="16">
        <v>135</v>
      </c>
      <c r="I25" s="16">
        <v>1030686241</v>
      </c>
      <c r="J25" s="16"/>
      <c r="K25" s="16"/>
      <c r="L25" s="16">
        <f t="shared" si="2"/>
        <v>20</v>
      </c>
      <c r="M25" s="16"/>
      <c r="N25" s="16"/>
      <c r="O25" s="16">
        <v>200</v>
      </c>
      <c r="P25" s="16">
        <f t="shared" si="3"/>
        <v>4</v>
      </c>
      <c r="Q25" s="4"/>
      <c r="R25" s="4"/>
      <c r="S25" s="16"/>
      <c r="T25" s="16">
        <f t="shared" si="4"/>
        <v>113.5</v>
      </c>
      <c r="U25" s="16">
        <f t="shared" si="5"/>
        <v>113.5</v>
      </c>
      <c r="V25" s="16">
        <f>IFERROR(VLOOKUP(A25,[1]TDSheet!$A:$G,3,0),0)/5</f>
        <v>9.8000000000000007</v>
      </c>
      <c r="W25" s="16">
        <v>10.6</v>
      </c>
      <c r="X25" s="16">
        <v>10.199999999999999</v>
      </c>
      <c r="Y25" s="16">
        <v>11.8</v>
      </c>
      <c r="Z25" s="16">
        <v>6.8</v>
      </c>
      <c r="AA25" s="16">
        <v>7.2</v>
      </c>
      <c r="AB25" s="16">
        <v>7</v>
      </c>
      <c r="AC25" s="16">
        <v>8.8000000000000007</v>
      </c>
      <c r="AD25" s="16">
        <v>7</v>
      </c>
      <c r="AE25" s="16">
        <v>2.8</v>
      </c>
      <c r="AF25" s="18" t="s">
        <v>54</v>
      </c>
      <c r="AG25" s="16">
        <f t="shared" si="9"/>
        <v>0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65</v>
      </c>
      <c r="B26" s="16" t="s">
        <v>40</v>
      </c>
      <c r="C26" s="16">
        <v>96</v>
      </c>
      <c r="D26" s="16"/>
      <c r="E26" s="16">
        <v>96</v>
      </c>
      <c r="F26" s="16"/>
      <c r="G26" s="6">
        <v>0.1</v>
      </c>
      <c r="H26" s="16">
        <v>90</v>
      </c>
      <c r="I26" s="16">
        <v>1030650028</v>
      </c>
      <c r="J26" s="16"/>
      <c r="K26" s="16"/>
      <c r="L26" s="16">
        <f t="shared" si="2"/>
        <v>96</v>
      </c>
      <c r="M26" s="16"/>
      <c r="N26" s="16"/>
      <c r="O26" s="16">
        <v>120</v>
      </c>
      <c r="P26" s="16">
        <f t="shared" si="3"/>
        <v>19.2</v>
      </c>
      <c r="Q26" s="4">
        <f>19*P26-O26-F26</f>
        <v>244.8</v>
      </c>
      <c r="R26" s="4"/>
      <c r="S26" s="16"/>
      <c r="T26" s="16">
        <f t="shared" si="4"/>
        <v>19</v>
      </c>
      <c r="U26" s="16">
        <f t="shared" si="5"/>
        <v>6.25</v>
      </c>
      <c r="V26" s="16">
        <f>IFERROR(VLOOKUP(A26,[1]TDSheet!$A:$G,3,0),0)/5</f>
        <v>0</v>
      </c>
      <c r="W26" s="16">
        <v>10.4</v>
      </c>
      <c r="X26" s="16">
        <v>0</v>
      </c>
      <c r="Y26" s="16">
        <v>-0.4</v>
      </c>
      <c r="Z26" s="16">
        <v>0</v>
      </c>
      <c r="AA26" s="16">
        <v>0</v>
      </c>
      <c r="AB26" s="16">
        <v>-1.8</v>
      </c>
      <c r="AC26" s="16">
        <v>-1</v>
      </c>
      <c r="AD26" s="16">
        <v>-1.8</v>
      </c>
      <c r="AE26" s="16">
        <v>-0.6</v>
      </c>
      <c r="AF26" s="16" t="s">
        <v>66</v>
      </c>
      <c r="AG26" s="16">
        <f t="shared" si="9"/>
        <v>24.480000000000004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6" t="s">
        <v>67</v>
      </c>
      <c r="B27" s="16" t="s">
        <v>40</v>
      </c>
      <c r="C27" s="16">
        <v>241</v>
      </c>
      <c r="D27" s="16"/>
      <c r="E27" s="16">
        <v>42</v>
      </c>
      <c r="F27" s="16">
        <v>191</v>
      </c>
      <c r="G27" s="6">
        <v>0.3</v>
      </c>
      <c r="H27" s="16">
        <v>135</v>
      </c>
      <c r="I27" s="16">
        <v>1030657419</v>
      </c>
      <c r="J27" s="16"/>
      <c r="K27" s="16"/>
      <c r="L27" s="16">
        <f t="shared" si="2"/>
        <v>42</v>
      </c>
      <c r="M27" s="16"/>
      <c r="N27" s="16"/>
      <c r="O27" s="16">
        <v>200</v>
      </c>
      <c r="P27" s="16">
        <f t="shared" si="3"/>
        <v>8.4</v>
      </c>
      <c r="Q27" s="4"/>
      <c r="R27" s="4"/>
      <c r="S27" s="16"/>
      <c r="T27" s="16">
        <f t="shared" si="4"/>
        <v>46.547619047619044</v>
      </c>
      <c r="U27" s="16">
        <f t="shared" si="5"/>
        <v>46.547619047619044</v>
      </c>
      <c r="V27" s="16">
        <f>IFERROR(VLOOKUP(A27,[1]TDSheet!$A:$G,3,0),0)/5</f>
        <v>11.2</v>
      </c>
      <c r="W27" s="16">
        <v>14</v>
      </c>
      <c r="X27" s="16">
        <v>4.5999999999999996</v>
      </c>
      <c r="Y27" s="16">
        <v>10.4</v>
      </c>
      <c r="Z27" s="16">
        <v>-1.6</v>
      </c>
      <c r="AA27" s="16">
        <v>3.8</v>
      </c>
      <c r="AB27" s="16">
        <v>3.8</v>
      </c>
      <c r="AC27" s="16">
        <v>12.6</v>
      </c>
      <c r="AD27" s="16">
        <v>3.8</v>
      </c>
      <c r="AE27" s="16">
        <v>0.4</v>
      </c>
      <c r="AF27" s="18" t="s">
        <v>54</v>
      </c>
      <c r="AG27" s="16">
        <f t="shared" si="9"/>
        <v>0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6" t="s">
        <v>68</v>
      </c>
      <c r="B28" s="16" t="s">
        <v>40</v>
      </c>
      <c r="C28" s="16">
        <v>60</v>
      </c>
      <c r="D28" s="16"/>
      <c r="E28" s="16">
        <v>60</v>
      </c>
      <c r="F28" s="16"/>
      <c r="G28" s="6">
        <v>8.5000000000000006E-2</v>
      </c>
      <c r="H28" s="16">
        <v>90</v>
      </c>
      <c r="I28" s="16">
        <v>1030657628</v>
      </c>
      <c r="J28" s="16"/>
      <c r="K28" s="16"/>
      <c r="L28" s="16">
        <f t="shared" si="2"/>
        <v>60</v>
      </c>
      <c r="M28" s="16"/>
      <c r="N28" s="16"/>
      <c r="O28" s="16">
        <v>60</v>
      </c>
      <c r="P28" s="16">
        <f t="shared" si="3"/>
        <v>12</v>
      </c>
      <c r="Q28" s="4">
        <f>18*P28-O28-F28</f>
        <v>156</v>
      </c>
      <c r="R28" s="4"/>
      <c r="S28" s="16"/>
      <c r="T28" s="16">
        <f t="shared" si="4"/>
        <v>18</v>
      </c>
      <c r="U28" s="16">
        <f t="shared" si="5"/>
        <v>5</v>
      </c>
      <c r="V28" s="16">
        <f>IFERROR(VLOOKUP(A28,[1]TDSheet!$A:$G,3,0),0)/5</f>
        <v>0</v>
      </c>
      <c r="W28" s="16">
        <v>-1.6</v>
      </c>
      <c r="X28" s="16">
        <v>0</v>
      </c>
      <c r="Y28" s="16">
        <v>-0.4</v>
      </c>
      <c r="Z28" s="16">
        <v>0</v>
      </c>
      <c r="AA28" s="16">
        <v>0</v>
      </c>
      <c r="AB28" s="16">
        <v>-25.2</v>
      </c>
      <c r="AC28" s="16">
        <v>0</v>
      </c>
      <c r="AD28" s="16">
        <v>-25.2</v>
      </c>
      <c r="AE28" s="16">
        <v>-0.2</v>
      </c>
      <c r="AF28" s="16" t="s">
        <v>69</v>
      </c>
      <c r="AG28" s="16">
        <f t="shared" si="9"/>
        <v>13.260000000000002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6" t="s">
        <v>70</v>
      </c>
      <c r="B29" s="16" t="s">
        <v>40</v>
      </c>
      <c r="C29" s="16">
        <v>416</v>
      </c>
      <c r="D29" s="16"/>
      <c r="E29" s="16">
        <v>74</v>
      </c>
      <c r="F29" s="16">
        <v>334</v>
      </c>
      <c r="G29" s="6">
        <v>0.3</v>
      </c>
      <c r="H29" s="16">
        <v>135</v>
      </c>
      <c r="I29" s="16">
        <v>1030679319</v>
      </c>
      <c r="J29" s="16"/>
      <c r="K29" s="16"/>
      <c r="L29" s="16">
        <f t="shared" si="2"/>
        <v>74</v>
      </c>
      <c r="M29" s="16"/>
      <c r="N29" s="16"/>
      <c r="O29" s="16">
        <v>200</v>
      </c>
      <c r="P29" s="16">
        <f t="shared" si="3"/>
        <v>14.8</v>
      </c>
      <c r="Q29" s="4"/>
      <c r="R29" s="4"/>
      <c r="S29" s="16"/>
      <c r="T29" s="16">
        <f t="shared" si="4"/>
        <v>36.081081081081081</v>
      </c>
      <c r="U29" s="16">
        <f t="shared" si="5"/>
        <v>36.081081081081081</v>
      </c>
      <c r="V29" s="16">
        <f>IFERROR(VLOOKUP(A29,[1]TDSheet!$A:$G,3,0),0)/5</f>
        <v>14.8</v>
      </c>
      <c r="W29" s="16">
        <v>15.2</v>
      </c>
      <c r="X29" s="16">
        <v>11.2</v>
      </c>
      <c r="Y29" s="16">
        <v>17.8</v>
      </c>
      <c r="Z29" s="16">
        <v>13.4</v>
      </c>
      <c r="AA29" s="16">
        <v>16.8</v>
      </c>
      <c r="AB29" s="16">
        <v>14</v>
      </c>
      <c r="AC29" s="16">
        <v>20.399999999999999</v>
      </c>
      <c r="AD29" s="16">
        <v>14</v>
      </c>
      <c r="AE29" s="16">
        <v>8.8000000000000007</v>
      </c>
      <c r="AF29" s="18" t="s">
        <v>54</v>
      </c>
      <c r="AG29" s="16">
        <f t="shared" si="9"/>
        <v>0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71</v>
      </c>
      <c r="B30" s="16" t="s">
        <v>40</v>
      </c>
      <c r="C30" s="16">
        <v>465</v>
      </c>
      <c r="D30" s="16"/>
      <c r="E30" s="16">
        <v>127</v>
      </c>
      <c r="F30" s="16">
        <v>335</v>
      </c>
      <c r="G30" s="6">
        <v>0.18</v>
      </c>
      <c r="H30" s="16">
        <v>150</v>
      </c>
      <c r="I30" s="16">
        <v>1030638204</v>
      </c>
      <c r="J30" s="16"/>
      <c r="K30" s="16"/>
      <c r="L30" s="16">
        <f t="shared" si="2"/>
        <v>127</v>
      </c>
      <c r="M30" s="16"/>
      <c r="N30" s="16"/>
      <c r="O30" s="16">
        <v>400</v>
      </c>
      <c r="P30" s="16">
        <f t="shared" si="3"/>
        <v>25.4</v>
      </c>
      <c r="Q30" s="4"/>
      <c r="R30" s="4"/>
      <c r="S30" s="16"/>
      <c r="T30" s="16">
        <f t="shared" si="4"/>
        <v>28.937007874015748</v>
      </c>
      <c r="U30" s="16">
        <f t="shared" si="5"/>
        <v>28.937007874015748</v>
      </c>
      <c r="V30" s="16">
        <f>IFERROR(VLOOKUP(A30,[1]TDSheet!$A:$G,3,0),0)/5</f>
        <v>33.799999999999997</v>
      </c>
      <c r="W30" s="16">
        <v>44.4</v>
      </c>
      <c r="X30" s="16">
        <v>18.600000000000001</v>
      </c>
      <c r="Y30" s="16">
        <v>40.799999999999997</v>
      </c>
      <c r="Z30" s="16">
        <v>28</v>
      </c>
      <c r="AA30" s="16">
        <v>22.8</v>
      </c>
      <c r="AB30" s="16">
        <v>37.799999999999997</v>
      </c>
      <c r="AC30" s="16">
        <v>31.6</v>
      </c>
      <c r="AD30" s="16">
        <v>37.799999999999997</v>
      </c>
      <c r="AE30" s="16">
        <v>17.600000000000001</v>
      </c>
      <c r="AF30" s="19" t="s">
        <v>78</v>
      </c>
      <c r="AG30" s="16">
        <f t="shared" si="9"/>
        <v>0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72</v>
      </c>
      <c r="B31" s="16" t="s">
        <v>40</v>
      </c>
      <c r="C31" s="16">
        <v>443</v>
      </c>
      <c r="D31" s="16"/>
      <c r="E31" s="16">
        <v>85</v>
      </c>
      <c r="F31" s="16">
        <v>352</v>
      </c>
      <c r="G31" s="6">
        <v>0.25</v>
      </c>
      <c r="H31" s="16">
        <v>120</v>
      </c>
      <c r="I31" s="16">
        <v>1030670844</v>
      </c>
      <c r="J31" s="16"/>
      <c r="K31" s="16"/>
      <c r="L31" s="16">
        <f t="shared" si="2"/>
        <v>85</v>
      </c>
      <c r="M31" s="16"/>
      <c r="N31" s="16"/>
      <c r="O31" s="16">
        <v>230</v>
      </c>
      <c r="P31" s="16">
        <f t="shared" si="3"/>
        <v>17</v>
      </c>
      <c r="Q31" s="4"/>
      <c r="R31" s="4"/>
      <c r="S31" s="16"/>
      <c r="T31" s="16">
        <f t="shared" si="4"/>
        <v>34.235294117647058</v>
      </c>
      <c r="U31" s="16">
        <f t="shared" si="5"/>
        <v>34.235294117647058</v>
      </c>
      <c r="V31" s="16">
        <f>IFERROR(VLOOKUP(A31,[1]TDSheet!$A:$G,3,0),0)/5</f>
        <v>21.4</v>
      </c>
      <c r="W31" s="16">
        <v>29.2</v>
      </c>
      <c r="X31" s="16">
        <v>0.6</v>
      </c>
      <c r="Y31" s="16">
        <v>21.4</v>
      </c>
      <c r="Z31" s="16">
        <v>10.199999999999999</v>
      </c>
      <c r="AA31" s="16">
        <v>19</v>
      </c>
      <c r="AB31" s="16">
        <v>20.2</v>
      </c>
      <c r="AC31" s="16">
        <v>13.8</v>
      </c>
      <c r="AD31" s="16">
        <v>20.2</v>
      </c>
      <c r="AE31" s="16">
        <v>9.6</v>
      </c>
      <c r="AF31" s="18" t="s">
        <v>54</v>
      </c>
      <c r="AG31" s="16">
        <f t="shared" si="9"/>
        <v>0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73</v>
      </c>
      <c r="B32" s="16" t="s">
        <v>36</v>
      </c>
      <c r="C32" s="16">
        <v>147.13</v>
      </c>
      <c r="D32" s="16"/>
      <c r="E32" s="16">
        <v>93.152000000000001</v>
      </c>
      <c r="F32" s="16">
        <v>47.780999999999999</v>
      </c>
      <c r="G32" s="6">
        <v>1</v>
      </c>
      <c r="H32" s="16">
        <v>35</v>
      </c>
      <c r="I32" s="16">
        <v>1030228316</v>
      </c>
      <c r="J32" s="16"/>
      <c r="K32" s="16"/>
      <c r="L32" s="16">
        <f t="shared" si="2"/>
        <v>93.152000000000001</v>
      </c>
      <c r="M32" s="16"/>
      <c r="N32" s="16"/>
      <c r="O32" s="16">
        <v>150</v>
      </c>
      <c r="P32" s="16">
        <f t="shared" si="3"/>
        <v>18.630400000000002</v>
      </c>
      <c r="Q32" s="4">
        <f t="shared" si="8"/>
        <v>230.71820000000002</v>
      </c>
      <c r="R32" s="4"/>
      <c r="S32" s="16"/>
      <c r="T32" s="16">
        <f t="shared" si="4"/>
        <v>23</v>
      </c>
      <c r="U32" s="16">
        <f t="shared" si="5"/>
        <v>10.616036155960151</v>
      </c>
      <c r="V32" s="16">
        <f>IFERROR(VLOOKUP(A32,[1]TDSheet!$A:$G,3,0),0)/5</f>
        <v>-0.24759999999999999</v>
      </c>
      <c r="W32" s="16">
        <v>23.451599999999999</v>
      </c>
      <c r="X32" s="16">
        <v>0.95619999999999994</v>
      </c>
      <c r="Y32" s="16">
        <v>17.914200000000001</v>
      </c>
      <c r="Z32" s="16">
        <v>-0.126</v>
      </c>
      <c r="AA32" s="16">
        <v>7.9450000000000003</v>
      </c>
      <c r="AB32" s="16">
        <v>13.412599999999999</v>
      </c>
      <c r="AC32" s="16">
        <v>6.3579999999999997</v>
      </c>
      <c r="AD32" s="16">
        <v>13.412599999999999</v>
      </c>
      <c r="AE32" s="16">
        <v>-0.121</v>
      </c>
      <c r="AF32" s="16"/>
      <c r="AG32" s="16">
        <f t="shared" si="9"/>
        <v>230.71820000000002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49</v>
      </c>
      <c r="B33" s="16" t="s">
        <v>40</v>
      </c>
      <c r="C33" s="16">
        <v>600</v>
      </c>
      <c r="D33" s="16"/>
      <c r="E33" s="17">
        <f>250+E11</f>
        <v>335</v>
      </c>
      <c r="F33" s="17">
        <f>270+F11</f>
        <v>185</v>
      </c>
      <c r="G33" s="6">
        <v>0.4</v>
      </c>
      <c r="H33" s="16">
        <v>41</v>
      </c>
      <c r="I33" s="16">
        <v>1030234120</v>
      </c>
      <c r="J33" s="16"/>
      <c r="K33" s="16"/>
      <c r="L33" s="16">
        <f t="shared" si="2"/>
        <v>335</v>
      </c>
      <c r="M33" s="16"/>
      <c r="N33" s="16"/>
      <c r="O33" s="16">
        <v>800</v>
      </c>
      <c r="P33" s="16">
        <f t="shared" si="3"/>
        <v>67</v>
      </c>
      <c r="Q33" s="4">
        <f t="shared" si="8"/>
        <v>556</v>
      </c>
      <c r="R33" s="4"/>
      <c r="S33" s="16"/>
      <c r="T33" s="16">
        <f t="shared" si="4"/>
        <v>23</v>
      </c>
      <c r="U33" s="16">
        <f t="shared" si="5"/>
        <v>14.701492537313433</v>
      </c>
      <c r="V33" s="16">
        <f>IFERROR(VLOOKUP(A33,[1]TDSheet!$A:$G,3,0),0)/5</f>
        <v>13.4</v>
      </c>
      <c r="W33" s="16">
        <v>103.4</v>
      </c>
      <c r="X33" s="16">
        <v>0</v>
      </c>
      <c r="Y33" s="16">
        <v>84.2</v>
      </c>
      <c r="Z33" s="16">
        <v>-1.6</v>
      </c>
      <c r="AA33" s="16">
        <v>20.8</v>
      </c>
      <c r="AB33" s="16">
        <v>73</v>
      </c>
      <c r="AC33" s="16">
        <v>54.6</v>
      </c>
      <c r="AD33" s="16">
        <v>73</v>
      </c>
      <c r="AE33" s="16">
        <v>5.6</v>
      </c>
      <c r="AF33" s="16"/>
      <c r="AG33" s="16">
        <f t="shared" si="9"/>
        <v>222.4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74</v>
      </c>
      <c r="B34" s="16" t="s">
        <v>40</v>
      </c>
      <c r="C34" s="16">
        <v>400</v>
      </c>
      <c r="D34" s="16"/>
      <c r="E34" s="16">
        <v>251</v>
      </c>
      <c r="F34" s="16">
        <v>125</v>
      </c>
      <c r="G34" s="6">
        <v>0.45</v>
      </c>
      <c r="H34" s="16">
        <v>31</v>
      </c>
      <c r="I34" s="16">
        <v>1030228620</v>
      </c>
      <c r="J34" s="16"/>
      <c r="K34" s="16"/>
      <c r="L34" s="16">
        <f t="shared" si="2"/>
        <v>251</v>
      </c>
      <c r="M34" s="16"/>
      <c r="N34" s="16"/>
      <c r="O34" s="16">
        <v>400</v>
      </c>
      <c r="P34" s="16">
        <f t="shared" si="3"/>
        <v>50.2</v>
      </c>
      <c r="Q34" s="4">
        <f t="shared" si="8"/>
        <v>629.60000000000014</v>
      </c>
      <c r="R34" s="4"/>
      <c r="S34" s="16"/>
      <c r="T34" s="16">
        <f t="shared" si="4"/>
        <v>23</v>
      </c>
      <c r="U34" s="16">
        <f t="shared" si="5"/>
        <v>10.45816733067729</v>
      </c>
      <c r="V34" s="16">
        <f>IFERROR(VLOOKUP(A34,[1]TDSheet!$A:$G,3,0),0)/5</f>
        <v>0</v>
      </c>
      <c r="W34" s="16">
        <v>58.2</v>
      </c>
      <c r="X34" s="16">
        <v>0</v>
      </c>
      <c r="Y34" s="16">
        <v>58.8</v>
      </c>
      <c r="Z34" s="16">
        <v>-2.6</v>
      </c>
      <c r="AA34" s="16">
        <v>-2.2000000000000002</v>
      </c>
      <c r="AB34" s="16">
        <v>49.8</v>
      </c>
      <c r="AC34" s="16">
        <v>42.4</v>
      </c>
      <c r="AD34" s="16">
        <v>49.8</v>
      </c>
      <c r="AE34" s="16">
        <v>-0.6</v>
      </c>
      <c r="AF34" s="16"/>
      <c r="AG34" s="16">
        <f t="shared" si="9"/>
        <v>283.32000000000005</v>
      </c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75</v>
      </c>
      <c r="B35" s="16" t="s">
        <v>40</v>
      </c>
      <c r="C35" s="16">
        <v>300</v>
      </c>
      <c r="D35" s="16"/>
      <c r="E35" s="16">
        <v>229</v>
      </c>
      <c r="F35" s="16"/>
      <c r="G35" s="6">
        <v>0.45</v>
      </c>
      <c r="H35" s="16">
        <v>30</v>
      </c>
      <c r="I35" s="16">
        <v>1030212603</v>
      </c>
      <c r="J35" s="16"/>
      <c r="K35" s="16"/>
      <c r="L35" s="16">
        <f t="shared" si="2"/>
        <v>229</v>
      </c>
      <c r="M35" s="16"/>
      <c r="N35" s="16"/>
      <c r="O35" s="16">
        <v>270</v>
      </c>
      <c r="P35" s="16">
        <f t="shared" si="3"/>
        <v>45.8</v>
      </c>
      <c r="Q35" s="4">
        <f>19*P35-O35-F35</f>
        <v>600.19999999999993</v>
      </c>
      <c r="R35" s="4"/>
      <c r="S35" s="16"/>
      <c r="T35" s="16">
        <f t="shared" si="4"/>
        <v>19</v>
      </c>
      <c r="U35" s="16">
        <f t="shared" si="5"/>
        <v>5.895196506550219</v>
      </c>
      <c r="V35" s="16">
        <f>IFERROR(VLOOKUP(A35,[1]TDSheet!$A:$G,3,0),0)/5</f>
        <v>-1.2</v>
      </c>
      <c r="W35" s="16">
        <v>72</v>
      </c>
      <c r="X35" s="16">
        <v>-0.6</v>
      </c>
      <c r="Y35" s="16">
        <v>44.8</v>
      </c>
      <c r="Z35" s="16">
        <v>-1.8</v>
      </c>
      <c r="AA35" s="16">
        <v>1.8</v>
      </c>
      <c r="AB35" s="16">
        <v>53.2</v>
      </c>
      <c r="AC35" s="16">
        <v>32.200000000000003</v>
      </c>
      <c r="AD35" s="16">
        <v>53.2</v>
      </c>
      <c r="AE35" s="16">
        <v>-0.2</v>
      </c>
      <c r="AF35" s="16"/>
      <c r="AG35" s="16">
        <f t="shared" si="9"/>
        <v>270.08999999999997</v>
      </c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/>
      <c r="B36" s="16"/>
      <c r="C36" s="16"/>
      <c r="D36" s="16"/>
      <c r="E36" s="16"/>
      <c r="F36" s="16"/>
      <c r="G36" s="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/>
      <c r="B37" s="16"/>
      <c r="C37" s="16"/>
      <c r="D37" s="16"/>
      <c r="E37" s="16"/>
      <c r="F37" s="16"/>
      <c r="G37" s="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/>
      <c r="B38" s="16"/>
      <c r="C38" s="16"/>
      <c r="D38" s="16"/>
      <c r="E38" s="16"/>
      <c r="F38" s="16"/>
      <c r="G38" s="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/>
      <c r="B39" s="16"/>
      <c r="C39" s="16"/>
      <c r="D39" s="16"/>
      <c r="E39" s="16"/>
      <c r="F39" s="16"/>
      <c r="G39" s="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/>
      <c r="B40" s="16"/>
      <c r="C40" s="16"/>
      <c r="D40" s="16"/>
      <c r="E40" s="16"/>
      <c r="F40" s="16"/>
      <c r="G40" s="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/>
      <c r="B41" s="16"/>
      <c r="C41" s="16"/>
      <c r="D41" s="16"/>
      <c r="E41" s="16"/>
      <c r="F41" s="16"/>
      <c r="G41" s="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/>
      <c r="B42" s="16"/>
      <c r="C42" s="16"/>
      <c r="D42" s="16"/>
      <c r="E42" s="16"/>
      <c r="F42" s="16"/>
      <c r="G42" s="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/>
      <c r="B43" s="16"/>
      <c r="C43" s="16"/>
      <c r="D43" s="16"/>
      <c r="E43" s="16"/>
      <c r="F43" s="16"/>
      <c r="G43" s="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/>
      <c r="B44" s="16"/>
      <c r="C44" s="16"/>
      <c r="D44" s="16"/>
      <c r="E44" s="16"/>
      <c r="F44" s="16"/>
      <c r="G44" s="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6"/>
      <c r="B45" s="16"/>
      <c r="C45" s="16"/>
      <c r="D45" s="16"/>
      <c r="E45" s="16"/>
      <c r="F45" s="16"/>
      <c r="G45" s="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/>
      <c r="B46" s="16"/>
      <c r="C46" s="16"/>
      <c r="D46" s="16"/>
      <c r="E46" s="16"/>
      <c r="F46" s="16"/>
      <c r="G46" s="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6"/>
      <c r="B47" s="16"/>
      <c r="C47" s="16"/>
      <c r="D47" s="16"/>
      <c r="E47" s="16"/>
      <c r="F47" s="16"/>
      <c r="G47" s="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6"/>
      <c r="B48" s="16"/>
      <c r="C48" s="16"/>
      <c r="D48" s="16"/>
      <c r="E48" s="16"/>
      <c r="F48" s="16"/>
      <c r="G48" s="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6"/>
      <c r="B49" s="16"/>
      <c r="C49" s="16"/>
      <c r="D49" s="16"/>
      <c r="E49" s="16"/>
      <c r="F49" s="16"/>
      <c r="G49" s="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6"/>
      <c r="B50" s="16"/>
      <c r="C50" s="16"/>
      <c r="D50" s="16"/>
      <c r="E50" s="16"/>
      <c r="F50" s="16"/>
      <c r="G50" s="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/>
      <c r="B51" s="16"/>
      <c r="C51" s="16"/>
      <c r="D51" s="16"/>
      <c r="E51" s="16"/>
      <c r="F51" s="16"/>
      <c r="G51" s="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/>
      <c r="B52" s="16"/>
      <c r="C52" s="16"/>
      <c r="D52" s="16"/>
      <c r="E52" s="16"/>
      <c r="F52" s="16"/>
      <c r="G52" s="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6"/>
      <c r="B53" s="16"/>
      <c r="C53" s="16"/>
      <c r="D53" s="16"/>
      <c r="E53" s="16"/>
      <c r="F53" s="16"/>
      <c r="G53" s="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6"/>
      <c r="B54" s="16"/>
      <c r="C54" s="16"/>
      <c r="D54" s="16"/>
      <c r="E54" s="16"/>
      <c r="F54" s="16"/>
      <c r="G54" s="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6"/>
      <c r="B55" s="16"/>
      <c r="C55" s="16"/>
      <c r="D55" s="16"/>
      <c r="E55" s="16"/>
      <c r="F55" s="16"/>
      <c r="G55" s="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/>
      <c r="B56" s="16"/>
      <c r="C56" s="16"/>
      <c r="D56" s="16"/>
      <c r="E56" s="16"/>
      <c r="F56" s="16"/>
      <c r="G56" s="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/>
      <c r="B57" s="16"/>
      <c r="C57" s="16"/>
      <c r="D57" s="16"/>
      <c r="E57" s="16"/>
      <c r="F57" s="16"/>
      <c r="G57" s="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6"/>
      <c r="B58" s="16"/>
      <c r="C58" s="16"/>
      <c r="D58" s="16"/>
      <c r="E58" s="16"/>
      <c r="F58" s="16"/>
      <c r="G58" s="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6"/>
      <c r="B59" s="16"/>
      <c r="C59" s="16"/>
      <c r="D59" s="16"/>
      <c r="E59" s="16"/>
      <c r="F59" s="16"/>
      <c r="G59" s="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/>
      <c r="B60" s="16"/>
      <c r="C60" s="16"/>
      <c r="D60" s="16"/>
      <c r="E60" s="16"/>
      <c r="F60" s="16"/>
      <c r="G60" s="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6"/>
      <c r="B61" s="16"/>
      <c r="C61" s="16"/>
      <c r="D61" s="16"/>
      <c r="E61" s="16"/>
      <c r="F61" s="16"/>
      <c r="G61" s="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6"/>
      <c r="B62" s="16"/>
      <c r="C62" s="16"/>
      <c r="D62" s="16"/>
      <c r="E62" s="16"/>
      <c r="F62" s="16"/>
      <c r="G62" s="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/>
      <c r="B63" s="16"/>
      <c r="C63" s="16"/>
      <c r="D63" s="16"/>
      <c r="E63" s="16"/>
      <c r="F63" s="16"/>
      <c r="G63" s="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6"/>
      <c r="B64" s="16"/>
      <c r="C64" s="16"/>
      <c r="D64" s="16"/>
      <c r="E64" s="16"/>
      <c r="F64" s="16"/>
      <c r="G64" s="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/>
      <c r="B65" s="16"/>
      <c r="C65" s="16"/>
      <c r="D65" s="16"/>
      <c r="E65" s="16"/>
      <c r="F65" s="16"/>
      <c r="G65" s="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/>
      <c r="B66" s="16"/>
      <c r="C66" s="16"/>
      <c r="D66" s="16"/>
      <c r="E66" s="16"/>
      <c r="F66" s="16"/>
      <c r="G66" s="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/>
      <c r="B67" s="16"/>
      <c r="C67" s="16"/>
      <c r="D67" s="16"/>
      <c r="E67" s="16"/>
      <c r="F67" s="16"/>
      <c r="G67" s="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6"/>
      <c r="B68" s="16"/>
      <c r="C68" s="16"/>
      <c r="D68" s="16"/>
      <c r="E68" s="16"/>
      <c r="F68" s="16"/>
      <c r="G68" s="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6"/>
      <c r="B69" s="16"/>
      <c r="C69" s="16"/>
      <c r="D69" s="16"/>
      <c r="E69" s="16"/>
      <c r="F69" s="16"/>
      <c r="G69" s="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6"/>
      <c r="B70" s="16"/>
      <c r="C70" s="16"/>
      <c r="D70" s="16"/>
      <c r="E70" s="16"/>
      <c r="F70" s="16"/>
      <c r="G70" s="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/>
      <c r="B71" s="16"/>
      <c r="C71" s="16"/>
      <c r="D71" s="16"/>
      <c r="E71" s="16"/>
      <c r="F71" s="16"/>
      <c r="G71" s="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/>
      <c r="B72" s="16"/>
      <c r="C72" s="16"/>
      <c r="D72" s="16"/>
      <c r="E72" s="16"/>
      <c r="F72" s="16"/>
      <c r="G72" s="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6"/>
      <c r="B73" s="16"/>
      <c r="C73" s="16"/>
      <c r="D73" s="16"/>
      <c r="E73" s="16"/>
      <c r="F73" s="16"/>
      <c r="G73" s="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/>
      <c r="B74" s="16"/>
      <c r="C74" s="16"/>
      <c r="D74" s="16"/>
      <c r="E74" s="16"/>
      <c r="F74" s="16"/>
      <c r="G74" s="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6"/>
      <c r="B75" s="16"/>
      <c r="C75" s="16"/>
      <c r="D75" s="16"/>
      <c r="E75" s="16"/>
      <c r="F75" s="16"/>
      <c r="G75" s="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6"/>
      <c r="B76" s="16"/>
      <c r="C76" s="16"/>
      <c r="D76" s="16"/>
      <c r="E76" s="16"/>
      <c r="F76" s="16"/>
      <c r="G76" s="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6"/>
      <c r="B77" s="16"/>
      <c r="C77" s="16"/>
      <c r="D77" s="16"/>
      <c r="E77" s="16"/>
      <c r="F77" s="16"/>
      <c r="G77" s="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6"/>
      <c r="B78" s="16"/>
      <c r="C78" s="16"/>
      <c r="D78" s="16"/>
      <c r="E78" s="16"/>
      <c r="F78" s="16"/>
      <c r="G78" s="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6"/>
      <c r="B79" s="16"/>
      <c r="C79" s="16"/>
      <c r="D79" s="16"/>
      <c r="E79" s="16"/>
      <c r="F79" s="16"/>
      <c r="G79" s="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6"/>
      <c r="B80" s="16"/>
      <c r="C80" s="16"/>
      <c r="D80" s="16"/>
      <c r="E80" s="16"/>
      <c r="F80" s="16"/>
      <c r="G80" s="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/>
      <c r="B81" s="16"/>
      <c r="C81" s="16"/>
      <c r="D81" s="16"/>
      <c r="E81" s="16"/>
      <c r="F81" s="16"/>
      <c r="G81" s="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6"/>
      <c r="B82" s="16"/>
      <c r="C82" s="16"/>
      <c r="D82" s="16"/>
      <c r="E82" s="16"/>
      <c r="F82" s="16"/>
      <c r="G82" s="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6"/>
      <c r="B83" s="16"/>
      <c r="C83" s="16"/>
      <c r="D83" s="16"/>
      <c r="E83" s="16"/>
      <c r="F83" s="16"/>
      <c r="G83" s="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6"/>
      <c r="B84" s="16"/>
      <c r="C84" s="16"/>
      <c r="D84" s="16"/>
      <c r="E84" s="16"/>
      <c r="F84" s="16"/>
      <c r="G84" s="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6"/>
      <c r="B85" s="16"/>
      <c r="C85" s="16"/>
      <c r="D85" s="16"/>
      <c r="E85" s="16"/>
      <c r="F85" s="16"/>
      <c r="G85" s="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6"/>
      <c r="B86" s="16"/>
      <c r="C86" s="16"/>
      <c r="D86" s="16"/>
      <c r="E86" s="16"/>
      <c r="F86" s="16"/>
      <c r="G86" s="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6"/>
      <c r="B87" s="16"/>
      <c r="C87" s="16"/>
      <c r="D87" s="16"/>
      <c r="E87" s="16"/>
      <c r="F87" s="16"/>
      <c r="G87" s="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6"/>
      <c r="B88" s="16"/>
      <c r="C88" s="16"/>
      <c r="D88" s="16"/>
      <c r="E88" s="16"/>
      <c r="F88" s="16"/>
      <c r="G88" s="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6"/>
      <c r="B89" s="16"/>
      <c r="C89" s="16"/>
      <c r="D89" s="16"/>
      <c r="E89" s="16"/>
      <c r="F89" s="16"/>
      <c r="G89" s="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6"/>
      <c r="B90" s="16"/>
      <c r="C90" s="16"/>
      <c r="D90" s="16"/>
      <c r="E90" s="16"/>
      <c r="F90" s="16"/>
      <c r="G90" s="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6"/>
      <c r="B91" s="16"/>
      <c r="C91" s="16"/>
      <c r="D91" s="16"/>
      <c r="E91" s="16"/>
      <c r="F91" s="16"/>
      <c r="G91" s="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6"/>
      <c r="B92" s="16"/>
      <c r="C92" s="16"/>
      <c r="D92" s="16"/>
      <c r="E92" s="16"/>
      <c r="F92" s="16"/>
      <c r="G92" s="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/>
      <c r="B93" s="16"/>
      <c r="C93" s="16"/>
      <c r="D93" s="16"/>
      <c r="E93" s="16"/>
      <c r="F93" s="16"/>
      <c r="G93" s="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/>
      <c r="B94" s="16"/>
      <c r="C94" s="16"/>
      <c r="D94" s="16"/>
      <c r="E94" s="16"/>
      <c r="F94" s="16"/>
      <c r="G94" s="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/>
      <c r="B95" s="16"/>
      <c r="C95" s="16"/>
      <c r="D95" s="16"/>
      <c r="E95" s="16"/>
      <c r="F95" s="16"/>
      <c r="G95" s="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6"/>
      <c r="B96" s="16"/>
      <c r="C96" s="16"/>
      <c r="D96" s="16"/>
      <c r="E96" s="16"/>
      <c r="F96" s="16"/>
      <c r="G96" s="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6"/>
      <c r="B97" s="16"/>
      <c r="C97" s="16"/>
      <c r="D97" s="16"/>
      <c r="E97" s="16"/>
      <c r="F97" s="16"/>
      <c r="G97" s="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6"/>
      <c r="B98" s="16"/>
      <c r="C98" s="16"/>
      <c r="D98" s="16"/>
      <c r="E98" s="16"/>
      <c r="F98" s="16"/>
      <c r="G98" s="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6"/>
      <c r="B99" s="16"/>
      <c r="C99" s="16"/>
      <c r="D99" s="16"/>
      <c r="E99" s="16"/>
      <c r="F99" s="16"/>
      <c r="G99" s="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/>
      <c r="B100" s="16"/>
      <c r="C100" s="16"/>
      <c r="D100" s="16"/>
      <c r="E100" s="16"/>
      <c r="F100" s="16"/>
      <c r="G100" s="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6"/>
      <c r="B101" s="16"/>
      <c r="C101" s="16"/>
      <c r="D101" s="16"/>
      <c r="E101" s="16"/>
      <c r="F101" s="16"/>
      <c r="G101" s="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6"/>
      <c r="B102" s="16"/>
      <c r="C102" s="16"/>
      <c r="D102" s="16"/>
      <c r="E102" s="16"/>
      <c r="F102" s="16"/>
      <c r="G102" s="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6"/>
      <c r="B103" s="16"/>
      <c r="C103" s="16"/>
      <c r="D103" s="16"/>
      <c r="E103" s="16"/>
      <c r="F103" s="16"/>
      <c r="G103" s="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/>
      <c r="B104" s="16"/>
      <c r="C104" s="16"/>
      <c r="D104" s="16"/>
      <c r="E104" s="16"/>
      <c r="F104" s="16"/>
      <c r="G104" s="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6"/>
      <c r="B105" s="16"/>
      <c r="C105" s="16"/>
      <c r="D105" s="16"/>
      <c r="E105" s="16"/>
      <c r="F105" s="16"/>
      <c r="G105" s="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/>
      <c r="B106" s="16"/>
      <c r="C106" s="16"/>
      <c r="D106" s="16"/>
      <c r="E106" s="16"/>
      <c r="F106" s="16"/>
      <c r="G106" s="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6"/>
      <c r="B107" s="16"/>
      <c r="C107" s="16"/>
      <c r="D107" s="16"/>
      <c r="E107" s="16"/>
      <c r="F107" s="16"/>
      <c r="G107" s="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:50" x14ac:dyDescent="0.25">
      <c r="A489" s="16"/>
      <c r="B489" s="16"/>
      <c r="C489" s="16"/>
      <c r="D489" s="16"/>
      <c r="E489" s="16"/>
      <c r="F489" s="16"/>
      <c r="G489" s="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:50" x14ac:dyDescent="0.25">
      <c r="A490" s="16"/>
      <c r="B490" s="16"/>
      <c r="C490" s="16"/>
      <c r="D490" s="16"/>
      <c r="E490" s="16"/>
      <c r="F490" s="16"/>
      <c r="G490" s="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:50" x14ac:dyDescent="0.25">
      <c r="A491" s="16"/>
      <c r="B491" s="16"/>
      <c r="C491" s="16"/>
      <c r="D491" s="16"/>
      <c r="E491" s="16"/>
      <c r="F491" s="16"/>
      <c r="G491" s="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:50" x14ac:dyDescent="0.25">
      <c r="A492" s="16"/>
      <c r="B492" s="16"/>
      <c r="C492" s="16"/>
      <c r="D492" s="16"/>
      <c r="E492" s="16"/>
      <c r="F492" s="16"/>
      <c r="G492" s="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:50" x14ac:dyDescent="0.25">
      <c r="A493" s="16"/>
      <c r="B493" s="16"/>
      <c r="C493" s="16"/>
      <c r="D493" s="16"/>
      <c r="E493" s="16"/>
      <c r="F493" s="16"/>
      <c r="G493" s="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:50" x14ac:dyDescent="0.25">
      <c r="A494" s="16"/>
      <c r="B494" s="16"/>
      <c r="C494" s="16"/>
      <c r="D494" s="16"/>
      <c r="E494" s="16"/>
      <c r="F494" s="16"/>
      <c r="G494" s="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:50" x14ac:dyDescent="0.25">
      <c r="A495" s="16"/>
      <c r="B495" s="16"/>
      <c r="C495" s="16"/>
      <c r="D495" s="16"/>
      <c r="E495" s="16"/>
      <c r="F495" s="16"/>
      <c r="G495" s="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:50" x14ac:dyDescent="0.25">
      <c r="A496" s="16"/>
      <c r="B496" s="16"/>
      <c r="C496" s="16"/>
      <c r="D496" s="16"/>
      <c r="E496" s="16"/>
      <c r="F496" s="16"/>
      <c r="G496" s="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:50" x14ac:dyDescent="0.25">
      <c r="A497" s="16"/>
      <c r="B497" s="16"/>
      <c r="C497" s="16"/>
      <c r="D497" s="16"/>
      <c r="E497" s="16"/>
      <c r="F497" s="16"/>
      <c r="G497" s="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:50" x14ac:dyDescent="0.25">
      <c r="A498" s="16"/>
      <c r="B498" s="16"/>
      <c r="C498" s="16"/>
      <c r="D498" s="16"/>
      <c r="E498" s="16"/>
      <c r="F498" s="16"/>
      <c r="G498" s="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:50" x14ac:dyDescent="0.25">
      <c r="A499" s="16"/>
      <c r="B499" s="16"/>
      <c r="C499" s="16"/>
      <c r="D499" s="16"/>
      <c r="E499" s="16"/>
      <c r="F499" s="16"/>
      <c r="G499" s="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:50" x14ac:dyDescent="0.25">
      <c r="A500" s="16"/>
      <c r="B500" s="16"/>
      <c r="C500" s="16"/>
      <c r="D500" s="16"/>
      <c r="E500" s="16"/>
      <c r="F500" s="16"/>
      <c r="G500" s="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</sheetData>
  <autoFilter ref="A3:AG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2025-09-25T13:25:13Z</dcterms:created>
  <dcterms:modified xsi:type="dcterms:W3CDTF">2025-09-25T13:37:09Z</dcterms:modified>
</cp:coreProperties>
</file>