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B39236B9-C777-45E5-83DB-88A7C8B930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заказа'!$B$290:$B$290</definedName>
    <definedName name="ProductId102">'Бланк заказа'!$B$291:$B$291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заказа'!$B$324:$B$324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заказа'!$B$35:$B$35</definedName>
    <definedName name="ProductId50">'Бланк заказа'!$B$139:$B$139</definedName>
    <definedName name="ProductId51">'Бланк заказа'!$B$140:$B$140</definedName>
    <definedName name="ProductId52">'Бланк заказа'!$B$145:$B$145</definedName>
    <definedName name="ProductId53">'Бланк заказа'!$B$150:$B$150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заказа'!$B$209:$B$209</definedName>
    <definedName name="ProductId73">'Бланк заказа'!$B$210:$B$210</definedName>
    <definedName name="ProductId74">'Бланк заказа'!$B$211:$B$211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заказа'!$B$226:$B$226</definedName>
    <definedName name="ProductId82">'Бланк заказа'!$B$227:$B$227</definedName>
    <definedName name="ProductId83">'Бланк заказа'!$B$228:$B$228</definedName>
    <definedName name="ProductId84">'Бланк заказа'!$B$229:$B$229</definedName>
    <definedName name="ProductId85">'Бланк заказа'!$B$234:$B$234</definedName>
    <definedName name="ProductId86">'Бланк заказа'!$B$239:$B$239</definedName>
    <definedName name="ProductId87">'Бланк заказа'!$B$243:$B$243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заказа'!$B$250:$B$250</definedName>
    <definedName name="ProductId91">'Бланк заказа'!$B$251:$B$251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заказа'!$B$270:$B$270</definedName>
    <definedName name="ProductId96">'Бланк заказа'!$B$274:$B$274</definedName>
    <definedName name="ProductId97">'Бланк заказа'!$B$280:$B$280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заказа'!$X$290:$X$290</definedName>
    <definedName name="SalesQty102">'Бланк заказа'!$X$291:$X$291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заказа'!$X$324:$X$324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заказа'!$X$35:$X$35</definedName>
    <definedName name="SalesQty50">'Бланк заказа'!$X$139:$X$139</definedName>
    <definedName name="SalesQty51">'Бланк заказа'!$X$140:$X$140</definedName>
    <definedName name="SalesQty52">'Бланк заказа'!$X$145:$X$145</definedName>
    <definedName name="SalesQty53">'Бланк заказа'!$X$150:$X$150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заказа'!$X$209:$X$209</definedName>
    <definedName name="SalesQty73">'Бланк заказа'!$X$210:$X$210</definedName>
    <definedName name="SalesQty74">'Бланк заказа'!$X$211:$X$211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заказа'!$X$226:$X$226</definedName>
    <definedName name="SalesQty82">'Бланк заказа'!$X$227:$X$227</definedName>
    <definedName name="SalesQty83">'Бланк заказа'!$X$228:$X$228</definedName>
    <definedName name="SalesQty84">'Бланк заказа'!$X$229:$X$229</definedName>
    <definedName name="SalesQty85">'Бланк заказа'!$X$234:$X$234</definedName>
    <definedName name="SalesQty86">'Бланк заказа'!$X$239:$X$239</definedName>
    <definedName name="SalesQty87">'Бланк заказа'!$X$243:$X$243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заказа'!$X$250:$X$250</definedName>
    <definedName name="SalesQty91">'Бланк заказа'!$X$251:$X$251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заказа'!$X$270:$X$270</definedName>
    <definedName name="SalesQty96">'Бланк заказа'!$X$274:$X$274</definedName>
    <definedName name="SalesQty97">'Бланк заказа'!$X$280:$X$280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заказа'!$Y$290:$Y$290</definedName>
    <definedName name="SalesRoundBox102">'Бланк заказа'!$Y$291:$Y$291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заказа'!$Y$324:$Y$324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заказа'!$Y$35:$Y$35</definedName>
    <definedName name="SalesRoundBox50">'Бланк заказа'!$Y$139:$Y$139</definedName>
    <definedName name="SalesRoundBox51">'Бланк заказа'!$Y$140:$Y$140</definedName>
    <definedName name="SalesRoundBox52">'Бланк заказа'!$Y$145:$Y$145</definedName>
    <definedName name="SalesRoundBox53">'Бланк заказа'!$Y$150:$Y$150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заказа'!$Y$209:$Y$209</definedName>
    <definedName name="SalesRoundBox73">'Бланк заказа'!$Y$210:$Y$210</definedName>
    <definedName name="SalesRoundBox74">'Бланк заказа'!$Y$211:$Y$211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заказа'!$Y$226:$Y$226</definedName>
    <definedName name="SalesRoundBox82">'Бланк заказа'!$Y$227:$Y$227</definedName>
    <definedName name="SalesRoundBox83">'Бланк заказа'!$Y$228:$Y$228</definedName>
    <definedName name="SalesRoundBox84">'Бланк заказа'!$Y$229:$Y$229</definedName>
    <definedName name="SalesRoundBox85">'Бланк заказа'!$Y$234:$Y$234</definedName>
    <definedName name="SalesRoundBox86">'Бланк заказа'!$Y$239:$Y$239</definedName>
    <definedName name="SalesRoundBox87">'Бланк заказа'!$Y$243:$Y$243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заказа'!$Y$250:$Y$250</definedName>
    <definedName name="SalesRoundBox91">'Бланк заказа'!$Y$251:$Y$251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заказа'!$Y$270:$Y$270</definedName>
    <definedName name="SalesRoundBox96">'Бланк заказа'!$Y$274:$Y$274</definedName>
    <definedName name="SalesRoundBox97">'Бланк заказа'!$Y$280:$Y$280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заказа'!$W$290:$W$290</definedName>
    <definedName name="UnitOfMeasure102">'Бланк заказа'!$W$291:$W$291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заказа'!$W$324:$W$324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заказа'!$W$35:$W$35</definedName>
    <definedName name="UnitOfMeasure50">'Бланк заказа'!$W$139:$W$139</definedName>
    <definedName name="UnitOfMeasure51">'Бланк заказа'!$W$140:$W$140</definedName>
    <definedName name="UnitOfMeasure52">'Бланк заказа'!$W$145:$W$145</definedName>
    <definedName name="UnitOfMeasure53">'Бланк заказа'!$W$150:$W$150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заказа'!$W$209:$W$209</definedName>
    <definedName name="UnitOfMeasure73">'Бланк заказа'!$W$210:$W$210</definedName>
    <definedName name="UnitOfMeasure74">'Бланк заказа'!$W$211:$W$211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заказа'!$W$226:$W$226</definedName>
    <definedName name="UnitOfMeasure82">'Бланк заказа'!$W$227:$W$227</definedName>
    <definedName name="UnitOfMeasure83">'Бланк заказа'!$W$228:$W$228</definedName>
    <definedName name="UnitOfMeasure84">'Бланк заказа'!$W$229:$W$229</definedName>
    <definedName name="UnitOfMeasure85">'Бланк заказа'!$W$234:$W$234</definedName>
    <definedName name="UnitOfMeasure86">'Бланк заказа'!$W$239:$W$239</definedName>
    <definedName name="UnitOfMeasure87">'Бланк заказа'!$W$243:$W$243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заказа'!$W$250:$W$250</definedName>
    <definedName name="UnitOfMeasure91">'Бланк заказа'!$W$251:$W$251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заказа'!$W$270:$W$270</definedName>
    <definedName name="UnitOfMeasure96">'Бланк заказа'!$W$274:$W$274</definedName>
    <definedName name="UnitOfMeasure97">'Бланк заказа'!$W$280:$W$280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7" i="1" l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X326" i="1"/>
  <c r="Y325" i="1"/>
  <c r="X325" i="1"/>
  <c r="BP324" i="1"/>
  <c r="BO324" i="1"/>
  <c r="BN324" i="1"/>
  <c r="BM324" i="1"/>
  <c r="Z324" i="1"/>
  <c r="Z325" i="1" s="1"/>
  <c r="Y324" i="1"/>
  <c r="Y326" i="1" s="1"/>
  <c r="Y321" i="1"/>
  <c r="X321" i="1"/>
  <c r="Z320" i="1"/>
  <c r="X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Z307" i="1"/>
  <c r="Y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BP303" i="1"/>
  <c r="BO303" i="1"/>
  <c r="BN303" i="1"/>
  <c r="BM303" i="1"/>
  <c r="Z303" i="1"/>
  <c r="Y303" i="1"/>
  <c r="P303" i="1"/>
  <c r="BO302" i="1"/>
  <c r="BM302" i="1"/>
  <c r="Z302" i="1"/>
  <c r="Y302" i="1"/>
  <c r="BO301" i="1"/>
  <c r="BM301" i="1"/>
  <c r="Z301" i="1"/>
  <c r="Y301" i="1"/>
  <c r="X299" i="1"/>
  <c r="X298" i="1"/>
  <c r="BP297" i="1"/>
  <c r="BO297" i="1"/>
  <c r="BN297" i="1"/>
  <c r="BM297" i="1"/>
  <c r="Z297" i="1"/>
  <c r="Y297" i="1"/>
  <c r="P297" i="1"/>
  <c r="BO296" i="1"/>
  <c r="BM296" i="1"/>
  <c r="Z296" i="1"/>
  <c r="Y296" i="1"/>
  <c r="P296" i="1"/>
  <c r="BP295" i="1"/>
  <c r="BO295" i="1"/>
  <c r="BN295" i="1"/>
  <c r="BM295" i="1"/>
  <c r="Z295" i="1"/>
  <c r="Z298" i="1" s="1"/>
  <c r="Y295" i="1"/>
  <c r="Y299" i="1" s="1"/>
  <c r="X293" i="1"/>
  <c r="Z292" i="1"/>
  <c r="X292" i="1"/>
  <c r="BO291" i="1"/>
  <c r="BM291" i="1"/>
  <c r="Z291" i="1"/>
  <c r="Y291" i="1"/>
  <c r="BO290" i="1"/>
  <c r="BM290" i="1"/>
  <c r="Z290" i="1"/>
  <c r="Y290" i="1"/>
  <c r="P290" i="1"/>
  <c r="Y288" i="1"/>
  <c r="X288" i="1"/>
  <c r="Z287" i="1"/>
  <c r="X287" i="1"/>
  <c r="BO286" i="1"/>
  <c r="BM286" i="1"/>
  <c r="Z286" i="1"/>
  <c r="Y286" i="1"/>
  <c r="P286" i="1"/>
  <c r="X284" i="1"/>
  <c r="Z283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Y271" i="1"/>
  <c r="X271" i="1"/>
  <c r="BP270" i="1"/>
  <c r="BO270" i="1"/>
  <c r="BN270" i="1"/>
  <c r="BM270" i="1"/>
  <c r="Z270" i="1"/>
  <c r="Z271" i="1" s="1"/>
  <c r="Y270" i="1"/>
  <c r="Y272" i="1" s="1"/>
  <c r="P270" i="1"/>
  <c r="X266" i="1"/>
  <c r="X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Y259" i="1"/>
  <c r="X259" i="1"/>
  <c r="Z258" i="1"/>
  <c r="X258" i="1"/>
  <c r="BO257" i="1"/>
  <c r="BM257" i="1"/>
  <c r="Z257" i="1"/>
  <c r="Y257" i="1"/>
  <c r="P257" i="1"/>
  <c r="X253" i="1"/>
  <c r="X252" i="1"/>
  <c r="BO251" i="1"/>
  <c r="BM251" i="1"/>
  <c r="Z251" i="1"/>
  <c r="Y251" i="1"/>
  <c r="P251" i="1"/>
  <c r="BP250" i="1"/>
  <c r="BO250" i="1"/>
  <c r="BN250" i="1"/>
  <c r="BM250" i="1"/>
  <c r="Z250" i="1"/>
  <c r="Z252" i="1" s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Z244" i="1"/>
  <c r="Y244" i="1"/>
  <c r="P244" i="1"/>
  <c r="BP243" i="1"/>
  <c r="BO243" i="1"/>
  <c r="BN243" i="1"/>
  <c r="BM243" i="1"/>
  <c r="Z243" i="1"/>
  <c r="Z246" i="1" s="1"/>
  <c r="Y243" i="1"/>
  <c r="P243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6" i="1"/>
  <c r="Y235" i="1"/>
  <c r="X235" i="1"/>
  <c r="BP234" i="1"/>
  <c r="BO234" i="1"/>
  <c r="BN234" i="1"/>
  <c r="BM234" i="1"/>
  <c r="Z234" i="1"/>
  <c r="Z235" i="1" s="1"/>
  <c r="Y234" i="1"/>
  <c r="Y236" i="1" s="1"/>
  <c r="Y231" i="1"/>
  <c r="X231" i="1"/>
  <c r="Z230" i="1"/>
  <c r="X230" i="1"/>
  <c r="BO229" i="1"/>
  <c r="BM229" i="1"/>
  <c r="Z229" i="1"/>
  <c r="Y229" i="1"/>
  <c r="P229" i="1"/>
  <c r="BP228" i="1"/>
  <c r="BO228" i="1"/>
  <c r="BN228" i="1"/>
  <c r="BM228" i="1"/>
  <c r="Z228" i="1"/>
  <c r="Y228" i="1"/>
  <c r="P228" i="1"/>
  <c r="BO227" i="1"/>
  <c r="BM227" i="1"/>
  <c r="Z227" i="1"/>
  <c r="Y227" i="1"/>
  <c r="P227" i="1"/>
  <c r="BP226" i="1"/>
  <c r="BO226" i="1"/>
  <c r="BN226" i="1"/>
  <c r="BM226" i="1"/>
  <c r="Z226" i="1"/>
  <c r="Y226" i="1"/>
  <c r="Y230" i="1" s="1"/>
  <c r="P226" i="1"/>
  <c r="X223" i="1"/>
  <c r="X222" i="1"/>
  <c r="BO221" i="1"/>
  <c r="BM221" i="1"/>
  <c r="Z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BP217" i="1" s="1"/>
  <c r="P217" i="1"/>
  <c r="BP216" i="1"/>
  <c r="BO216" i="1"/>
  <c r="BN216" i="1"/>
  <c r="BM216" i="1"/>
  <c r="Z216" i="1"/>
  <c r="Z222" i="1" s="1"/>
  <c r="Y216" i="1"/>
  <c r="P216" i="1"/>
  <c r="X213" i="1"/>
  <c r="X212" i="1"/>
  <c r="BP211" i="1"/>
  <c r="BO211" i="1"/>
  <c r="BN211" i="1"/>
  <c r="BM211" i="1"/>
  <c r="Z211" i="1"/>
  <c r="Y211" i="1"/>
  <c r="P211" i="1"/>
  <c r="BO210" i="1"/>
  <c r="BM210" i="1"/>
  <c r="Z210" i="1"/>
  <c r="Y210" i="1"/>
  <c r="BP210" i="1" s="1"/>
  <c r="P210" i="1"/>
  <c r="BP209" i="1"/>
  <c r="BO209" i="1"/>
  <c r="BN209" i="1"/>
  <c r="BM209" i="1"/>
  <c r="Z209" i="1"/>
  <c r="Z212" i="1" s="1"/>
  <c r="Y209" i="1"/>
  <c r="Y213" i="1" s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Z201" i="1"/>
  <c r="Z205" i="1" s="1"/>
  <c r="Y201" i="1"/>
  <c r="Y206" i="1" s="1"/>
  <c r="P201" i="1"/>
  <c r="X199" i="1"/>
  <c r="Z198" i="1"/>
  <c r="X198" i="1"/>
  <c r="BO197" i="1"/>
  <c r="BM197" i="1"/>
  <c r="Z197" i="1"/>
  <c r="Y197" i="1"/>
  <c r="Y198" i="1" s="1"/>
  <c r="X193" i="1"/>
  <c r="Y192" i="1"/>
  <c r="X192" i="1"/>
  <c r="BP191" i="1"/>
  <c r="BO191" i="1"/>
  <c r="BN191" i="1"/>
  <c r="BM191" i="1"/>
  <c r="Z191" i="1"/>
  <c r="Z192" i="1" s="1"/>
  <c r="Y191" i="1"/>
  <c r="Y193" i="1" s="1"/>
  <c r="X189" i="1"/>
  <c r="X188" i="1"/>
  <c r="BO187" i="1"/>
  <c r="BM187" i="1"/>
  <c r="Z187" i="1"/>
  <c r="Y187" i="1"/>
  <c r="BP187" i="1" s="1"/>
  <c r="P187" i="1"/>
  <c r="BP186" i="1"/>
  <c r="BO186" i="1"/>
  <c r="BN186" i="1"/>
  <c r="BM186" i="1"/>
  <c r="Z186" i="1"/>
  <c r="Z188" i="1" s="1"/>
  <c r="Y186" i="1"/>
  <c r="P186" i="1"/>
  <c r="BO185" i="1"/>
  <c r="BM185" i="1"/>
  <c r="Z185" i="1"/>
  <c r="Y185" i="1"/>
  <c r="Y188" i="1" s="1"/>
  <c r="P185" i="1"/>
  <c r="X181" i="1"/>
  <c r="X180" i="1"/>
  <c r="BO179" i="1"/>
  <c r="BM179" i="1"/>
  <c r="Z179" i="1"/>
  <c r="Y179" i="1"/>
  <c r="BP179" i="1" s="1"/>
  <c r="P179" i="1"/>
  <c r="BP178" i="1"/>
  <c r="BO178" i="1"/>
  <c r="BN178" i="1"/>
  <c r="BM178" i="1"/>
  <c r="Z178" i="1"/>
  <c r="Z180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Z173" i="1"/>
  <c r="Y173" i="1"/>
  <c r="BP173" i="1" s="1"/>
  <c r="P173" i="1"/>
  <c r="BP172" i="1"/>
  <c r="BO172" i="1"/>
  <c r="BN172" i="1"/>
  <c r="BM172" i="1"/>
  <c r="Z172" i="1"/>
  <c r="Y172" i="1"/>
  <c r="BP171" i="1"/>
  <c r="BO171" i="1"/>
  <c r="BN171" i="1"/>
  <c r="BM171" i="1"/>
  <c r="Z171" i="1"/>
  <c r="Z175" i="1" s="1"/>
  <c r="Y171" i="1"/>
  <c r="Y176" i="1" s="1"/>
  <c r="X168" i="1"/>
  <c r="Z167" i="1"/>
  <c r="X167" i="1"/>
  <c r="BO166" i="1"/>
  <c r="BM166" i="1"/>
  <c r="Z166" i="1"/>
  <c r="Y166" i="1"/>
  <c r="Y167" i="1" s="1"/>
  <c r="X162" i="1"/>
  <c r="Y161" i="1"/>
  <c r="X161" i="1"/>
  <c r="BP160" i="1"/>
  <c r="BO160" i="1"/>
  <c r="BN160" i="1"/>
  <c r="BM160" i="1"/>
  <c r="Z160" i="1"/>
  <c r="Z161" i="1" s="1"/>
  <c r="Y160" i="1"/>
  <c r="Y162" i="1" s="1"/>
  <c r="P160" i="1"/>
  <c r="X157" i="1"/>
  <c r="Y156" i="1"/>
  <c r="X156" i="1"/>
  <c r="BP155" i="1"/>
  <c r="BO155" i="1"/>
  <c r="BN155" i="1"/>
  <c r="BM155" i="1"/>
  <c r="Z155" i="1"/>
  <c r="Z156" i="1" s="1"/>
  <c r="Y155" i="1"/>
  <c r="Y157" i="1" s="1"/>
  <c r="P155" i="1"/>
  <c r="X152" i="1"/>
  <c r="Y151" i="1"/>
  <c r="X151" i="1"/>
  <c r="BP150" i="1"/>
  <c r="BO150" i="1"/>
  <c r="BN150" i="1"/>
  <c r="BM150" i="1"/>
  <c r="Z150" i="1"/>
  <c r="Z151" i="1" s="1"/>
  <c r="Y150" i="1"/>
  <c r="Y152" i="1" s="1"/>
  <c r="P150" i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Z139" i="1"/>
  <c r="Z141" i="1" s="1"/>
  <c r="Y139" i="1"/>
  <c r="Y142" i="1" s="1"/>
  <c r="P139" i="1"/>
  <c r="X136" i="1"/>
  <c r="X135" i="1"/>
  <c r="BO134" i="1"/>
  <c r="BM134" i="1"/>
  <c r="Z134" i="1"/>
  <c r="Y134" i="1"/>
  <c r="BP134" i="1" s="1"/>
  <c r="P134" i="1"/>
  <c r="BP133" i="1"/>
  <c r="BO133" i="1"/>
  <c r="BN133" i="1"/>
  <c r="BM133" i="1"/>
  <c r="Z133" i="1"/>
  <c r="Z135" i="1" s="1"/>
  <c r="Y133" i="1"/>
  <c r="Y135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Z129" i="1" s="1"/>
  <c r="Y127" i="1"/>
  <c r="Y130" i="1" s="1"/>
  <c r="P127" i="1"/>
  <c r="X124" i="1"/>
  <c r="Z123" i="1"/>
  <c r="X123" i="1"/>
  <c r="BO122" i="1"/>
  <c r="BM122" i="1"/>
  <c r="Z122" i="1"/>
  <c r="Y122" i="1"/>
  <c r="Y123" i="1" s="1"/>
  <c r="P122" i="1"/>
  <c r="X120" i="1"/>
  <c r="X119" i="1"/>
  <c r="BO118" i="1"/>
  <c r="BM118" i="1"/>
  <c r="Z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Z119" i="1" s="1"/>
  <c r="Y113" i="1"/>
  <c r="P113" i="1"/>
  <c r="BO112" i="1"/>
  <c r="BM112" i="1"/>
  <c r="Z112" i="1"/>
  <c r="Y112" i="1"/>
  <c r="Y119" i="1" s="1"/>
  <c r="P112" i="1"/>
  <c r="X109" i="1"/>
  <c r="Z108" i="1"/>
  <c r="X108" i="1"/>
  <c r="BO107" i="1"/>
  <c r="BM107" i="1"/>
  <c r="Z107" i="1"/>
  <c r="Y107" i="1"/>
  <c r="P107" i="1"/>
  <c r="BP106" i="1"/>
  <c r="BO106" i="1"/>
  <c r="BN106" i="1"/>
  <c r="BM106" i="1"/>
  <c r="Z106" i="1"/>
  <c r="Y106" i="1"/>
  <c r="Y108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BO99" i="1"/>
  <c r="BM99" i="1"/>
  <c r="Z99" i="1"/>
  <c r="Y99" i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P97" i="1"/>
  <c r="BO96" i="1"/>
  <c r="BM96" i="1"/>
  <c r="Z96" i="1"/>
  <c r="Y96" i="1"/>
  <c r="P96" i="1"/>
  <c r="BP95" i="1"/>
  <c r="BO95" i="1"/>
  <c r="BN95" i="1"/>
  <c r="BM95" i="1"/>
  <c r="Z95" i="1"/>
  <c r="Z102" i="1" s="1"/>
  <c r="Y95" i="1"/>
  <c r="Y92" i="1"/>
  <c r="X92" i="1"/>
  <c r="Z91" i="1"/>
  <c r="X91" i="1"/>
  <c r="BO90" i="1"/>
  <c r="BM90" i="1"/>
  <c r="Z90" i="1"/>
  <c r="Y90" i="1"/>
  <c r="P90" i="1"/>
  <c r="BP89" i="1"/>
  <c r="BO89" i="1"/>
  <c r="BN89" i="1"/>
  <c r="BM89" i="1"/>
  <c r="Z89" i="1"/>
  <c r="Y89" i="1"/>
  <c r="Y91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Z83" i="1"/>
  <c r="Z85" i="1" s="1"/>
  <c r="Y83" i="1"/>
  <c r="P83" i="1"/>
  <c r="X80" i="1"/>
  <c r="X79" i="1"/>
  <c r="BO78" i="1"/>
  <c r="BM78" i="1"/>
  <c r="Z78" i="1"/>
  <c r="Y78" i="1"/>
  <c r="P78" i="1"/>
  <c r="BP77" i="1"/>
  <c r="BO77" i="1"/>
  <c r="BN77" i="1"/>
  <c r="BM77" i="1"/>
  <c r="Z77" i="1"/>
  <c r="Z79" i="1" s="1"/>
  <c r="Y77" i="1"/>
  <c r="P77" i="1"/>
  <c r="X74" i="1"/>
  <c r="X73" i="1"/>
  <c r="BP72" i="1"/>
  <c r="BO72" i="1"/>
  <c r="BN72" i="1"/>
  <c r="BM72" i="1"/>
  <c r="Z72" i="1"/>
  <c r="Y72" i="1"/>
  <c r="P72" i="1"/>
  <c r="BO71" i="1"/>
  <c r="BM71" i="1"/>
  <c r="Z71" i="1"/>
  <c r="Y71" i="1"/>
  <c r="P71" i="1"/>
  <c r="BP70" i="1"/>
  <c r="BO70" i="1"/>
  <c r="BN70" i="1"/>
  <c r="BM70" i="1"/>
  <c r="Z70" i="1"/>
  <c r="Z73" i="1" s="1"/>
  <c r="Y70" i="1"/>
  <c r="P70" i="1"/>
  <c r="X68" i="1"/>
  <c r="X67" i="1"/>
  <c r="BP66" i="1"/>
  <c r="BO66" i="1"/>
  <c r="BN66" i="1"/>
  <c r="BM66" i="1"/>
  <c r="Z66" i="1"/>
  <c r="Y66" i="1"/>
  <c r="P66" i="1"/>
  <c r="BO65" i="1"/>
  <c r="BM65" i="1"/>
  <c r="Z65" i="1"/>
  <c r="Y65" i="1"/>
  <c r="P65" i="1"/>
  <c r="Y63" i="1"/>
  <c r="X63" i="1"/>
  <c r="Z62" i="1"/>
  <c r="X62" i="1"/>
  <c r="BO61" i="1"/>
  <c r="BM61" i="1"/>
  <c r="Z61" i="1"/>
  <c r="Y61" i="1"/>
  <c r="P61" i="1"/>
  <c r="X59" i="1"/>
  <c r="X58" i="1"/>
  <c r="BO57" i="1"/>
  <c r="BM57" i="1"/>
  <c r="Z57" i="1"/>
  <c r="Y57" i="1"/>
  <c r="P57" i="1"/>
  <c r="BP56" i="1"/>
  <c r="BO56" i="1"/>
  <c r="BN56" i="1"/>
  <c r="BM56" i="1"/>
  <c r="Z56" i="1"/>
  <c r="Z58" i="1" s="1"/>
  <c r="Y56" i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BP41" i="1"/>
  <c r="BO41" i="1"/>
  <c r="BN41" i="1"/>
  <c r="BM41" i="1"/>
  <c r="Z41" i="1"/>
  <c r="Z48" i="1" s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P34" i="1"/>
  <c r="X31" i="1"/>
  <c r="X327" i="1" s="1"/>
  <c r="X30" i="1"/>
  <c r="BP29" i="1"/>
  <c r="BO29" i="1"/>
  <c r="BN29" i="1"/>
  <c r="BM29" i="1"/>
  <c r="Z29" i="1"/>
  <c r="Y29" i="1"/>
  <c r="P29" i="1"/>
  <c r="BO28" i="1"/>
  <c r="BM28" i="1"/>
  <c r="Z28" i="1"/>
  <c r="Y28" i="1"/>
  <c r="P28" i="1"/>
  <c r="Y24" i="1"/>
  <c r="X24" i="1"/>
  <c r="Z23" i="1"/>
  <c r="X23" i="1"/>
  <c r="X331" i="1" s="1"/>
  <c r="BO22" i="1"/>
  <c r="X329" i="1" s="1"/>
  <c r="BM22" i="1"/>
  <c r="Z22" i="1"/>
  <c r="Y22" i="1"/>
  <c r="P22" i="1"/>
  <c r="H10" i="1"/>
  <c r="A9" i="1"/>
  <c r="D7" i="1"/>
  <c r="Q6" i="1"/>
  <c r="P2" i="1"/>
  <c r="Y31" i="1" l="1"/>
  <c r="Y327" i="1" s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57" i="1"/>
  <c r="BN57" i="1"/>
  <c r="Y68" i="1"/>
  <c r="BP65" i="1"/>
  <c r="BN65" i="1"/>
  <c r="Y67" i="1"/>
  <c r="BP71" i="1"/>
  <c r="BN71" i="1"/>
  <c r="Y73" i="1"/>
  <c r="BP78" i="1"/>
  <c r="BN78" i="1"/>
  <c r="BP96" i="1"/>
  <c r="BN96" i="1"/>
  <c r="BP99" i="1"/>
  <c r="BN99" i="1"/>
  <c r="BP100" i="1"/>
  <c r="BN100" i="1"/>
  <c r="Y102" i="1"/>
  <c r="BP107" i="1"/>
  <c r="BN107" i="1"/>
  <c r="Y109" i="1"/>
  <c r="F10" i="1"/>
  <c r="J9" i="1"/>
  <c r="F9" i="1"/>
  <c r="A10" i="1"/>
  <c r="H9" i="1"/>
  <c r="Y23" i="1"/>
  <c r="BP22" i="1"/>
  <c r="BN22" i="1"/>
  <c r="X328" i="1"/>
  <c r="X330" i="1" s="1"/>
  <c r="Z30" i="1"/>
  <c r="Z332" i="1" s="1"/>
  <c r="Y38" i="1"/>
  <c r="Y49" i="1"/>
  <c r="Y58" i="1"/>
  <c r="Y59" i="1"/>
  <c r="Y62" i="1"/>
  <c r="BP61" i="1"/>
  <c r="BN61" i="1"/>
  <c r="Z67" i="1"/>
  <c r="Y74" i="1"/>
  <c r="Y79" i="1"/>
  <c r="Y80" i="1"/>
  <c r="Y86" i="1"/>
  <c r="BP83" i="1"/>
  <c r="BN83" i="1"/>
  <c r="Y85" i="1"/>
  <c r="BP90" i="1"/>
  <c r="BN90" i="1"/>
  <c r="Y103" i="1"/>
  <c r="Y120" i="1"/>
  <c r="Y124" i="1"/>
  <c r="Y129" i="1"/>
  <c r="Y136" i="1"/>
  <c r="Y141" i="1"/>
  <c r="Y168" i="1"/>
  <c r="Y175" i="1"/>
  <c r="Y181" i="1"/>
  <c r="Y189" i="1"/>
  <c r="Y199" i="1"/>
  <c r="Y205" i="1"/>
  <c r="Y212" i="1"/>
  <c r="BP244" i="1"/>
  <c r="BN244" i="1"/>
  <c r="Y246" i="1"/>
  <c r="BP251" i="1"/>
  <c r="BN251" i="1"/>
  <c r="Y266" i="1"/>
  <c r="BP263" i="1"/>
  <c r="BN263" i="1"/>
  <c r="Y265" i="1"/>
  <c r="Y283" i="1"/>
  <c r="BP280" i="1"/>
  <c r="BN280" i="1"/>
  <c r="BP281" i="1"/>
  <c r="BN281" i="1"/>
  <c r="BP282" i="1"/>
  <c r="BN282" i="1"/>
  <c r="Y292" i="1"/>
  <c r="BP290" i="1"/>
  <c r="BN290" i="1"/>
  <c r="BP291" i="1"/>
  <c r="BN291" i="1"/>
  <c r="BN112" i="1"/>
  <c r="BP112" i="1"/>
  <c r="BN114" i="1"/>
  <c r="BN116" i="1"/>
  <c r="BN118" i="1"/>
  <c r="BN122" i="1"/>
  <c r="BP122" i="1"/>
  <c r="BN127" i="1"/>
  <c r="BP127" i="1"/>
  <c r="BN134" i="1"/>
  <c r="BN139" i="1"/>
  <c r="BP139" i="1"/>
  <c r="BN166" i="1"/>
  <c r="BP166" i="1"/>
  <c r="BN173" i="1"/>
  <c r="BN179" i="1"/>
  <c r="BN185" i="1"/>
  <c r="BP185" i="1"/>
  <c r="BN187" i="1"/>
  <c r="BN197" i="1"/>
  <c r="BP197" i="1"/>
  <c r="BN201" i="1"/>
  <c r="BP201" i="1"/>
  <c r="BN203" i="1"/>
  <c r="BN210" i="1"/>
  <c r="Y223" i="1"/>
  <c r="BN217" i="1"/>
  <c r="BN219" i="1"/>
  <c r="BN221" i="1"/>
  <c r="Y222" i="1"/>
  <c r="BP227" i="1"/>
  <c r="BN227" i="1"/>
  <c r="BP229" i="1"/>
  <c r="BN229" i="1"/>
  <c r="Y247" i="1"/>
  <c r="Y252" i="1"/>
  <c r="Y253" i="1"/>
  <c r="Y258" i="1"/>
  <c r="BP257" i="1"/>
  <c r="BN257" i="1"/>
  <c r="Z265" i="1"/>
  <c r="Y284" i="1"/>
  <c r="Y287" i="1"/>
  <c r="BP286" i="1"/>
  <c r="BN286" i="1"/>
  <c r="Y293" i="1"/>
  <c r="BP296" i="1"/>
  <c r="BN296" i="1"/>
  <c r="Y298" i="1"/>
  <c r="Y320" i="1"/>
  <c r="BP301" i="1"/>
  <c r="BN301" i="1"/>
  <c r="BP302" i="1"/>
  <c r="BN302" i="1"/>
  <c r="BP306" i="1"/>
  <c r="BN306" i="1"/>
  <c r="BP307" i="1"/>
  <c r="BN307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A340" i="1" l="1"/>
  <c r="Y329" i="1"/>
  <c r="Y328" i="1"/>
  <c r="Y330" i="1" s="1"/>
  <c r="Y331" i="1"/>
  <c r="B340" i="1" l="1"/>
  <c r="C340" i="1"/>
</calcChain>
</file>

<file path=xl/sharedStrings.xml><?xml version="1.0" encoding="utf-8"?>
<sst xmlns="http://schemas.openxmlformats.org/spreadsheetml/2006/main" count="1574" uniqueCount="508">
  <si>
    <t xml:space="preserve">  БЛАНК ЗАКАЗА </t>
  </si>
  <si>
    <t>ЗПФ</t>
  </si>
  <si>
    <t>на отгрузку продукции с ООО Трейд-Сервис с</t>
  </si>
  <si>
    <t>12.06.2025</t>
  </si>
  <si>
    <t>бланк создан</t>
  </si>
  <si>
    <t>09.06.2025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</si>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</sst>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7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6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0"/>
  <sheetViews>
    <sheetView showGridLines="0" tabSelected="1" topLeftCell="A319" zoomScaleNormal="100" zoomScaleSheetLayoutView="100" workbookViewId="0">
      <selection activeCell="AA333" sqref="AA333"/>
    </sheetView>
  </sheetViews>
  <sheetFormatPr defaultColWidth="9.140625" defaultRowHeight="12.75" x14ac:dyDescent="0.2"/>
  <cols>
    <col min="1" max="1" width="9.140625" style="32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8" customWidth="1"/>
    <col min="19" max="19" width="6.140625" style="32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8" customWidth="1"/>
    <col min="25" max="25" width="11" style="328" customWidth="1"/>
    <col min="26" max="26" width="10" style="328" customWidth="1"/>
    <col min="27" max="27" width="11.5703125" style="328" customWidth="1"/>
    <col min="28" max="28" width="10.42578125" style="328" customWidth="1"/>
    <col min="29" max="29" width="30" style="32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8" customWidth="1"/>
    <col min="34" max="34" width="9.140625" style="328" customWidth="1"/>
    <col min="35" max="16384" width="9.140625" style="328"/>
  </cols>
  <sheetData>
    <row r="1" spans="1:32" s="324" customFormat="1" ht="45" customHeight="1" x14ac:dyDescent="0.2">
      <c r="A1" s="41"/>
      <c r="B1" s="41"/>
      <c r="C1" s="41"/>
      <c r="D1" s="391" t="s">
        <v>0</v>
      </c>
      <c r="E1" s="358"/>
      <c r="F1" s="358"/>
      <c r="G1" s="12" t="s">
        <v>1</v>
      </c>
      <c r="H1" s="391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2"/>
      <c r="R2" s="352"/>
      <c r="S2" s="352"/>
      <c r="T2" s="352"/>
      <c r="U2" s="352"/>
      <c r="V2" s="352"/>
      <c r="W2" s="352"/>
      <c r="X2" s="16"/>
      <c r="Y2" s="16"/>
      <c r="Z2" s="16"/>
      <c r="AA2" s="16"/>
      <c r="AB2" s="51"/>
      <c r="AC2" s="51"/>
      <c r="AD2" s="51"/>
      <c r="AE2" s="51"/>
    </row>
    <row r="3" spans="1:32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2"/>
      <c r="Q3" s="352"/>
      <c r="R3" s="352"/>
      <c r="S3" s="352"/>
      <c r="T3" s="352"/>
      <c r="U3" s="352"/>
      <c r="V3" s="352"/>
      <c r="W3" s="352"/>
      <c r="X3" s="16"/>
      <c r="Y3" s="16"/>
      <c r="Z3" s="16"/>
      <c r="AA3" s="16"/>
      <c r="AB3" s="51"/>
      <c r="AC3" s="51"/>
      <c r="AD3" s="51"/>
      <c r="AE3" s="51"/>
    </row>
    <row r="4" spans="1:32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4" customFormat="1" ht="23.45" customHeight="1" x14ac:dyDescent="0.2">
      <c r="A5" s="417" t="s">
        <v>8</v>
      </c>
      <c r="B5" s="374"/>
      <c r="C5" s="375"/>
      <c r="D5" s="393"/>
      <c r="E5" s="394"/>
      <c r="F5" s="524" t="s">
        <v>9</v>
      </c>
      <c r="G5" s="375"/>
      <c r="H5" s="393"/>
      <c r="I5" s="488"/>
      <c r="J5" s="488"/>
      <c r="K5" s="488"/>
      <c r="L5" s="488"/>
      <c r="M5" s="394"/>
      <c r="N5" s="61"/>
      <c r="P5" s="24" t="s">
        <v>10</v>
      </c>
      <c r="Q5" s="529">
        <v>45821</v>
      </c>
      <c r="R5" s="416"/>
      <c r="T5" s="441" t="s">
        <v>11</v>
      </c>
      <c r="U5" s="442"/>
      <c r="V5" s="443" t="s">
        <v>12</v>
      </c>
      <c r="W5" s="416"/>
      <c r="AB5" s="51"/>
      <c r="AC5" s="51"/>
      <c r="AD5" s="51"/>
      <c r="AE5" s="51"/>
    </row>
    <row r="6" spans="1:32" s="324" customFormat="1" ht="24" customHeight="1" x14ac:dyDescent="0.2">
      <c r="A6" s="417" t="s">
        <v>13</v>
      </c>
      <c r="B6" s="374"/>
      <c r="C6" s="375"/>
      <c r="D6" s="490" t="s">
        <v>14</v>
      </c>
      <c r="E6" s="491"/>
      <c r="F6" s="491"/>
      <c r="G6" s="491"/>
      <c r="H6" s="491"/>
      <c r="I6" s="491"/>
      <c r="J6" s="491"/>
      <c r="K6" s="491"/>
      <c r="L6" s="491"/>
      <c r="M6" s="416"/>
      <c r="N6" s="62"/>
      <c r="P6" s="24" t="s">
        <v>15</v>
      </c>
      <c r="Q6" s="536" t="str">
        <f>IF(Q5=0," ",CHOOSE(WEEKDAY(Q5,2),"Понедельник","Вторник","Среда","Четверг","Пятница","Суббота","Воскресенье"))</f>
        <v>Пятница</v>
      </c>
      <c r="R6" s="339"/>
      <c r="T6" s="447" t="s">
        <v>16</v>
      </c>
      <c r="U6" s="442"/>
      <c r="V6" s="476" t="s">
        <v>17</v>
      </c>
      <c r="W6" s="369"/>
      <c r="AB6" s="51"/>
      <c r="AC6" s="51"/>
      <c r="AD6" s="51"/>
      <c r="AE6" s="51"/>
    </row>
    <row r="7" spans="1:32" s="324" customFormat="1" ht="21.75" hidden="1" customHeight="1" x14ac:dyDescent="0.2">
      <c r="A7" s="55"/>
      <c r="B7" s="55"/>
      <c r="C7" s="55"/>
      <c r="D7" s="380" t="str">
        <f>IFERROR(VLOOKUP(DeliveryAddress,Table,3,0),1)</f>
        <v>1</v>
      </c>
      <c r="E7" s="381"/>
      <c r="F7" s="381"/>
      <c r="G7" s="381"/>
      <c r="H7" s="381"/>
      <c r="I7" s="381"/>
      <c r="J7" s="381"/>
      <c r="K7" s="381"/>
      <c r="L7" s="381"/>
      <c r="M7" s="382"/>
      <c r="N7" s="63"/>
      <c r="P7" s="24"/>
      <c r="Q7" s="42"/>
      <c r="R7" s="42"/>
      <c r="T7" s="352"/>
      <c r="U7" s="442"/>
      <c r="V7" s="477"/>
      <c r="W7" s="478"/>
      <c r="AB7" s="51"/>
      <c r="AC7" s="51"/>
      <c r="AD7" s="51"/>
      <c r="AE7" s="51"/>
    </row>
    <row r="8" spans="1:32" s="324" customFormat="1" ht="25.5" customHeight="1" x14ac:dyDescent="0.2">
      <c r="A8" s="545" t="s">
        <v>18</v>
      </c>
      <c r="B8" s="348"/>
      <c r="C8" s="349"/>
      <c r="D8" s="386" t="s">
        <v>19</v>
      </c>
      <c r="E8" s="387"/>
      <c r="F8" s="387"/>
      <c r="G8" s="387"/>
      <c r="H8" s="387"/>
      <c r="I8" s="387"/>
      <c r="J8" s="387"/>
      <c r="K8" s="387"/>
      <c r="L8" s="387"/>
      <c r="M8" s="388"/>
      <c r="N8" s="64"/>
      <c r="P8" s="24" t="s">
        <v>20</v>
      </c>
      <c r="Q8" s="421">
        <v>0.375</v>
      </c>
      <c r="R8" s="382"/>
      <c r="T8" s="352"/>
      <c r="U8" s="442"/>
      <c r="V8" s="477"/>
      <c r="W8" s="478"/>
      <c r="AB8" s="51"/>
      <c r="AC8" s="51"/>
      <c r="AD8" s="51"/>
      <c r="AE8" s="51"/>
    </row>
    <row r="9" spans="1:32" s="324" customFormat="1" ht="39.950000000000003" customHeight="1" x14ac:dyDescent="0.2">
      <c r="A9" s="4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24"/>
      <c r="E9" s="344"/>
      <c r="F9" s="4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L9" s="344"/>
      <c r="M9" s="344"/>
      <c r="N9" s="322"/>
      <c r="P9" s="26" t="s">
        <v>21</v>
      </c>
      <c r="Q9" s="411"/>
      <c r="R9" s="412"/>
      <c r="T9" s="352"/>
      <c r="U9" s="442"/>
      <c r="V9" s="479"/>
      <c r="W9" s="480"/>
      <c r="X9" s="43"/>
      <c r="Y9" s="43"/>
      <c r="Z9" s="43"/>
      <c r="AA9" s="43"/>
      <c r="AB9" s="51"/>
      <c r="AC9" s="51"/>
      <c r="AD9" s="51"/>
      <c r="AE9" s="51"/>
    </row>
    <row r="10" spans="1:32" s="324" customFormat="1" ht="26.45" customHeight="1" x14ac:dyDescent="0.2">
      <c r="A10" s="4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24"/>
      <c r="E10" s="344"/>
      <c r="F10" s="4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471" t="str">
        <f>IFERROR(VLOOKUP($D$10,Proxy,2,FALSE),"")</f>
        <v/>
      </c>
      <c r="I10" s="352"/>
      <c r="J10" s="352"/>
      <c r="K10" s="352"/>
      <c r="L10" s="352"/>
      <c r="M10" s="352"/>
      <c r="N10" s="323"/>
      <c r="P10" s="26" t="s">
        <v>22</v>
      </c>
      <c r="Q10" s="448"/>
      <c r="R10" s="449"/>
      <c r="U10" s="24" t="s">
        <v>23</v>
      </c>
      <c r="V10" s="368" t="s">
        <v>24</v>
      </c>
      <c r="W10" s="369"/>
      <c r="X10" s="44"/>
      <c r="Y10" s="44"/>
      <c r="Z10" s="44"/>
      <c r="AA10" s="44"/>
      <c r="AB10" s="51"/>
      <c r="AC10" s="51"/>
      <c r="AD10" s="51"/>
      <c r="AE10" s="51"/>
    </row>
    <row r="11" spans="1:32" s="32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5"/>
      <c r="R11" s="416"/>
      <c r="U11" s="24" t="s">
        <v>27</v>
      </c>
      <c r="V11" s="501" t="s">
        <v>28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24" customFormat="1" ht="18.600000000000001" customHeight="1" x14ac:dyDescent="0.2">
      <c r="A12" s="439" t="s">
        <v>29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5"/>
      <c r="N12" s="65"/>
      <c r="P12" s="24" t="s">
        <v>30</v>
      </c>
      <c r="Q12" s="421"/>
      <c r="R12" s="382"/>
      <c r="S12" s="23"/>
      <c r="U12" s="24"/>
      <c r="V12" s="358"/>
      <c r="W12" s="352"/>
      <c r="AB12" s="51"/>
      <c r="AC12" s="51"/>
      <c r="AD12" s="51"/>
      <c r="AE12" s="51"/>
    </row>
    <row r="13" spans="1:32" s="324" customFormat="1" ht="23.25" customHeight="1" x14ac:dyDescent="0.2">
      <c r="A13" s="439" t="s">
        <v>31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5"/>
      <c r="N13" s="65"/>
      <c r="O13" s="26"/>
      <c r="P13" s="26" t="s">
        <v>32</v>
      </c>
      <c r="Q13" s="501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4" customFormat="1" ht="18.600000000000001" customHeight="1" x14ac:dyDescent="0.2">
      <c r="A14" s="439" t="s">
        <v>33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4" customFormat="1" ht="22.5" customHeight="1" x14ac:dyDescent="0.2">
      <c r="A15" s="458" t="s">
        <v>34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5"/>
      <c r="N15" s="66"/>
      <c r="P15" s="431" t="s">
        <v>35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2"/>
      <c r="Q16" s="432"/>
      <c r="R16" s="432"/>
      <c r="S16" s="432"/>
      <c r="T16" s="4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36</v>
      </c>
      <c r="B17" s="363" t="s">
        <v>37</v>
      </c>
      <c r="C17" s="422" t="s">
        <v>38</v>
      </c>
      <c r="D17" s="363" t="s">
        <v>39</v>
      </c>
      <c r="E17" s="402"/>
      <c r="F17" s="363" t="s">
        <v>40</v>
      </c>
      <c r="G17" s="363" t="s">
        <v>41</v>
      </c>
      <c r="H17" s="363" t="s">
        <v>42</v>
      </c>
      <c r="I17" s="363" t="s">
        <v>43</v>
      </c>
      <c r="J17" s="363" t="s">
        <v>44</v>
      </c>
      <c r="K17" s="363" t="s">
        <v>45</v>
      </c>
      <c r="L17" s="363" t="s">
        <v>46</v>
      </c>
      <c r="M17" s="363" t="s">
        <v>47</v>
      </c>
      <c r="N17" s="363" t="s">
        <v>48</v>
      </c>
      <c r="O17" s="363" t="s">
        <v>49</v>
      </c>
      <c r="P17" s="363" t="s">
        <v>50</v>
      </c>
      <c r="Q17" s="401"/>
      <c r="R17" s="401"/>
      <c r="S17" s="401"/>
      <c r="T17" s="402"/>
      <c r="U17" s="544" t="s">
        <v>51</v>
      </c>
      <c r="V17" s="375"/>
      <c r="W17" s="363" t="s">
        <v>52</v>
      </c>
      <c r="X17" s="363" t="s">
        <v>53</v>
      </c>
      <c r="Y17" s="542" t="s">
        <v>54</v>
      </c>
      <c r="Z17" s="486" t="s">
        <v>55</v>
      </c>
      <c r="AA17" s="469" t="s">
        <v>56</v>
      </c>
      <c r="AB17" s="469" t="s">
        <v>57</v>
      </c>
      <c r="AC17" s="469" t="s">
        <v>58</v>
      </c>
      <c r="AD17" s="469" t="s">
        <v>59</v>
      </c>
      <c r="AE17" s="519"/>
      <c r="AF17" s="520"/>
      <c r="AG17" s="69"/>
      <c r="BD17" s="68" t="s">
        <v>60</v>
      </c>
    </row>
    <row r="18" spans="1:68" ht="14.25" customHeight="1" x14ac:dyDescent="0.2">
      <c r="A18" s="364"/>
      <c r="B18" s="364"/>
      <c r="C18" s="364"/>
      <c r="D18" s="403"/>
      <c r="E18" s="405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03"/>
      <c r="Q18" s="404"/>
      <c r="R18" s="404"/>
      <c r="S18" s="404"/>
      <c r="T18" s="405"/>
      <c r="U18" s="70" t="s">
        <v>61</v>
      </c>
      <c r="V18" s="70" t="s">
        <v>62</v>
      </c>
      <c r="W18" s="364"/>
      <c r="X18" s="364"/>
      <c r="Y18" s="543"/>
      <c r="Z18" s="487"/>
      <c r="AA18" s="470"/>
      <c r="AB18" s="470"/>
      <c r="AC18" s="470"/>
      <c r="AD18" s="521"/>
      <c r="AE18" s="522"/>
      <c r="AF18" s="523"/>
      <c r="AG18" s="69"/>
      <c r="BD18" s="68"/>
    </row>
    <row r="19" spans="1:68" ht="27.75" customHeight="1" x14ac:dyDescent="0.2">
      <c r="A19" s="365" t="s">
        <v>63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366"/>
      <c r="Z19" s="366"/>
      <c r="AA19" s="48"/>
      <c r="AB19" s="48"/>
      <c r="AC19" s="48"/>
    </row>
    <row r="20" spans="1:68" ht="16.5" customHeight="1" x14ac:dyDescent="0.25">
      <c r="A20" s="378" t="s">
        <v>63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52"/>
      <c r="Z20" s="352"/>
      <c r="AA20" s="325"/>
      <c r="AB20" s="325"/>
      <c r="AC20" s="325"/>
    </row>
    <row r="21" spans="1:68" ht="14.25" customHeight="1" x14ac:dyDescent="0.25">
      <c r="A21" s="355" t="s">
        <v>64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52"/>
      <c r="Z21" s="352"/>
      <c r="AA21" s="326"/>
      <c r="AB21" s="326"/>
      <c r="AC21" s="32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8">
        <v>4607111035752</v>
      </c>
      <c r="E22" s="339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2"/>
      <c r="N23" s="352"/>
      <c r="O23" s="353"/>
      <c r="P23" s="347" t="s">
        <v>73</v>
      </c>
      <c r="Q23" s="348"/>
      <c r="R23" s="348"/>
      <c r="S23" s="348"/>
      <c r="T23" s="348"/>
      <c r="U23" s="348"/>
      <c r="V23" s="349"/>
      <c r="W23" s="37" t="s">
        <v>70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2"/>
      <c r="N24" s="352"/>
      <c r="O24" s="353"/>
      <c r="P24" s="347" t="s">
        <v>73</v>
      </c>
      <c r="Q24" s="348"/>
      <c r="R24" s="348"/>
      <c r="S24" s="348"/>
      <c r="T24" s="348"/>
      <c r="U24" s="348"/>
      <c r="V24" s="349"/>
      <c r="W24" s="37" t="s">
        <v>74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customHeight="1" x14ac:dyDescent="0.2">
      <c r="A25" s="365" t="s">
        <v>75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66"/>
      <c r="Z25" s="366"/>
      <c r="AA25" s="48"/>
      <c r="AB25" s="48"/>
      <c r="AC25" s="48"/>
    </row>
    <row r="26" spans="1:68" ht="16.5" customHeight="1" x14ac:dyDescent="0.25">
      <c r="A26" s="378" t="s">
        <v>76</v>
      </c>
      <c r="B26" s="352"/>
      <c r="C26" s="352"/>
      <c r="D26" s="352"/>
      <c r="E26" s="352"/>
      <c r="F26" s="352"/>
      <c r="G26" s="352"/>
      <c r="H26" s="352"/>
      <c r="I26" s="352"/>
      <c r="J26" s="352"/>
      <c r="K26" s="352"/>
      <c r="L26" s="352"/>
      <c r="M26" s="352"/>
      <c r="N26" s="352"/>
      <c r="O26" s="352"/>
      <c r="P26" s="352"/>
      <c r="Q26" s="352"/>
      <c r="R26" s="352"/>
      <c r="S26" s="352"/>
      <c r="T26" s="352"/>
      <c r="U26" s="352"/>
      <c r="V26" s="352"/>
      <c r="W26" s="352"/>
      <c r="X26" s="352"/>
      <c r="Y26" s="352"/>
      <c r="Z26" s="352"/>
      <c r="AA26" s="325"/>
      <c r="AB26" s="325"/>
      <c r="AC26" s="325"/>
    </row>
    <row r="27" spans="1:68" ht="14.25" customHeight="1" x14ac:dyDescent="0.25">
      <c r="A27" s="355" t="s">
        <v>77</v>
      </c>
      <c r="B27" s="352"/>
      <c r="C27" s="352"/>
      <c r="D27" s="352"/>
      <c r="E27" s="352"/>
      <c r="F27" s="352"/>
      <c r="G27" s="352"/>
      <c r="H27" s="352"/>
      <c r="I27" s="352"/>
      <c r="J27" s="352"/>
      <c r="K27" s="352"/>
      <c r="L27" s="352"/>
      <c r="M27" s="352"/>
      <c r="N27" s="352"/>
      <c r="O27" s="352"/>
      <c r="P27" s="352"/>
      <c r="Q27" s="352"/>
      <c r="R27" s="352"/>
      <c r="S27" s="352"/>
      <c r="T27" s="352"/>
      <c r="U27" s="352"/>
      <c r="V27" s="352"/>
      <c r="W27" s="352"/>
      <c r="X27" s="352"/>
      <c r="Y27" s="352"/>
      <c r="Z27" s="352"/>
      <c r="AA27" s="326"/>
      <c r="AB27" s="326"/>
      <c r="AC27" s="32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8">
        <v>4607111036537</v>
      </c>
      <c r="E28" s="339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5"/>
      <c r="R28" s="335"/>
      <c r="S28" s="335"/>
      <c r="T28" s="336"/>
      <c r="U28" s="34"/>
      <c r="V28" s="34"/>
      <c r="W28" s="35" t="s">
        <v>70</v>
      </c>
      <c r="X28" s="330">
        <v>196</v>
      </c>
      <c r="Y28" s="331">
        <f>IFERROR(IF(X28="","",X28),"")</f>
        <v>196</v>
      </c>
      <c r="Z28" s="36">
        <f>IFERROR(IF(X28="","",X28*0.00941),"")</f>
        <v>1.84436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376.6728</v>
      </c>
      <c r="BN28" s="67">
        <f>IFERROR(Y28*I28,"0")</f>
        <v>376.6728</v>
      </c>
      <c r="BO28" s="67">
        <f>IFERROR(X28/J28,"0")</f>
        <v>1.4</v>
      </c>
      <c r="BP28" s="67">
        <f>IFERROR(Y28/J28,"0")</f>
        <v>1.4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38">
        <v>4607111036605</v>
      </c>
      <c r="E29" s="339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5"/>
      <c r="R29" s="335"/>
      <c r="S29" s="335"/>
      <c r="T29" s="336"/>
      <c r="U29" s="34"/>
      <c r="V29" s="34"/>
      <c r="W29" s="35" t="s">
        <v>70</v>
      </c>
      <c r="X29" s="330">
        <v>0</v>
      </c>
      <c r="Y29" s="33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51"/>
      <c r="B30" s="352"/>
      <c r="C30" s="352"/>
      <c r="D30" s="352"/>
      <c r="E30" s="352"/>
      <c r="F30" s="352"/>
      <c r="G30" s="352"/>
      <c r="H30" s="352"/>
      <c r="I30" s="352"/>
      <c r="J30" s="352"/>
      <c r="K30" s="352"/>
      <c r="L30" s="352"/>
      <c r="M30" s="352"/>
      <c r="N30" s="352"/>
      <c r="O30" s="353"/>
      <c r="P30" s="347" t="s">
        <v>73</v>
      </c>
      <c r="Q30" s="348"/>
      <c r="R30" s="348"/>
      <c r="S30" s="348"/>
      <c r="T30" s="348"/>
      <c r="U30" s="348"/>
      <c r="V30" s="349"/>
      <c r="W30" s="37" t="s">
        <v>70</v>
      </c>
      <c r="X30" s="332">
        <f>IFERROR(SUM(X28:X29),"0")</f>
        <v>196</v>
      </c>
      <c r="Y30" s="332">
        <f>IFERROR(SUM(Y28:Y29),"0")</f>
        <v>196</v>
      </c>
      <c r="Z30" s="332">
        <f>IFERROR(IF(Z28="",0,Z28),"0")+IFERROR(IF(Z29="",0,Z29),"0")</f>
        <v>1.84436</v>
      </c>
      <c r="AA30" s="333"/>
      <c r="AB30" s="333"/>
      <c r="AC30" s="333"/>
    </row>
    <row r="31" spans="1:68" x14ac:dyDescent="0.2">
      <c r="A31" s="352"/>
      <c r="B31" s="352"/>
      <c r="C31" s="352"/>
      <c r="D31" s="352"/>
      <c r="E31" s="352"/>
      <c r="F31" s="352"/>
      <c r="G31" s="352"/>
      <c r="H31" s="352"/>
      <c r="I31" s="352"/>
      <c r="J31" s="352"/>
      <c r="K31" s="352"/>
      <c r="L31" s="352"/>
      <c r="M31" s="352"/>
      <c r="N31" s="352"/>
      <c r="O31" s="353"/>
      <c r="P31" s="347" t="s">
        <v>73</v>
      </c>
      <c r="Q31" s="348"/>
      <c r="R31" s="348"/>
      <c r="S31" s="348"/>
      <c r="T31" s="348"/>
      <c r="U31" s="348"/>
      <c r="V31" s="349"/>
      <c r="W31" s="37" t="s">
        <v>74</v>
      </c>
      <c r="X31" s="332">
        <f>IFERROR(SUMPRODUCT(X28:X29*H28:H29),"0")</f>
        <v>294</v>
      </c>
      <c r="Y31" s="332">
        <f>IFERROR(SUMPRODUCT(Y28:Y29*H28:H29),"0")</f>
        <v>294</v>
      </c>
      <c r="Z31" s="37"/>
      <c r="AA31" s="333"/>
      <c r="AB31" s="333"/>
      <c r="AC31" s="333"/>
    </row>
    <row r="32" spans="1:68" ht="16.5" customHeight="1" x14ac:dyDescent="0.25">
      <c r="A32" s="378" t="s">
        <v>85</v>
      </c>
      <c r="B32" s="352"/>
      <c r="C32" s="352"/>
      <c r="D32" s="352"/>
      <c r="E32" s="352"/>
      <c r="F32" s="352"/>
      <c r="G32" s="352"/>
      <c r="H32" s="352"/>
      <c r="I32" s="352"/>
      <c r="J32" s="352"/>
      <c r="K32" s="352"/>
      <c r="L32" s="352"/>
      <c r="M32" s="352"/>
      <c r="N32" s="352"/>
      <c r="O32" s="352"/>
      <c r="P32" s="352"/>
      <c r="Q32" s="352"/>
      <c r="R32" s="352"/>
      <c r="S32" s="352"/>
      <c r="T32" s="352"/>
      <c r="U32" s="352"/>
      <c r="V32" s="352"/>
      <c r="W32" s="352"/>
      <c r="X32" s="352"/>
      <c r="Y32" s="352"/>
      <c r="Z32" s="352"/>
      <c r="AA32" s="325"/>
      <c r="AB32" s="325"/>
      <c r="AC32" s="325"/>
    </row>
    <row r="33" spans="1:68" ht="14.25" customHeight="1" x14ac:dyDescent="0.25">
      <c r="A33" s="355" t="s">
        <v>64</v>
      </c>
      <c r="B33" s="352"/>
      <c r="C33" s="352"/>
      <c r="D33" s="352"/>
      <c r="E33" s="352"/>
      <c r="F33" s="352"/>
      <c r="G33" s="352"/>
      <c r="H33" s="352"/>
      <c r="I33" s="352"/>
      <c r="J33" s="352"/>
      <c r="K33" s="352"/>
      <c r="L33" s="352"/>
      <c r="M33" s="352"/>
      <c r="N33" s="352"/>
      <c r="O33" s="352"/>
      <c r="P33" s="352"/>
      <c r="Q33" s="352"/>
      <c r="R33" s="352"/>
      <c r="S33" s="352"/>
      <c r="T33" s="352"/>
      <c r="U33" s="352"/>
      <c r="V33" s="352"/>
      <c r="W33" s="352"/>
      <c r="X33" s="352"/>
      <c r="Y33" s="352"/>
      <c r="Z33" s="352"/>
      <c r="AA33" s="326"/>
      <c r="AB33" s="326"/>
      <c r="AC33" s="326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38">
        <v>4620207490075</v>
      </c>
      <c r="E34" s="339"/>
      <c r="F34" s="329">
        <v>0.7</v>
      </c>
      <c r="G34" s="32">
        <v>8</v>
      </c>
      <c r="H34" s="329">
        <v>5.6</v>
      </c>
      <c r="I34" s="32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5"/>
      <c r="R34" s="335"/>
      <c r="S34" s="335"/>
      <c r="T34" s="336"/>
      <c r="U34" s="34"/>
      <c r="V34" s="34"/>
      <c r="W34" s="35" t="s">
        <v>70</v>
      </c>
      <c r="X34" s="330">
        <v>0</v>
      </c>
      <c r="Y34" s="33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8">
        <v>4620207490174</v>
      </c>
      <c r="E35" s="339"/>
      <c r="F35" s="329">
        <v>0.7</v>
      </c>
      <c r="G35" s="32">
        <v>8</v>
      </c>
      <c r="H35" s="329">
        <v>5.6</v>
      </c>
      <c r="I35" s="32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9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5"/>
      <c r="R35" s="335"/>
      <c r="S35" s="335"/>
      <c r="T35" s="336"/>
      <c r="U35" s="34"/>
      <c r="V35" s="34"/>
      <c r="W35" s="35" t="s">
        <v>70</v>
      </c>
      <c r="X35" s="330">
        <v>24</v>
      </c>
      <c r="Y35" s="33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38">
        <v>4620207490044</v>
      </c>
      <c r="E36" s="339"/>
      <c r="F36" s="329">
        <v>0.7</v>
      </c>
      <c r="G36" s="32">
        <v>8</v>
      </c>
      <c r="H36" s="329">
        <v>5.6</v>
      </c>
      <c r="I36" s="32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1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5"/>
      <c r="R36" s="335"/>
      <c r="S36" s="335"/>
      <c r="T36" s="336"/>
      <c r="U36" s="34"/>
      <c r="V36" s="34"/>
      <c r="W36" s="35" t="s">
        <v>70</v>
      </c>
      <c r="X36" s="330">
        <v>0</v>
      </c>
      <c r="Y36" s="33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51"/>
      <c r="B37" s="352"/>
      <c r="C37" s="352"/>
      <c r="D37" s="352"/>
      <c r="E37" s="352"/>
      <c r="F37" s="352"/>
      <c r="G37" s="352"/>
      <c r="H37" s="352"/>
      <c r="I37" s="352"/>
      <c r="J37" s="352"/>
      <c r="K37" s="352"/>
      <c r="L37" s="352"/>
      <c r="M37" s="352"/>
      <c r="N37" s="352"/>
      <c r="O37" s="353"/>
      <c r="P37" s="347" t="s">
        <v>73</v>
      </c>
      <c r="Q37" s="348"/>
      <c r="R37" s="348"/>
      <c r="S37" s="348"/>
      <c r="T37" s="348"/>
      <c r="U37" s="348"/>
      <c r="V37" s="349"/>
      <c r="W37" s="37" t="s">
        <v>70</v>
      </c>
      <c r="X37" s="332">
        <f>IFERROR(SUM(X34:X36),"0")</f>
        <v>24</v>
      </c>
      <c r="Y37" s="332">
        <f>IFERROR(SUM(Y34:Y36),"0")</f>
        <v>24</v>
      </c>
      <c r="Z37" s="332">
        <f>IFERROR(IF(Z34="",0,Z34),"0")+IFERROR(IF(Z35="",0,Z35),"0")+IFERROR(IF(Z36="",0,Z36),"0")</f>
        <v>0.372</v>
      </c>
      <c r="AA37" s="333"/>
      <c r="AB37" s="333"/>
      <c r="AC37" s="333"/>
    </row>
    <row r="38" spans="1:68" x14ac:dyDescent="0.2">
      <c r="A38" s="352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2"/>
      <c r="N38" s="352"/>
      <c r="O38" s="353"/>
      <c r="P38" s="347" t="s">
        <v>73</v>
      </c>
      <c r="Q38" s="348"/>
      <c r="R38" s="348"/>
      <c r="S38" s="348"/>
      <c r="T38" s="348"/>
      <c r="U38" s="348"/>
      <c r="V38" s="349"/>
      <c r="W38" s="37" t="s">
        <v>74</v>
      </c>
      <c r="X38" s="332">
        <f>IFERROR(SUMPRODUCT(X34:X36*H34:H36),"0")</f>
        <v>134.39999999999998</v>
      </c>
      <c r="Y38" s="332">
        <f>IFERROR(SUMPRODUCT(Y34:Y36*H34:H36),"0")</f>
        <v>134.39999999999998</v>
      </c>
      <c r="Z38" s="37"/>
      <c r="AA38" s="333"/>
      <c r="AB38" s="333"/>
      <c r="AC38" s="333"/>
    </row>
    <row r="39" spans="1:68" ht="16.5" customHeight="1" x14ac:dyDescent="0.25">
      <c r="A39" s="378" t="s">
        <v>95</v>
      </c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2"/>
      <c r="N39" s="352"/>
      <c r="O39" s="352"/>
      <c r="P39" s="352"/>
      <c r="Q39" s="352"/>
      <c r="R39" s="352"/>
      <c r="S39" s="352"/>
      <c r="T39" s="352"/>
      <c r="U39" s="352"/>
      <c r="V39" s="352"/>
      <c r="W39" s="352"/>
      <c r="X39" s="352"/>
      <c r="Y39" s="352"/>
      <c r="Z39" s="352"/>
      <c r="AA39" s="325"/>
      <c r="AB39" s="325"/>
      <c r="AC39" s="325"/>
    </row>
    <row r="40" spans="1:68" ht="14.25" customHeight="1" x14ac:dyDescent="0.25">
      <c r="A40" s="355" t="s">
        <v>64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52"/>
      <c r="Z40" s="352"/>
      <c r="AA40" s="326"/>
      <c r="AB40" s="326"/>
      <c r="AC40" s="326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38">
        <v>4607111038999</v>
      </c>
      <c r="E41" s="339"/>
      <c r="F41" s="329">
        <v>0.4</v>
      </c>
      <c r="G41" s="32">
        <v>16</v>
      </c>
      <c r="H41" s="329">
        <v>6.4</v>
      </c>
      <c r="I41" s="329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50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4"/>
      <c r="V41" s="34"/>
      <c r="W41" s="35" t="s">
        <v>70</v>
      </c>
      <c r="X41" s="330">
        <v>0</v>
      </c>
      <c r="Y41" s="331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4301071044</v>
      </c>
      <c r="D42" s="338">
        <v>4607111039385</v>
      </c>
      <c r="E42" s="339"/>
      <c r="F42" s="329">
        <v>0.7</v>
      </c>
      <c r="G42" s="32">
        <v>10</v>
      </c>
      <c r="H42" s="329">
        <v>7</v>
      </c>
      <c r="I42" s="329">
        <v>7.3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9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35"/>
      <c r="R42" s="335"/>
      <c r="S42" s="335"/>
      <c r="T42" s="336"/>
      <c r="U42" s="34"/>
      <c r="V42" s="34"/>
      <c r="W42" s="35" t="s">
        <v>70</v>
      </c>
      <c r="X42" s="330">
        <v>24</v>
      </c>
      <c r="Y42" s="331">
        <f t="shared" si="0"/>
        <v>24</v>
      </c>
      <c r="Z42" s="36">
        <f t="shared" si="1"/>
        <v>0.372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175.2</v>
      </c>
      <c r="BN42" s="67">
        <f t="shared" si="3"/>
        <v>175.2</v>
      </c>
      <c r="BO42" s="67">
        <f t="shared" si="4"/>
        <v>0.2857142857142857</v>
      </c>
      <c r="BP42" s="67">
        <f t="shared" si="5"/>
        <v>0.2857142857142857</v>
      </c>
    </row>
    <row r="43" spans="1:68" ht="27" customHeight="1" x14ac:dyDescent="0.25">
      <c r="A43" s="54" t="s">
        <v>105</v>
      </c>
      <c r="B43" s="54" t="s">
        <v>106</v>
      </c>
      <c r="C43" s="31">
        <v>4301070972</v>
      </c>
      <c r="D43" s="338">
        <v>4607111037183</v>
      </c>
      <c r="E43" s="339"/>
      <c r="F43" s="329">
        <v>0.9</v>
      </c>
      <c r="G43" s="32">
        <v>8</v>
      </c>
      <c r="H43" s="329">
        <v>7.2</v>
      </c>
      <c r="I43" s="329">
        <v>7.4859999999999998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3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30">
        <v>0</v>
      </c>
      <c r="Y43" s="331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38">
        <v>4607111038982</v>
      </c>
      <c r="E44" s="339"/>
      <c r="F44" s="329">
        <v>0.7</v>
      </c>
      <c r="G44" s="32">
        <v>10</v>
      </c>
      <c r="H44" s="329">
        <v>7</v>
      </c>
      <c r="I44" s="329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8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30">
        <v>36</v>
      </c>
      <c r="Y44" s="331">
        <f t="shared" si="0"/>
        <v>36</v>
      </c>
      <c r="Z44" s="36">
        <f t="shared" si="1"/>
        <v>0.55800000000000005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262.29599999999999</v>
      </c>
      <c r="BN44" s="67">
        <f t="shared" si="3"/>
        <v>262.29599999999999</v>
      </c>
      <c r="BO44" s="67">
        <f t="shared" si="4"/>
        <v>0.42857142857142855</v>
      </c>
      <c r="BP44" s="67">
        <f t="shared" si="5"/>
        <v>0.42857142857142855</v>
      </c>
    </row>
    <row r="45" spans="1:68" ht="27" customHeight="1" x14ac:dyDescent="0.25">
      <c r="A45" s="54" t="s">
        <v>110</v>
      </c>
      <c r="B45" s="54" t="s">
        <v>111</v>
      </c>
      <c r="C45" s="31">
        <v>4301071046</v>
      </c>
      <c r="D45" s="338">
        <v>4607111039354</v>
      </c>
      <c r="E45" s="339"/>
      <c r="F45" s="329">
        <v>0.4</v>
      </c>
      <c r="G45" s="32">
        <v>16</v>
      </c>
      <c r="H45" s="329">
        <v>6.4</v>
      </c>
      <c r="I45" s="329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7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30">
        <v>0</v>
      </c>
      <c r="Y45" s="331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4301071047</v>
      </c>
      <c r="D46" s="338">
        <v>4607111039330</v>
      </c>
      <c r="E46" s="339"/>
      <c r="F46" s="329">
        <v>0.7</v>
      </c>
      <c r="G46" s="32">
        <v>10</v>
      </c>
      <c r="H46" s="329">
        <v>7</v>
      </c>
      <c r="I46" s="329">
        <v>7.3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9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30">
        <v>96</v>
      </c>
      <c r="Y46" s="331">
        <f t="shared" si="0"/>
        <v>96</v>
      </c>
      <c r="Z46" s="36">
        <f t="shared" si="1"/>
        <v>1.488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700.8</v>
      </c>
      <c r="BN46" s="67">
        <f t="shared" si="3"/>
        <v>700.8</v>
      </c>
      <c r="BO46" s="67">
        <f t="shared" si="4"/>
        <v>1.1428571428571428</v>
      </c>
      <c r="BP46" s="67">
        <f t="shared" si="5"/>
        <v>1.1428571428571428</v>
      </c>
    </row>
    <row r="47" spans="1:68" ht="27" customHeight="1" x14ac:dyDescent="0.25">
      <c r="A47" s="54" t="s">
        <v>114</v>
      </c>
      <c r="B47" s="54" t="s">
        <v>115</v>
      </c>
      <c r="C47" s="31">
        <v>4301070968</v>
      </c>
      <c r="D47" s="338">
        <v>4607111036889</v>
      </c>
      <c r="E47" s="339"/>
      <c r="F47" s="329">
        <v>0.9</v>
      </c>
      <c r="G47" s="32">
        <v>8</v>
      </c>
      <c r="H47" s="329">
        <v>7.2</v>
      </c>
      <c r="I47" s="329">
        <v>7.4859999999999998</v>
      </c>
      <c r="J47" s="32">
        <v>84</v>
      </c>
      <c r="K47" s="32" t="s">
        <v>67</v>
      </c>
      <c r="L47" s="32" t="s">
        <v>98</v>
      </c>
      <c r="M47" s="33" t="s">
        <v>69</v>
      </c>
      <c r="N47" s="33"/>
      <c r="O47" s="32">
        <v>180</v>
      </c>
      <c r="P47" s="39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30">
        <v>0</v>
      </c>
      <c r="Y47" s="331">
        <f t="shared" si="0"/>
        <v>0</v>
      </c>
      <c r="Z47" s="36">
        <f t="shared" si="1"/>
        <v>0</v>
      </c>
      <c r="AA47" s="56"/>
      <c r="AB47" s="57"/>
      <c r="AC47" s="96" t="s">
        <v>109</v>
      </c>
      <c r="AG47" s="67"/>
      <c r="AJ47" s="71" t="s">
        <v>100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51"/>
      <c r="B48" s="352"/>
      <c r="C48" s="352"/>
      <c r="D48" s="352"/>
      <c r="E48" s="352"/>
      <c r="F48" s="352"/>
      <c r="G48" s="352"/>
      <c r="H48" s="352"/>
      <c r="I48" s="352"/>
      <c r="J48" s="352"/>
      <c r="K48" s="352"/>
      <c r="L48" s="352"/>
      <c r="M48" s="352"/>
      <c r="N48" s="352"/>
      <c r="O48" s="353"/>
      <c r="P48" s="347" t="s">
        <v>73</v>
      </c>
      <c r="Q48" s="348"/>
      <c r="R48" s="348"/>
      <c r="S48" s="348"/>
      <c r="T48" s="348"/>
      <c r="U48" s="348"/>
      <c r="V48" s="349"/>
      <c r="W48" s="37" t="s">
        <v>70</v>
      </c>
      <c r="X48" s="332">
        <f>IFERROR(SUM(X41:X47),"0")</f>
        <v>156</v>
      </c>
      <c r="Y48" s="332">
        <f>IFERROR(SUM(Y41:Y47),"0")</f>
        <v>156</v>
      </c>
      <c r="Z48" s="332">
        <f>IFERROR(IF(Z41="",0,Z41),"0")+IFERROR(IF(Z42="",0,Z42),"0")+IFERROR(IF(Z43="",0,Z43),"0")+IFERROR(IF(Z44="",0,Z44),"0")+IFERROR(IF(Z45="",0,Z45),"0")+IFERROR(IF(Z46="",0,Z46),"0")+IFERROR(IF(Z47="",0,Z47),"0")</f>
        <v>2.4180000000000001</v>
      </c>
      <c r="AA48" s="333"/>
      <c r="AB48" s="333"/>
      <c r="AC48" s="333"/>
    </row>
    <row r="49" spans="1:68" x14ac:dyDescent="0.2">
      <c r="A49" s="352"/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3"/>
      <c r="P49" s="347" t="s">
        <v>73</v>
      </c>
      <c r="Q49" s="348"/>
      <c r="R49" s="348"/>
      <c r="S49" s="348"/>
      <c r="T49" s="348"/>
      <c r="U49" s="348"/>
      <c r="V49" s="349"/>
      <c r="W49" s="37" t="s">
        <v>74</v>
      </c>
      <c r="X49" s="332">
        <f>IFERROR(SUMPRODUCT(X41:X47*H41:H47),"0")</f>
        <v>1092</v>
      </c>
      <c r="Y49" s="332">
        <f>IFERROR(SUMPRODUCT(Y41:Y47*H41:H47),"0")</f>
        <v>1092</v>
      </c>
      <c r="Z49" s="37"/>
      <c r="AA49" s="333"/>
      <c r="AB49" s="333"/>
      <c r="AC49" s="333"/>
    </row>
    <row r="50" spans="1:68" ht="16.5" customHeight="1" x14ac:dyDescent="0.25">
      <c r="A50" s="378" t="s">
        <v>116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52"/>
      <c r="Z50" s="352"/>
      <c r="AA50" s="325"/>
      <c r="AB50" s="325"/>
      <c r="AC50" s="325"/>
    </row>
    <row r="51" spans="1:68" ht="14.25" customHeight="1" x14ac:dyDescent="0.25">
      <c r="A51" s="355" t="s">
        <v>64</v>
      </c>
      <c r="B51" s="352"/>
      <c r="C51" s="352"/>
      <c r="D51" s="352"/>
      <c r="E51" s="352"/>
      <c r="F51" s="352"/>
      <c r="G51" s="352"/>
      <c r="H51" s="352"/>
      <c r="I51" s="352"/>
      <c r="J51" s="352"/>
      <c r="K51" s="352"/>
      <c r="L51" s="352"/>
      <c r="M51" s="352"/>
      <c r="N51" s="352"/>
      <c r="O51" s="352"/>
      <c r="P51" s="352"/>
      <c r="Q51" s="352"/>
      <c r="R51" s="352"/>
      <c r="S51" s="352"/>
      <c r="T51" s="352"/>
      <c r="U51" s="352"/>
      <c r="V51" s="352"/>
      <c r="W51" s="352"/>
      <c r="X51" s="352"/>
      <c r="Y51" s="352"/>
      <c r="Z51" s="352"/>
      <c r="AA51" s="326"/>
      <c r="AB51" s="326"/>
      <c r="AC51" s="326"/>
    </row>
    <row r="52" spans="1:68" ht="16.5" customHeight="1" x14ac:dyDescent="0.25">
      <c r="A52" s="54" t="s">
        <v>117</v>
      </c>
      <c r="B52" s="54" t="s">
        <v>118</v>
      </c>
      <c r="C52" s="31">
        <v>4301071073</v>
      </c>
      <c r="D52" s="338">
        <v>4620207490822</v>
      </c>
      <c r="E52" s="339"/>
      <c r="F52" s="329">
        <v>0.43</v>
      </c>
      <c r="G52" s="32">
        <v>8</v>
      </c>
      <c r="H52" s="329">
        <v>3.44</v>
      </c>
      <c r="I52" s="329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0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5"/>
      <c r="R52" s="335"/>
      <c r="S52" s="335"/>
      <c r="T52" s="336"/>
      <c r="U52" s="34"/>
      <c r="V52" s="34"/>
      <c r="W52" s="35" t="s">
        <v>70</v>
      </c>
      <c r="X52" s="330">
        <v>0</v>
      </c>
      <c r="Y52" s="331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2"/>
      <c r="N53" s="352"/>
      <c r="O53" s="353"/>
      <c r="P53" s="347" t="s">
        <v>73</v>
      </c>
      <c r="Q53" s="348"/>
      <c r="R53" s="348"/>
      <c r="S53" s="348"/>
      <c r="T53" s="348"/>
      <c r="U53" s="348"/>
      <c r="V53" s="349"/>
      <c r="W53" s="37" t="s">
        <v>70</v>
      </c>
      <c r="X53" s="332">
        <f>IFERROR(SUM(X52:X52),"0")</f>
        <v>0</v>
      </c>
      <c r="Y53" s="332">
        <f>IFERROR(SUM(Y52:Y52),"0")</f>
        <v>0</v>
      </c>
      <c r="Z53" s="332">
        <f>IFERROR(IF(Z52="",0,Z52),"0")</f>
        <v>0</v>
      </c>
      <c r="AA53" s="333"/>
      <c r="AB53" s="333"/>
      <c r="AC53" s="333"/>
    </row>
    <row r="54" spans="1:68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2"/>
      <c r="N54" s="352"/>
      <c r="O54" s="353"/>
      <c r="P54" s="347" t="s">
        <v>73</v>
      </c>
      <c r="Q54" s="348"/>
      <c r="R54" s="348"/>
      <c r="S54" s="348"/>
      <c r="T54" s="348"/>
      <c r="U54" s="348"/>
      <c r="V54" s="349"/>
      <c r="W54" s="37" t="s">
        <v>74</v>
      </c>
      <c r="X54" s="332">
        <f>IFERROR(SUMPRODUCT(X52:X52*H52:H52),"0")</f>
        <v>0</v>
      </c>
      <c r="Y54" s="332">
        <f>IFERROR(SUMPRODUCT(Y52:Y52*H52:H52),"0")</f>
        <v>0</v>
      </c>
      <c r="Z54" s="37"/>
      <c r="AA54" s="333"/>
      <c r="AB54" s="333"/>
      <c r="AC54" s="333"/>
    </row>
    <row r="55" spans="1:68" ht="14.25" customHeight="1" x14ac:dyDescent="0.25">
      <c r="A55" s="355" t="s">
        <v>120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52"/>
      <c r="Z55" s="352"/>
      <c r="AA55" s="326"/>
      <c r="AB55" s="326"/>
      <c r="AC55" s="326"/>
    </row>
    <row r="56" spans="1:68" ht="16.5" customHeight="1" x14ac:dyDescent="0.25">
      <c r="A56" s="54" t="s">
        <v>121</v>
      </c>
      <c r="B56" s="54" t="s">
        <v>122</v>
      </c>
      <c r="C56" s="31">
        <v>4301100087</v>
      </c>
      <c r="D56" s="338">
        <v>4607111039743</v>
      </c>
      <c r="E56" s="339"/>
      <c r="F56" s="329">
        <v>0.18</v>
      </c>
      <c r="G56" s="32">
        <v>6</v>
      </c>
      <c r="H56" s="329">
        <v>1.08</v>
      </c>
      <c r="I56" s="329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5"/>
      <c r="R56" s="335"/>
      <c r="S56" s="335"/>
      <c r="T56" s="336"/>
      <c r="U56" s="34"/>
      <c r="V56" s="34"/>
      <c r="W56" s="35" t="s">
        <v>70</v>
      </c>
      <c r="X56" s="330">
        <v>0</v>
      </c>
      <c r="Y56" s="331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123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124</v>
      </c>
      <c r="B57" s="54" t="s">
        <v>125</v>
      </c>
      <c r="C57" s="31">
        <v>4301100088</v>
      </c>
      <c r="D57" s="338">
        <v>4607111037077</v>
      </c>
      <c r="E57" s="339"/>
      <c r="F57" s="329">
        <v>0.2</v>
      </c>
      <c r="G57" s="32">
        <v>6</v>
      </c>
      <c r="H57" s="329">
        <v>1.2</v>
      </c>
      <c r="I57" s="329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26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5"/>
      <c r="R57" s="335"/>
      <c r="S57" s="335"/>
      <c r="T57" s="336"/>
      <c r="U57" s="34"/>
      <c r="V57" s="34"/>
      <c r="W57" s="35" t="s">
        <v>70</v>
      </c>
      <c r="X57" s="330">
        <v>0</v>
      </c>
      <c r="Y57" s="33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123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51"/>
      <c r="B58" s="352"/>
      <c r="C58" s="352"/>
      <c r="D58" s="352"/>
      <c r="E58" s="352"/>
      <c r="F58" s="352"/>
      <c r="G58" s="352"/>
      <c r="H58" s="352"/>
      <c r="I58" s="352"/>
      <c r="J58" s="352"/>
      <c r="K58" s="352"/>
      <c r="L58" s="352"/>
      <c r="M58" s="352"/>
      <c r="N58" s="352"/>
      <c r="O58" s="353"/>
      <c r="P58" s="347" t="s">
        <v>73</v>
      </c>
      <c r="Q58" s="348"/>
      <c r="R58" s="348"/>
      <c r="S58" s="348"/>
      <c r="T58" s="348"/>
      <c r="U58" s="348"/>
      <c r="V58" s="349"/>
      <c r="W58" s="37" t="s">
        <v>70</v>
      </c>
      <c r="X58" s="332">
        <f>IFERROR(SUM(X56:X57),"0")</f>
        <v>0</v>
      </c>
      <c r="Y58" s="332">
        <f>IFERROR(SUM(Y56:Y57),"0")</f>
        <v>0</v>
      </c>
      <c r="Z58" s="332">
        <f>IFERROR(IF(Z56="",0,Z56),"0")+IFERROR(IF(Z57="",0,Z57),"0")</f>
        <v>0</v>
      </c>
      <c r="AA58" s="333"/>
      <c r="AB58" s="333"/>
      <c r="AC58" s="333"/>
    </row>
    <row r="59" spans="1:68" x14ac:dyDescent="0.2">
      <c r="A59" s="352"/>
      <c r="B59" s="352"/>
      <c r="C59" s="352"/>
      <c r="D59" s="352"/>
      <c r="E59" s="352"/>
      <c r="F59" s="352"/>
      <c r="G59" s="352"/>
      <c r="H59" s="352"/>
      <c r="I59" s="352"/>
      <c r="J59" s="352"/>
      <c r="K59" s="352"/>
      <c r="L59" s="352"/>
      <c r="M59" s="352"/>
      <c r="N59" s="352"/>
      <c r="O59" s="353"/>
      <c r="P59" s="347" t="s">
        <v>73</v>
      </c>
      <c r="Q59" s="348"/>
      <c r="R59" s="348"/>
      <c r="S59" s="348"/>
      <c r="T59" s="348"/>
      <c r="U59" s="348"/>
      <c r="V59" s="349"/>
      <c r="W59" s="37" t="s">
        <v>74</v>
      </c>
      <c r="X59" s="332">
        <f>IFERROR(SUMPRODUCT(X56:X57*H56:H57),"0")</f>
        <v>0</v>
      </c>
      <c r="Y59" s="332">
        <f>IFERROR(SUMPRODUCT(Y56:Y57*H56:H57),"0")</f>
        <v>0</v>
      </c>
      <c r="Z59" s="37"/>
      <c r="AA59" s="333"/>
      <c r="AB59" s="333"/>
      <c r="AC59" s="333"/>
    </row>
    <row r="60" spans="1:68" ht="14.25" customHeight="1" x14ac:dyDescent="0.25">
      <c r="A60" s="355" t="s">
        <v>77</v>
      </c>
      <c r="B60" s="352"/>
      <c r="C60" s="352"/>
      <c r="D60" s="352"/>
      <c r="E60" s="352"/>
      <c r="F60" s="352"/>
      <c r="G60" s="352"/>
      <c r="H60" s="352"/>
      <c r="I60" s="352"/>
      <c r="J60" s="352"/>
      <c r="K60" s="352"/>
      <c r="L60" s="352"/>
      <c r="M60" s="352"/>
      <c r="N60" s="352"/>
      <c r="O60" s="352"/>
      <c r="P60" s="352"/>
      <c r="Q60" s="352"/>
      <c r="R60" s="352"/>
      <c r="S60" s="352"/>
      <c r="T60" s="352"/>
      <c r="U60" s="352"/>
      <c r="V60" s="352"/>
      <c r="W60" s="352"/>
      <c r="X60" s="352"/>
      <c r="Y60" s="352"/>
      <c r="Z60" s="352"/>
      <c r="AA60" s="326"/>
      <c r="AB60" s="326"/>
      <c r="AC60" s="326"/>
    </row>
    <row r="61" spans="1:68" ht="16.5" customHeight="1" x14ac:dyDescent="0.25">
      <c r="A61" s="54" t="s">
        <v>126</v>
      </c>
      <c r="B61" s="54" t="s">
        <v>127</v>
      </c>
      <c r="C61" s="31">
        <v>4301132194</v>
      </c>
      <c r="D61" s="338">
        <v>4607111039712</v>
      </c>
      <c r="E61" s="339"/>
      <c r="F61" s="329">
        <v>0.2</v>
      </c>
      <c r="G61" s="32">
        <v>6</v>
      </c>
      <c r="H61" s="329">
        <v>1.2</v>
      </c>
      <c r="I61" s="329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9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5"/>
      <c r="R61" s="335"/>
      <c r="S61" s="335"/>
      <c r="T61" s="336"/>
      <c r="U61" s="34"/>
      <c r="V61" s="34"/>
      <c r="W61" s="35" t="s">
        <v>70</v>
      </c>
      <c r="X61" s="330">
        <v>0</v>
      </c>
      <c r="Y61" s="331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128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51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2"/>
      <c r="N62" s="352"/>
      <c r="O62" s="353"/>
      <c r="P62" s="347" t="s">
        <v>73</v>
      </c>
      <c r="Q62" s="348"/>
      <c r="R62" s="348"/>
      <c r="S62" s="348"/>
      <c r="T62" s="348"/>
      <c r="U62" s="348"/>
      <c r="V62" s="349"/>
      <c r="W62" s="37" t="s">
        <v>70</v>
      </c>
      <c r="X62" s="332">
        <f>IFERROR(SUM(X61:X61),"0")</f>
        <v>0</v>
      </c>
      <c r="Y62" s="332">
        <f>IFERROR(SUM(Y61:Y61),"0")</f>
        <v>0</v>
      </c>
      <c r="Z62" s="332">
        <f>IFERROR(IF(Z61="",0,Z61),"0")</f>
        <v>0</v>
      </c>
      <c r="AA62" s="333"/>
      <c r="AB62" s="333"/>
      <c r="AC62" s="333"/>
    </row>
    <row r="63" spans="1:68" x14ac:dyDescent="0.2">
      <c r="A63" s="352"/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3"/>
      <c r="P63" s="347" t="s">
        <v>73</v>
      </c>
      <c r="Q63" s="348"/>
      <c r="R63" s="348"/>
      <c r="S63" s="348"/>
      <c r="T63" s="348"/>
      <c r="U63" s="348"/>
      <c r="V63" s="349"/>
      <c r="W63" s="37" t="s">
        <v>74</v>
      </c>
      <c r="X63" s="332">
        <f>IFERROR(SUMPRODUCT(X61:X61*H61:H61),"0")</f>
        <v>0</v>
      </c>
      <c r="Y63" s="332">
        <f>IFERROR(SUMPRODUCT(Y61:Y61*H61:H61),"0")</f>
        <v>0</v>
      </c>
      <c r="Z63" s="37"/>
      <c r="AA63" s="333"/>
      <c r="AB63" s="333"/>
      <c r="AC63" s="333"/>
    </row>
    <row r="64" spans="1:68" ht="14.25" customHeight="1" x14ac:dyDescent="0.25">
      <c r="A64" s="355" t="s">
        <v>129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52"/>
      <c r="Z64" s="352"/>
      <c r="AA64" s="326"/>
      <c r="AB64" s="326"/>
      <c r="AC64" s="326"/>
    </row>
    <row r="65" spans="1:68" ht="16.5" customHeight="1" x14ac:dyDescent="0.25">
      <c r="A65" s="54" t="s">
        <v>130</v>
      </c>
      <c r="B65" s="54" t="s">
        <v>131</v>
      </c>
      <c r="C65" s="31">
        <v>4301136018</v>
      </c>
      <c r="D65" s="338">
        <v>4607111037008</v>
      </c>
      <c r="E65" s="339"/>
      <c r="F65" s="329">
        <v>0.36</v>
      </c>
      <c r="G65" s="32">
        <v>4</v>
      </c>
      <c r="H65" s="329">
        <v>1.44</v>
      </c>
      <c r="I65" s="329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5"/>
      <c r="R65" s="335"/>
      <c r="S65" s="335"/>
      <c r="T65" s="336"/>
      <c r="U65" s="34"/>
      <c r="V65" s="34"/>
      <c r="W65" s="35" t="s">
        <v>70</v>
      </c>
      <c r="X65" s="330">
        <v>0</v>
      </c>
      <c r="Y65" s="33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132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133</v>
      </c>
      <c r="B66" s="54" t="s">
        <v>134</v>
      </c>
      <c r="C66" s="31">
        <v>4301136015</v>
      </c>
      <c r="D66" s="338">
        <v>4607111037398</v>
      </c>
      <c r="E66" s="339"/>
      <c r="F66" s="329">
        <v>0.09</v>
      </c>
      <c r="G66" s="32">
        <v>24</v>
      </c>
      <c r="H66" s="329">
        <v>2.16</v>
      </c>
      <c r="I66" s="329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5"/>
      <c r="R66" s="335"/>
      <c r="S66" s="335"/>
      <c r="T66" s="336"/>
      <c r="U66" s="34"/>
      <c r="V66" s="34"/>
      <c r="W66" s="35" t="s">
        <v>70</v>
      </c>
      <c r="X66" s="330">
        <v>0</v>
      </c>
      <c r="Y66" s="331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132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51"/>
      <c r="B67" s="352"/>
      <c r="C67" s="352"/>
      <c r="D67" s="352"/>
      <c r="E67" s="352"/>
      <c r="F67" s="352"/>
      <c r="G67" s="352"/>
      <c r="H67" s="352"/>
      <c r="I67" s="352"/>
      <c r="J67" s="352"/>
      <c r="K67" s="352"/>
      <c r="L67" s="352"/>
      <c r="M67" s="352"/>
      <c r="N67" s="352"/>
      <c r="O67" s="353"/>
      <c r="P67" s="347" t="s">
        <v>73</v>
      </c>
      <c r="Q67" s="348"/>
      <c r="R67" s="348"/>
      <c r="S67" s="348"/>
      <c r="T67" s="348"/>
      <c r="U67" s="348"/>
      <c r="V67" s="349"/>
      <c r="W67" s="37" t="s">
        <v>70</v>
      </c>
      <c r="X67" s="332">
        <f>IFERROR(SUM(X65:X66),"0")</f>
        <v>0</v>
      </c>
      <c r="Y67" s="332">
        <f>IFERROR(SUM(Y65:Y66),"0")</f>
        <v>0</v>
      </c>
      <c r="Z67" s="332">
        <f>IFERROR(IF(Z65="",0,Z65),"0")+IFERROR(IF(Z66="",0,Z66),"0")</f>
        <v>0</v>
      </c>
      <c r="AA67" s="333"/>
      <c r="AB67" s="333"/>
      <c r="AC67" s="333"/>
    </row>
    <row r="68" spans="1:68" x14ac:dyDescent="0.2">
      <c r="A68" s="352"/>
      <c r="B68" s="352"/>
      <c r="C68" s="352"/>
      <c r="D68" s="352"/>
      <c r="E68" s="352"/>
      <c r="F68" s="352"/>
      <c r="G68" s="352"/>
      <c r="H68" s="352"/>
      <c r="I68" s="352"/>
      <c r="J68" s="352"/>
      <c r="K68" s="352"/>
      <c r="L68" s="352"/>
      <c r="M68" s="352"/>
      <c r="N68" s="352"/>
      <c r="O68" s="353"/>
      <c r="P68" s="347" t="s">
        <v>73</v>
      </c>
      <c r="Q68" s="348"/>
      <c r="R68" s="348"/>
      <c r="S68" s="348"/>
      <c r="T68" s="348"/>
      <c r="U68" s="348"/>
      <c r="V68" s="349"/>
      <c r="W68" s="37" t="s">
        <v>74</v>
      </c>
      <c r="X68" s="332">
        <f>IFERROR(SUMPRODUCT(X65:X66*H65:H66),"0")</f>
        <v>0</v>
      </c>
      <c r="Y68" s="332">
        <f>IFERROR(SUMPRODUCT(Y65:Y66*H65:H66),"0")</f>
        <v>0</v>
      </c>
      <c r="Z68" s="37"/>
      <c r="AA68" s="333"/>
      <c r="AB68" s="333"/>
      <c r="AC68" s="333"/>
    </row>
    <row r="69" spans="1:68" ht="14.25" customHeight="1" x14ac:dyDescent="0.25">
      <c r="A69" s="355" t="s">
        <v>135</v>
      </c>
      <c r="B69" s="352"/>
      <c r="C69" s="352"/>
      <c r="D69" s="352"/>
      <c r="E69" s="352"/>
      <c r="F69" s="352"/>
      <c r="G69" s="352"/>
      <c r="H69" s="352"/>
      <c r="I69" s="352"/>
      <c r="J69" s="352"/>
      <c r="K69" s="352"/>
      <c r="L69" s="352"/>
      <c r="M69" s="352"/>
      <c r="N69" s="352"/>
      <c r="O69" s="352"/>
      <c r="P69" s="352"/>
      <c r="Q69" s="352"/>
      <c r="R69" s="352"/>
      <c r="S69" s="352"/>
      <c r="T69" s="352"/>
      <c r="U69" s="352"/>
      <c r="V69" s="352"/>
      <c r="W69" s="352"/>
      <c r="X69" s="352"/>
      <c r="Y69" s="352"/>
      <c r="Z69" s="352"/>
      <c r="AA69" s="326"/>
      <c r="AB69" s="326"/>
      <c r="AC69" s="326"/>
    </row>
    <row r="70" spans="1:68" ht="16.5" customHeight="1" x14ac:dyDescent="0.25">
      <c r="A70" s="54" t="s">
        <v>136</v>
      </c>
      <c r="B70" s="54" t="s">
        <v>137</v>
      </c>
      <c r="C70" s="31">
        <v>4301135664</v>
      </c>
      <c r="D70" s="338">
        <v>4607111039705</v>
      </c>
      <c r="E70" s="339"/>
      <c r="F70" s="329">
        <v>0.2</v>
      </c>
      <c r="G70" s="32">
        <v>6</v>
      </c>
      <c r="H70" s="329">
        <v>1.2</v>
      </c>
      <c r="I70" s="32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5"/>
      <c r="R70" s="335"/>
      <c r="S70" s="335"/>
      <c r="T70" s="336"/>
      <c r="U70" s="34"/>
      <c r="V70" s="34"/>
      <c r="W70" s="35" t="s">
        <v>70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132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4301135665</v>
      </c>
      <c r="D71" s="338">
        <v>4607111039729</v>
      </c>
      <c r="E71" s="339"/>
      <c r="F71" s="329">
        <v>0.2</v>
      </c>
      <c r="G71" s="32">
        <v>6</v>
      </c>
      <c r="H71" s="329">
        <v>1.2</v>
      </c>
      <c r="I71" s="329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5"/>
      <c r="R71" s="335"/>
      <c r="S71" s="335"/>
      <c r="T71" s="336"/>
      <c r="U71" s="34"/>
      <c r="V71" s="34"/>
      <c r="W71" s="35" t="s">
        <v>70</v>
      </c>
      <c r="X71" s="330">
        <v>14</v>
      </c>
      <c r="Y71" s="331">
        <f>IFERROR(IF(X71="","",X71),"")</f>
        <v>14</v>
      </c>
      <c r="Z71" s="36">
        <f>IFERROR(IF(X71="","",X71*0.00941),"")</f>
        <v>0.13174</v>
      </c>
      <c r="AA71" s="56"/>
      <c r="AB71" s="57"/>
      <c r="AC71" s="112" t="s">
        <v>140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21.84</v>
      </c>
      <c r="BN71" s="67">
        <f>IFERROR(Y71*I71,"0")</f>
        <v>21.84</v>
      </c>
      <c r="BO71" s="67">
        <f>IFERROR(X71/J71,"0")</f>
        <v>0.1</v>
      </c>
      <c r="BP71" s="67">
        <f>IFERROR(Y71/J71,"0")</f>
        <v>0.1</v>
      </c>
    </row>
    <row r="72" spans="1:68" ht="27" customHeight="1" x14ac:dyDescent="0.25">
      <c r="A72" s="54" t="s">
        <v>141</v>
      </c>
      <c r="B72" s="54" t="s">
        <v>142</v>
      </c>
      <c r="C72" s="31">
        <v>4301135702</v>
      </c>
      <c r="D72" s="338">
        <v>4620207490228</v>
      </c>
      <c r="E72" s="339"/>
      <c r="F72" s="329">
        <v>0.2</v>
      </c>
      <c r="G72" s="32">
        <v>6</v>
      </c>
      <c r="H72" s="329">
        <v>1.2</v>
      </c>
      <c r="I72" s="329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2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5"/>
      <c r="R72" s="335"/>
      <c r="S72" s="335"/>
      <c r="T72" s="336"/>
      <c r="U72" s="34"/>
      <c r="V72" s="34"/>
      <c r="W72" s="35" t="s">
        <v>70</v>
      </c>
      <c r="X72" s="330">
        <v>0</v>
      </c>
      <c r="Y72" s="331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140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x14ac:dyDescent="0.2">
      <c r="A73" s="351"/>
      <c r="B73" s="352"/>
      <c r="C73" s="352"/>
      <c r="D73" s="352"/>
      <c r="E73" s="352"/>
      <c r="F73" s="352"/>
      <c r="G73" s="352"/>
      <c r="H73" s="352"/>
      <c r="I73" s="352"/>
      <c r="J73" s="352"/>
      <c r="K73" s="352"/>
      <c r="L73" s="352"/>
      <c r="M73" s="352"/>
      <c r="N73" s="352"/>
      <c r="O73" s="353"/>
      <c r="P73" s="347" t="s">
        <v>73</v>
      </c>
      <c r="Q73" s="348"/>
      <c r="R73" s="348"/>
      <c r="S73" s="348"/>
      <c r="T73" s="348"/>
      <c r="U73" s="348"/>
      <c r="V73" s="349"/>
      <c r="W73" s="37" t="s">
        <v>70</v>
      </c>
      <c r="X73" s="332">
        <f>IFERROR(SUM(X70:X72),"0")</f>
        <v>14</v>
      </c>
      <c r="Y73" s="332">
        <f>IFERROR(SUM(Y70:Y72),"0")</f>
        <v>14</v>
      </c>
      <c r="Z73" s="332">
        <f>IFERROR(IF(Z70="",0,Z70),"0")+IFERROR(IF(Z71="",0,Z71),"0")+IFERROR(IF(Z72="",0,Z72),"0")</f>
        <v>0.13174</v>
      </c>
      <c r="AA73" s="333"/>
      <c r="AB73" s="333"/>
      <c r="AC73" s="333"/>
    </row>
    <row r="74" spans="1:68" x14ac:dyDescent="0.2">
      <c r="A74" s="352"/>
      <c r="B74" s="352"/>
      <c r="C74" s="352"/>
      <c r="D74" s="352"/>
      <c r="E74" s="352"/>
      <c r="F74" s="352"/>
      <c r="G74" s="352"/>
      <c r="H74" s="352"/>
      <c r="I74" s="352"/>
      <c r="J74" s="352"/>
      <c r="K74" s="352"/>
      <c r="L74" s="352"/>
      <c r="M74" s="352"/>
      <c r="N74" s="352"/>
      <c r="O74" s="353"/>
      <c r="P74" s="347" t="s">
        <v>73</v>
      </c>
      <c r="Q74" s="348"/>
      <c r="R74" s="348"/>
      <c r="S74" s="348"/>
      <c r="T74" s="348"/>
      <c r="U74" s="348"/>
      <c r="V74" s="349"/>
      <c r="W74" s="37" t="s">
        <v>74</v>
      </c>
      <c r="X74" s="332">
        <f>IFERROR(SUMPRODUCT(X70:X72*H70:H72),"0")</f>
        <v>16.8</v>
      </c>
      <c r="Y74" s="332">
        <f>IFERROR(SUMPRODUCT(Y70:Y72*H70:H72),"0")</f>
        <v>16.8</v>
      </c>
      <c r="Z74" s="37"/>
      <c r="AA74" s="333"/>
      <c r="AB74" s="333"/>
      <c r="AC74" s="333"/>
    </row>
    <row r="75" spans="1:68" ht="16.5" customHeight="1" x14ac:dyDescent="0.25">
      <c r="A75" s="378" t="s">
        <v>143</v>
      </c>
      <c r="B75" s="352"/>
      <c r="C75" s="352"/>
      <c r="D75" s="352"/>
      <c r="E75" s="352"/>
      <c r="F75" s="352"/>
      <c r="G75" s="352"/>
      <c r="H75" s="352"/>
      <c r="I75" s="352"/>
      <c r="J75" s="352"/>
      <c r="K75" s="352"/>
      <c r="L75" s="352"/>
      <c r="M75" s="352"/>
      <c r="N75" s="352"/>
      <c r="O75" s="352"/>
      <c r="P75" s="352"/>
      <c r="Q75" s="352"/>
      <c r="R75" s="352"/>
      <c r="S75" s="352"/>
      <c r="T75" s="352"/>
      <c r="U75" s="352"/>
      <c r="V75" s="352"/>
      <c r="W75" s="352"/>
      <c r="X75" s="352"/>
      <c r="Y75" s="352"/>
      <c r="Z75" s="352"/>
      <c r="AA75" s="325"/>
      <c r="AB75" s="325"/>
      <c r="AC75" s="325"/>
    </row>
    <row r="76" spans="1:68" ht="14.25" customHeight="1" x14ac:dyDescent="0.25">
      <c r="A76" s="355" t="s">
        <v>64</v>
      </c>
      <c r="B76" s="352"/>
      <c r="C76" s="352"/>
      <c r="D76" s="352"/>
      <c r="E76" s="352"/>
      <c r="F76" s="352"/>
      <c r="G76" s="352"/>
      <c r="H76" s="352"/>
      <c r="I76" s="352"/>
      <c r="J76" s="352"/>
      <c r="K76" s="352"/>
      <c r="L76" s="352"/>
      <c r="M76" s="352"/>
      <c r="N76" s="352"/>
      <c r="O76" s="352"/>
      <c r="P76" s="352"/>
      <c r="Q76" s="352"/>
      <c r="R76" s="352"/>
      <c r="S76" s="352"/>
      <c r="T76" s="352"/>
      <c r="U76" s="352"/>
      <c r="V76" s="352"/>
      <c r="W76" s="352"/>
      <c r="X76" s="352"/>
      <c r="Y76" s="352"/>
      <c r="Z76" s="352"/>
      <c r="AA76" s="326"/>
      <c r="AB76" s="326"/>
      <c r="AC76" s="326"/>
    </row>
    <row r="77" spans="1:68" ht="27" customHeight="1" x14ac:dyDescent="0.25">
      <c r="A77" s="54" t="s">
        <v>144</v>
      </c>
      <c r="B77" s="54" t="s">
        <v>145</v>
      </c>
      <c r="C77" s="31">
        <v>4301070977</v>
      </c>
      <c r="D77" s="338">
        <v>4607111037411</v>
      </c>
      <c r="E77" s="339"/>
      <c r="F77" s="329">
        <v>2.7</v>
      </c>
      <c r="G77" s="32">
        <v>1</v>
      </c>
      <c r="H77" s="329">
        <v>2.7</v>
      </c>
      <c r="I77" s="329">
        <v>2.8132000000000001</v>
      </c>
      <c r="J77" s="32">
        <v>234</v>
      </c>
      <c r="K77" s="32" t="s">
        <v>146</v>
      </c>
      <c r="L77" s="32" t="s">
        <v>98</v>
      </c>
      <c r="M77" s="33" t="s">
        <v>69</v>
      </c>
      <c r="N77" s="33"/>
      <c r="O77" s="32">
        <v>180</v>
      </c>
      <c r="P77" s="46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5"/>
      <c r="R77" s="335"/>
      <c r="S77" s="335"/>
      <c r="T77" s="336"/>
      <c r="U77" s="34"/>
      <c r="V77" s="34"/>
      <c r="W77" s="35" t="s">
        <v>70</v>
      </c>
      <c r="X77" s="330">
        <v>0</v>
      </c>
      <c r="Y77" s="331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147</v>
      </c>
      <c r="AG77" s="67"/>
      <c r="AJ77" s="71" t="s">
        <v>100</v>
      </c>
      <c r="AK77" s="71">
        <v>18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148</v>
      </c>
      <c r="B78" s="54" t="s">
        <v>149</v>
      </c>
      <c r="C78" s="31">
        <v>4301070981</v>
      </c>
      <c r="D78" s="338">
        <v>4607111036728</v>
      </c>
      <c r="E78" s="339"/>
      <c r="F78" s="329">
        <v>5</v>
      </c>
      <c r="G78" s="32">
        <v>1</v>
      </c>
      <c r="H78" s="329">
        <v>5</v>
      </c>
      <c r="I78" s="329">
        <v>5.2131999999999996</v>
      </c>
      <c r="J78" s="32">
        <v>144</v>
      </c>
      <c r="K78" s="32" t="s">
        <v>67</v>
      </c>
      <c r="L78" s="32" t="s">
        <v>103</v>
      </c>
      <c r="M78" s="33" t="s">
        <v>69</v>
      </c>
      <c r="N78" s="33"/>
      <c r="O78" s="32">
        <v>180</v>
      </c>
      <c r="P78" s="4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5"/>
      <c r="R78" s="335"/>
      <c r="S78" s="335"/>
      <c r="T78" s="336"/>
      <c r="U78" s="34"/>
      <c r="V78" s="34"/>
      <c r="W78" s="35" t="s">
        <v>70</v>
      </c>
      <c r="X78" s="330">
        <v>0</v>
      </c>
      <c r="Y78" s="331">
        <f>IFERROR(IF(X78="","",X78),"")</f>
        <v>0</v>
      </c>
      <c r="Z78" s="36">
        <f>IFERROR(IF(X78="","",X78*0.00866),"")</f>
        <v>0</v>
      </c>
      <c r="AA78" s="56"/>
      <c r="AB78" s="57"/>
      <c r="AC78" s="118" t="s">
        <v>147</v>
      </c>
      <c r="AG78" s="67"/>
      <c r="AJ78" s="71" t="s">
        <v>104</v>
      </c>
      <c r="AK78" s="71">
        <v>144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x14ac:dyDescent="0.2">
      <c r="A79" s="351"/>
      <c r="B79" s="352"/>
      <c r="C79" s="352"/>
      <c r="D79" s="352"/>
      <c r="E79" s="352"/>
      <c r="F79" s="352"/>
      <c r="G79" s="352"/>
      <c r="H79" s="352"/>
      <c r="I79" s="352"/>
      <c r="J79" s="352"/>
      <c r="K79" s="352"/>
      <c r="L79" s="352"/>
      <c r="M79" s="352"/>
      <c r="N79" s="352"/>
      <c r="O79" s="353"/>
      <c r="P79" s="347" t="s">
        <v>73</v>
      </c>
      <c r="Q79" s="348"/>
      <c r="R79" s="348"/>
      <c r="S79" s="348"/>
      <c r="T79" s="348"/>
      <c r="U79" s="348"/>
      <c r="V79" s="349"/>
      <c r="W79" s="37" t="s">
        <v>70</v>
      </c>
      <c r="X79" s="332">
        <f>IFERROR(SUM(X77:X78),"0")</f>
        <v>0</v>
      </c>
      <c r="Y79" s="332">
        <f>IFERROR(SUM(Y77:Y78),"0")</f>
        <v>0</v>
      </c>
      <c r="Z79" s="332">
        <f>IFERROR(IF(Z77="",0,Z77),"0")+IFERROR(IF(Z78="",0,Z78),"0")</f>
        <v>0</v>
      </c>
      <c r="AA79" s="333"/>
      <c r="AB79" s="333"/>
      <c r="AC79" s="333"/>
    </row>
    <row r="80" spans="1:68" x14ac:dyDescent="0.2">
      <c r="A80" s="352"/>
      <c r="B80" s="352"/>
      <c r="C80" s="352"/>
      <c r="D80" s="352"/>
      <c r="E80" s="352"/>
      <c r="F80" s="352"/>
      <c r="G80" s="352"/>
      <c r="H80" s="352"/>
      <c r="I80" s="352"/>
      <c r="J80" s="352"/>
      <c r="K80" s="352"/>
      <c r="L80" s="352"/>
      <c r="M80" s="352"/>
      <c r="N80" s="352"/>
      <c r="O80" s="353"/>
      <c r="P80" s="347" t="s">
        <v>73</v>
      </c>
      <c r="Q80" s="348"/>
      <c r="R80" s="348"/>
      <c r="S80" s="348"/>
      <c r="T80" s="348"/>
      <c r="U80" s="348"/>
      <c r="V80" s="349"/>
      <c r="W80" s="37" t="s">
        <v>74</v>
      </c>
      <c r="X80" s="332">
        <f>IFERROR(SUMPRODUCT(X77:X78*H77:H78),"0")</f>
        <v>0</v>
      </c>
      <c r="Y80" s="332">
        <f>IFERROR(SUMPRODUCT(Y77:Y78*H77:H78),"0")</f>
        <v>0</v>
      </c>
      <c r="Z80" s="37"/>
      <c r="AA80" s="333"/>
      <c r="AB80" s="333"/>
      <c r="AC80" s="333"/>
    </row>
    <row r="81" spans="1:68" ht="16.5" customHeight="1" x14ac:dyDescent="0.25">
      <c r="A81" s="378" t="s">
        <v>150</v>
      </c>
      <c r="B81" s="352"/>
      <c r="C81" s="352"/>
      <c r="D81" s="352"/>
      <c r="E81" s="352"/>
      <c r="F81" s="352"/>
      <c r="G81" s="352"/>
      <c r="H81" s="352"/>
      <c r="I81" s="352"/>
      <c r="J81" s="352"/>
      <c r="K81" s="352"/>
      <c r="L81" s="352"/>
      <c r="M81" s="352"/>
      <c r="N81" s="352"/>
      <c r="O81" s="352"/>
      <c r="P81" s="352"/>
      <c r="Q81" s="352"/>
      <c r="R81" s="352"/>
      <c r="S81" s="352"/>
      <c r="T81" s="352"/>
      <c r="U81" s="352"/>
      <c r="V81" s="352"/>
      <c r="W81" s="352"/>
      <c r="X81" s="352"/>
      <c r="Y81" s="352"/>
      <c r="Z81" s="352"/>
      <c r="AA81" s="325"/>
      <c r="AB81" s="325"/>
      <c r="AC81" s="325"/>
    </row>
    <row r="82" spans="1:68" ht="14.25" customHeight="1" x14ac:dyDescent="0.25">
      <c r="A82" s="355" t="s">
        <v>135</v>
      </c>
      <c r="B82" s="352"/>
      <c r="C82" s="352"/>
      <c r="D82" s="352"/>
      <c r="E82" s="352"/>
      <c r="F82" s="352"/>
      <c r="G82" s="352"/>
      <c r="H82" s="352"/>
      <c r="I82" s="352"/>
      <c r="J82" s="352"/>
      <c r="K82" s="352"/>
      <c r="L82" s="352"/>
      <c r="M82" s="352"/>
      <c r="N82" s="352"/>
      <c r="O82" s="352"/>
      <c r="P82" s="352"/>
      <c r="Q82" s="352"/>
      <c r="R82" s="352"/>
      <c r="S82" s="352"/>
      <c r="T82" s="352"/>
      <c r="U82" s="352"/>
      <c r="V82" s="352"/>
      <c r="W82" s="352"/>
      <c r="X82" s="352"/>
      <c r="Y82" s="352"/>
      <c r="Z82" s="352"/>
      <c r="AA82" s="326"/>
      <c r="AB82" s="326"/>
      <c r="AC82" s="326"/>
    </row>
    <row r="83" spans="1:68" ht="27" customHeight="1" x14ac:dyDescent="0.25">
      <c r="A83" s="54" t="s">
        <v>151</v>
      </c>
      <c r="B83" s="54" t="s">
        <v>152</v>
      </c>
      <c r="C83" s="31">
        <v>4301135586</v>
      </c>
      <c r="D83" s="338">
        <v>4607111033659</v>
      </c>
      <c r="E83" s="339"/>
      <c r="F83" s="329">
        <v>0.3</v>
      </c>
      <c r="G83" s="32">
        <v>6</v>
      </c>
      <c r="H83" s="329">
        <v>1.8</v>
      </c>
      <c r="I83" s="329">
        <v>2.2218</v>
      </c>
      <c r="J83" s="32">
        <v>140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5"/>
      <c r="R83" s="335"/>
      <c r="S83" s="335"/>
      <c r="T83" s="336"/>
      <c r="U83" s="34"/>
      <c r="V83" s="34"/>
      <c r="W83" s="35" t="s">
        <v>70</v>
      </c>
      <c r="X83" s="330">
        <v>0</v>
      </c>
      <c r="Y83" s="331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153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154</v>
      </c>
      <c r="B84" s="54" t="s">
        <v>155</v>
      </c>
      <c r="C84" s="31">
        <v>4301135574</v>
      </c>
      <c r="D84" s="338">
        <v>4607111033659</v>
      </c>
      <c r="E84" s="339"/>
      <c r="F84" s="329">
        <v>0.3</v>
      </c>
      <c r="G84" s="32">
        <v>12</v>
      </c>
      <c r="H84" s="329">
        <v>3.6</v>
      </c>
      <c r="I84" s="32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5"/>
      <c r="R84" s="335"/>
      <c r="S84" s="335"/>
      <c r="T84" s="336"/>
      <c r="U84" s="34"/>
      <c r="V84" s="34"/>
      <c r="W84" s="35" t="s">
        <v>70</v>
      </c>
      <c r="X84" s="330">
        <v>14</v>
      </c>
      <c r="Y84" s="331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153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2"/>
      <c r="N85" s="352"/>
      <c r="O85" s="353"/>
      <c r="P85" s="347" t="s">
        <v>73</v>
      </c>
      <c r="Q85" s="348"/>
      <c r="R85" s="348"/>
      <c r="S85" s="348"/>
      <c r="T85" s="348"/>
      <c r="U85" s="348"/>
      <c r="V85" s="349"/>
      <c r="W85" s="37" t="s">
        <v>70</v>
      </c>
      <c r="X85" s="332">
        <f>IFERROR(SUM(X83:X84),"0")</f>
        <v>14</v>
      </c>
      <c r="Y85" s="332">
        <f>IFERROR(SUM(Y83:Y84),"0")</f>
        <v>14</v>
      </c>
      <c r="Z85" s="332">
        <f>IFERROR(IF(Z83="",0,Z83),"0")+IFERROR(IF(Z84="",0,Z84),"0")</f>
        <v>0.25031999999999999</v>
      </c>
      <c r="AA85" s="333"/>
      <c r="AB85" s="333"/>
      <c r="AC85" s="333"/>
    </row>
    <row r="86" spans="1:68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2"/>
      <c r="N86" s="352"/>
      <c r="O86" s="353"/>
      <c r="P86" s="347" t="s">
        <v>73</v>
      </c>
      <c r="Q86" s="348"/>
      <c r="R86" s="348"/>
      <c r="S86" s="348"/>
      <c r="T86" s="348"/>
      <c r="U86" s="348"/>
      <c r="V86" s="349"/>
      <c r="W86" s="37" t="s">
        <v>74</v>
      </c>
      <c r="X86" s="332">
        <f>IFERROR(SUMPRODUCT(X83:X84*H83:H84),"0")</f>
        <v>50.4</v>
      </c>
      <c r="Y86" s="332">
        <f>IFERROR(SUMPRODUCT(Y83:Y84*H83:H84),"0")</f>
        <v>50.4</v>
      </c>
      <c r="Z86" s="37"/>
      <c r="AA86" s="333"/>
      <c r="AB86" s="333"/>
      <c r="AC86" s="333"/>
    </row>
    <row r="87" spans="1:68" ht="16.5" customHeight="1" x14ac:dyDescent="0.25">
      <c r="A87" s="378" t="s">
        <v>156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52"/>
      <c r="Z87" s="352"/>
      <c r="AA87" s="325"/>
      <c r="AB87" s="325"/>
      <c r="AC87" s="325"/>
    </row>
    <row r="88" spans="1:68" ht="14.25" customHeight="1" x14ac:dyDescent="0.25">
      <c r="A88" s="355" t="s">
        <v>157</v>
      </c>
      <c r="B88" s="352"/>
      <c r="C88" s="352"/>
      <c r="D88" s="352"/>
      <c r="E88" s="352"/>
      <c r="F88" s="352"/>
      <c r="G88" s="352"/>
      <c r="H88" s="352"/>
      <c r="I88" s="352"/>
      <c r="J88" s="352"/>
      <c r="K88" s="352"/>
      <c r="L88" s="352"/>
      <c r="M88" s="352"/>
      <c r="N88" s="352"/>
      <c r="O88" s="352"/>
      <c r="P88" s="352"/>
      <c r="Q88" s="352"/>
      <c r="R88" s="352"/>
      <c r="S88" s="352"/>
      <c r="T88" s="352"/>
      <c r="U88" s="352"/>
      <c r="V88" s="352"/>
      <c r="W88" s="352"/>
      <c r="X88" s="352"/>
      <c r="Y88" s="352"/>
      <c r="Z88" s="352"/>
      <c r="AA88" s="326"/>
      <c r="AB88" s="326"/>
      <c r="AC88" s="326"/>
    </row>
    <row r="89" spans="1:68" ht="27" customHeight="1" x14ac:dyDescent="0.25">
      <c r="A89" s="54" t="s">
        <v>158</v>
      </c>
      <c r="B89" s="54" t="s">
        <v>159</v>
      </c>
      <c r="C89" s="31">
        <v>4301131047</v>
      </c>
      <c r="D89" s="338">
        <v>4607111034120</v>
      </c>
      <c r="E89" s="339"/>
      <c r="F89" s="329">
        <v>0.3</v>
      </c>
      <c r="G89" s="32">
        <v>12</v>
      </c>
      <c r="H89" s="329">
        <v>3.6</v>
      </c>
      <c r="I89" s="329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30">
        <v>28</v>
      </c>
      <c r="Y89" s="331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161</v>
      </c>
      <c r="B90" s="54" t="s">
        <v>162</v>
      </c>
      <c r="C90" s="31">
        <v>4301131046</v>
      </c>
      <c r="D90" s="338">
        <v>4607111034137</v>
      </c>
      <c r="E90" s="339"/>
      <c r="F90" s="329">
        <v>0.3</v>
      </c>
      <c r="G90" s="32">
        <v>12</v>
      </c>
      <c r="H90" s="329">
        <v>3.6</v>
      </c>
      <c r="I90" s="329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6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5"/>
      <c r="R90" s="335"/>
      <c r="S90" s="335"/>
      <c r="T90" s="336"/>
      <c r="U90" s="34"/>
      <c r="V90" s="34"/>
      <c r="W90" s="35" t="s">
        <v>70</v>
      </c>
      <c r="X90" s="330">
        <v>28</v>
      </c>
      <c r="Y90" s="331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51"/>
      <c r="B91" s="352"/>
      <c r="C91" s="352"/>
      <c r="D91" s="352"/>
      <c r="E91" s="352"/>
      <c r="F91" s="352"/>
      <c r="G91" s="352"/>
      <c r="H91" s="352"/>
      <c r="I91" s="352"/>
      <c r="J91" s="352"/>
      <c r="K91" s="352"/>
      <c r="L91" s="352"/>
      <c r="M91" s="352"/>
      <c r="N91" s="352"/>
      <c r="O91" s="353"/>
      <c r="P91" s="347" t="s">
        <v>73</v>
      </c>
      <c r="Q91" s="348"/>
      <c r="R91" s="348"/>
      <c r="S91" s="348"/>
      <c r="T91" s="348"/>
      <c r="U91" s="348"/>
      <c r="V91" s="349"/>
      <c r="W91" s="37" t="s">
        <v>70</v>
      </c>
      <c r="X91" s="332">
        <f>IFERROR(SUM(X89:X90),"0")</f>
        <v>56</v>
      </c>
      <c r="Y91" s="332">
        <f>IFERROR(SUM(Y89:Y90),"0")</f>
        <v>56</v>
      </c>
      <c r="Z91" s="332">
        <f>IFERROR(IF(Z89="",0,Z89),"0")+IFERROR(IF(Z90="",0,Z90),"0")</f>
        <v>1.0012799999999999</v>
      </c>
      <c r="AA91" s="333"/>
      <c r="AB91" s="333"/>
      <c r="AC91" s="333"/>
    </row>
    <row r="92" spans="1:68" x14ac:dyDescent="0.2">
      <c r="A92" s="352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2"/>
      <c r="N92" s="352"/>
      <c r="O92" s="353"/>
      <c r="P92" s="347" t="s">
        <v>73</v>
      </c>
      <c r="Q92" s="348"/>
      <c r="R92" s="348"/>
      <c r="S92" s="348"/>
      <c r="T92" s="348"/>
      <c r="U92" s="348"/>
      <c r="V92" s="349"/>
      <c r="W92" s="37" t="s">
        <v>74</v>
      </c>
      <c r="X92" s="332">
        <f>IFERROR(SUMPRODUCT(X89:X90*H89:H90),"0")</f>
        <v>201.6</v>
      </c>
      <c r="Y92" s="332">
        <f>IFERROR(SUMPRODUCT(Y89:Y90*H89:H90),"0")</f>
        <v>201.6</v>
      </c>
      <c r="Z92" s="37"/>
      <c r="AA92" s="333"/>
      <c r="AB92" s="333"/>
      <c r="AC92" s="333"/>
    </row>
    <row r="93" spans="1:68" ht="16.5" customHeight="1" x14ac:dyDescent="0.25">
      <c r="A93" s="378" t="s">
        <v>164</v>
      </c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2"/>
      <c r="N93" s="352"/>
      <c r="O93" s="352"/>
      <c r="P93" s="352"/>
      <c r="Q93" s="352"/>
      <c r="R93" s="352"/>
      <c r="S93" s="352"/>
      <c r="T93" s="352"/>
      <c r="U93" s="352"/>
      <c r="V93" s="352"/>
      <c r="W93" s="352"/>
      <c r="X93" s="352"/>
      <c r="Y93" s="352"/>
      <c r="Z93" s="352"/>
      <c r="AA93" s="325"/>
      <c r="AB93" s="325"/>
      <c r="AC93" s="325"/>
    </row>
    <row r="94" spans="1:68" ht="14.25" customHeight="1" x14ac:dyDescent="0.25">
      <c r="A94" s="355" t="s">
        <v>135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52"/>
      <c r="Z94" s="352"/>
      <c r="AA94" s="326"/>
      <c r="AB94" s="326"/>
      <c r="AC94" s="326"/>
    </row>
    <row r="95" spans="1:68" ht="27" customHeight="1" x14ac:dyDescent="0.25">
      <c r="A95" s="54" t="s">
        <v>165</v>
      </c>
      <c r="B95" s="54" t="s">
        <v>166</v>
      </c>
      <c r="C95" s="31">
        <v>4301135763</v>
      </c>
      <c r="D95" s="338">
        <v>4620207491027</v>
      </c>
      <c r="E95" s="339"/>
      <c r="F95" s="329">
        <v>0.24</v>
      </c>
      <c r="G95" s="32">
        <v>12</v>
      </c>
      <c r="H95" s="329">
        <v>2.88</v>
      </c>
      <c r="I95" s="32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90" t="s">
        <v>167</v>
      </c>
      <c r="Q95" s="335"/>
      <c r="R95" s="335"/>
      <c r="S95" s="335"/>
      <c r="T95" s="336"/>
      <c r="U95" s="34"/>
      <c r="V95" s="34"/>
      <c r="W95" s="35" t="s">
        <v>70</v>
      </c>
      <c r="X95" s="330">
        <v>14</v>
      </c>
      <c r="Y95" s="331">
        <f t="shared" ref="Y95:Y101" si="6">IFERROR(IF(X95="","",X95),"")</f>
        <v>14</v>
      </c>
      <c r="Z95" s="36">
        <f t="shared" ref="Z95:Z101" si="7">IFERROR(IF(X95="","",X95*0.01788),"")</f>
        <v>0.25031999999999999</v>
      </c>
      <c r="AA95" s="56"/>
      <c r="AB95" s="57"/>
      <c r="AC95" s="128" t="s">
        <v>153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1" si="8">IFERROR(X95*I95,"0")</f>
        <v>50.170400000000001</v>
      </c>
      <c r="BN95" s="67">
        <f t="shared" ref="BN95:BN101" si="9">IFERROR(Y95*I95,"0")</f>
        <v>50.170400000000001</v>
      </c>
      <c r="BO95" s="67">
        <f t="shared" ref="BO95:BO101" si="10">IFERROR(X95/J95,"0")</f>
        <v>0.2</v>
      </c>
      <c r="BP95" s="67">
        <f t="shared" ref="BP95:BP101" si="11">IFERROR(Y95/J95,"0")</f>
        <v>0.2</v>
      </c>
    </row>
    <row r="96" spans="1:68" ht="27" customHeight="1" x14ac:dyDescent="0.25">
      <c r="A96" s="54" t="s">
        <v>168</v>
      </c>
      <c r="B96" s="54" t="s">
        <v>169</v>
      </c>
      <c r="C96" s="31">
        <v>4301135577</v>
      </c>
      <c r="D96" s="338">
        <v>4607111033451</v>
      </c>
      <c r="E96" s="339"/>
      <c r="F96" s="329">
        <v>0.3</v>
      </c>
      <c r="G96" s="32">
        <v>12</v>
      </c>
      <c r="H96" s="329">
        <v>3.6</v>
      </c>
      <c r="I96" s="329">
        <v>4.3036000000000003</v>
      </c>
      <c r="J96" s="32">
        <v>70</v>
      </c>
      <c r="K96" s="32" t="s">
        <v>80</v>
      </c>
      <c r="L96" s="32" t="s">
        <v>103</v>
      </c>
      <c r="M96" s="33" t="s">
        <v>69</v>
      </c>
      <c r="N96" s="33"/>
      <c r="O96" s="32">
        <v>180</v>
      </c>
      <c r="P96" s="46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5"/>
      <c r="R96" s="335"/>
      <c r="S96" s="335"/>
      <c r="T96" s="336"/>
      <c r="U96" s="34"/>
      <c r="V96" s="34"/>
      <c r="W96" s="35" t="s">
        <v>70</v>
      </c>
      <c r="X96" s="330">
        <v>168</v>
      </c>
      <c r="Y96" s="331">
        <f t="shared" si="6"/>
        <v>168</v>
      </c>
      <c r="Z96" s="36">
        <f t="shared" si="7"/>
        <v>3.0038399999999998</v>
      </c>
      <c r="AA96" s="56"/>
      <c r="AB96" s="57"/>
      <c r="AC96" s="130" t="s">
        <v>153</v>
      </c>
      <c r="AG96" s="67"/>
      <c r="AJ96" s="71" t="s">
        <v>104</v>
      </c>
      <c r="AK96" s="71">
        <v>70</v>
      </c>
      <c r="BB96" s="131" t="s">
        <v>82</v>
      </c>
      <c r="BM96" s="67">
        <f t="shared" si="8"/>
        <v>723.00480000000005</v>
      </c>
      <c r="BN96" s="67">
        <f t="shared" si="9"/>
        <v>723.00480000000005</v>
      </c>
      <c r="BO96" s="67">
        <f t="shared" si="10"/>
        <v>2.4</v>
      </c>
      <c r="BP96" s="67">
        <f t="shared" si="11"/>
        <v>2.4</v>
      </c>
    </row>
    <row r="97" spans="1:68" ht="27" customHeight="1" x14ac:dyDescent="0.25">
      <c r="A97" s="54" t="s">
        <v>170</v>
      </c>
      <c r="B97" s="54" t="s">
        <v>171</v>
      </c>
      <c r="C97" s="31">
        <v>4301135595</v>
      </c>
      <c r="D97" s="338">
        <v>4607111035141</v>
      </c>
      <c r="E97" s="339"/>
      <c r="F97" s="329">
        <v>0.3</v>
      </c>
      <c r="G97" s="32">
        <v>12</v>
      </c>
      <c r="H97" s="329">
        <v>3.6</v>
      </c>
      <c r="I97" s="329">
        <v>4.3036000000000003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8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7" s="335"/>
      <c r="R97" s="335"/>
      <c r="S97" s="335"/>
      <c r="T97" s="336"/>
      <c r="U97" s="34"/>
      <c r="V97" s="34"/>
      <c r="W97" s="35" t="s">
        <v>70</v>
      </c>
      <c r="X97" s="330">
        <v>0</v>
      </c>
      <c r="Y97" s="331">
        <f t="shared" si="6"/>
        <v>0</v>
      </c>
      <c r="Z97" s="36">
        <f t="shared" si="7"/>
        <v>0</v>
      </c>
      <c r="AA97" s="56"/>
      <c r="AB97" s="57"/>
      <c r="AC97" s="132" t="s">
        <v>172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173</v>
      </c>
      <c r="B98" s="54" t="s">
        <v>174</v>
      </c>
      <c r="C98" s="31">
        <v>4301135768</v>
      </c>
      <c r="D98" s="338">
        <v>4620207491034</v>
      </c>
      <c r="E98" s="339"/>
      <c r="F98" s="329">
        <v>0.24</v>
      </c>
      <c r="G98" s="32">
        <v>12</v>
      </c>
      <c r="H98" s="329">
        <v>2.88</v>
      </c>
      <c r="I98" s="329">
        <v>3.5836000000000001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89" t="s">
        <v>175</v>
      </c>
      <c r="Q98" s="335"/>
      <c r="R98" s="335"/>
      <c r="S98" s="335"/>
      <c r="T98" s="336"/>
      <c r="U98" s="34"/>
      <c r="V98" s="34"/>
      <c r="W98" s="35" t="s">
        <v>70</v>
      </c>
      <c r="X98" s="330">
        <v>0</v>
      </c>
      <c r="Y98" s="331">
        <f t="shared" si="6"/>
        <v>0</v>
      </c>
      <c r="Z98" s="36">
        <f t="shared" si="7"/>
        <v>0</v>
      </c>
      <c r="AA98" s="56"/>
      <c r="AB98" s="57"/>
      <c r="AC98" s="134" t="s">
        <v>172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176</v>
      </c>
      <c r="B99" s="54" t="s">
        <v>177</v>
      </c>
      <c r="C99" s="31">
        <v>4301135578</v>
      </c>
      <c r="D99" s="338">
        <v>4607111033444</v>
      </c>
      <c r="E99" s="339"/>
      <c r="F99" s="329">
        <v>0.3</v>
      </c>
      <c r="G99" s="32">
        <v>12</v>
      </c>
      <c r="H99" s="329">
        <v>3.6</v>
      </c>
      <c r="I99" s="329">
        <v>4.3036000000000003</v>
      </c>
      <c r="J99" s="32">
        <v>70</v>
      </c>
      <c r="K99" s="32" t="s">
        <v>80</v>
      </c>
      <c r="L99" s="32" t="s">
        <v>103</v>
      </c>
      <c r="M99" s="33" t="s">
        <v>69</v>
      </c>
      <c r="N99" s="33"/>
      <c r="O99" s="32">
        <v>180</v>
      </c>
      <c r="P99" s="37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35"/>
      <c r="R99" s="335"/>
      <c r="S99" s="335"/>
      <c r="T99" s="336"/>
      <c r="U99" s="34"/>
      <c r="V99" s="34"/>
      <c r="W99" s="35" t="s">
        <v>70</v>
      </c>
      <c r="X99" s="330">
        <v>42</v>
      </c>
      <c r="Y99" s="331">
        <f t="shared" si="6"/>
        <v>42</v>
      </c>
      <c r="Z99" s="36">
        <f t="shared" si="7"/>
        <v>0.75095999999999996</v>
      </c>
      <c r="AA99" s="56"/>
      <c r="AB99" s="57"/>
      <c r="AC99" s="136" t="s">
        <v>153</v>
      </c>
      <c r="AG99" s="67"/>
      <c r="AJ99" s="71" t="s">
        <v>104</v>
      </c>
      <c r="AK99" s="71">
        <v>70</v>
      </c>
      <c r="BB99" s="137" t="s">
        <v>82</v>
      </c>
      <c r="BM99" s="67">
        <f t="shared" si="8"/>
        <v>180.75120000000001</v>
      </c>
      <c r="BN99" s="67">
        <f t="shared" si="9"/>
        <v>180.75120000000001</v>
      </c>
      <c r="BO99" s="67">
        <f t="shared" si="10"/>
        <v>0.6</v>
      </c>
      <c r="BP99" s="67">
        <f t="shared" si="11"/>
        <v>0.6</v>
      </c>
    </row>
    <row r="100" spans="1:68" ht="27" customHeight="1" x14ac:dyDescent="0.25">
      <c r="A100" s="54" t="s">
        <v>178</v>
      </c>
      <c r="B100" s="54" t="s">
        <v>179</v>
      </c>
      <c r="C100" s="31">
        <v>4301135571</v>
      </c>
      <c r="D100" s="338">
        <v>4607111035028</v>
      </c>
      <c r="E100" s="339"/>
      <c r="F100" s="329">
        <v>0.48</v>
      </c>
      <c r="G100" s="32">
        <v>8</v>
      </c>
      <c r="H100" s="329">
        <v>3.84</v>
      </c>
      <c r="I100" s="329">
        <v>4.4488000000000003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5" t="s">
        <v>180</v>
      </c>
      <c r="Q100" s="335"/>
      <c r="R100" s="335"/>
      <c r="S100" s="335"/>
      <c r="T100" s="336"/>
      <c r="U100" s="34"/>
      <c r="V100" s="34"/>
      <c r="W100" s="35" t="s">
        <v>70</v>
      </c>
      <c r="X100" s="330">
        <v>0</v>
      </c>
      <c r="Y100" s="331">
        <f t="shared" si="6"/>
        <v>0</v>
      </c>
      <c r="Z100" s="36">
        <f t="shared" si="7"/>
        <v>0</v>
      </c>
      <c r="AA100" s="56"/>
      <c r="AB100" s="57"/>
      <c r="AC100" s="138" t="s">
        <v>153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181</v>
      </c>
      <c r="B101" s="54" t="s">
        <v>182</v>
      </c>
      <c r="C101" s="31">
        <v>4301135285</v>
      </c>
      <c r="D101" s="338">
        <v>4607111036407</v>
      </c>
      <c r="E101" s="339"/>
      <c r="F101" s="329">
        <v>0.3</v>
      </c>
      <c r="G101" s="32">
        <v>14</v>
      </c>
      <c r="H101" s="329">
        <v>4.2</v>
      </c>
      <c r="I101" s="329">
        <v>4.5292000000000003</v>
      </c>
      <c r="J101" s="32">
        <v>70</v>
      </c>
      <c r="K101" s="32" t="s">
        <v>80</v>
      </c>
      <c r="L101" s="32" t="s">
        <v>98</v>
      </c>
      <c r="M101" s="33" t="s">
        <v>69</v>
      </c>
      <c r="N101" s="33"/>
      <c r="O101" s="32">
        <v>180</v>
      </c>
      <c r="P101" s="51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35"/>
      <c r="R101" s="335"/>
      <c r="S101" s="335"/>
      <c r="T101" s="336"/>
      <c r="U101" s="34"/>
      <c r="V101" s="34"/>
      <c r="W101" s="35" t="s">
        <v>70</v>
      </c>
      <c r="X101" s="330">
        <v>14</v>
      </c>
      <c r="Y101" s="331">
        <f t="shared" si="6"/>
        <v>14</v>
      </c>
      <c r="Z101" s="36">
        <f t="shared" si="7"/>
        <v>0.25031999999999999</v>
      </c>
      <c r="AA101" s="56"/>
      <c r="AB101" s="57"/>
      <c r="AC101" s="140" t="s">
        <v>183</v>
      </c>
      <c r="AG101" s="67"/>
      <c r="AJ101" s="71" t="s">
        <v>100</v>
      </c>
      <c r="AK101" s="71">
        <v>14</v>
      </c>
      <c r="BB101" s="141" t="s">
        <v>82</v>
      </c>
      <c r="BM101" s="67">
        <f t="shared" si="8"/>
        <v>63.408800000000006</v>
      </c>
      <c r="BN101" s="67">
        <f t="shared" si="9"/>
        <v>63.408800000000006</v>
      </c>
      <c r="BO101" s="67">
        <f t="shared" si="10"/>
        <v>0.2</v>
      </c>
      <c r="BP101" s="67">
        <f t="shared" si="11"/>
        <v>0.2</v>
      </c>
    </row>
    <row r="102" spans="1:68" x14ac:dyDescent="0.2">
      <c r="A102" s="351"/>
      <c r="B102" s="352"/>
      <c r="C102" s="352"/>
      <c r="D102" s="352"/>
      <c r="E102" s="352"/>
      <c r="F102" s="352"/>
      <c r="G102" s="352"/>
      <c r="H102" s="352"/>
      <c r="I102" s="352"/>
      <c r="J102" s="352"/>
      <c r="K102" s="352"/>
      <c r="L102" s="352"/>
      <c r="M102" s="352"/>
      <c r="N102" s="352"/>
      <c r="O102" s="353"/>
      <c r="P102" s="347" t="s">
        <v>73</v>
      </c>
      <c r="Q102" s="348"/>
      <c r="R102" s="348"/>
      <c r="S102" s="348"/>
      <c r="T102" s="348"/>
      <c r="U102" s="348"/>
      <c r="V102" s="349"/>
      <c r="W102" s="37" t="s">
        <v>70</v>
      </c>
      <c r="X102" s="332">
        <f>IFERROR(SUM(X95:X101),"0")</f>
        <v>238</v>
      </c>
      <c r="Y102" s="332">
        <f>IFERROR(SUM(Y95:Y101),"0")</f>
        <v>238</v>
      </c>
      <c r="Z102" s="332">
        <f>IFERROR(IF(Z95="",0,Z95),"0")+IFERROR(IF(Z96="",0,Z96),"0")+IFERROR(IF(Z97="",0,Z97),"0")+IFERROR(IF(Z98="",0,Z98),"0")+IFERROR(IF(Z99="",0,Z99),"0")+IFERROR(IF(Z100="",0,Z100),"0")+IFERROR(IF(Z101="",0,Z101),"0")</f>
        <v>4.2554400000000001</v>
      </c>
      <c r="AA102" s="333"/>
      <c r="AB102" s="333"/>
      <c r="AC102" s="333"/>
    </row>
    <row r="103" spans="1:68" x14ac:dyDescent="0.2">
      <c r="A103" s="352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2"/>
      <c r="N103" s="352"/>
      <c r="O103" s="353"/>
      <c r="P103" s="347" t="s">
        <v>73</v>
      </c>
      <c r="Q103" s="348"/>
      <c r="R103" s="348"/>
      <c r="S103" s="348"/>
      <c r="T103" s="348"/>
      <c r="U103" s="348"/>
      <c r="V103" s="349"/>
      <c r="W103" s="37" t="s">
        <v>74</v>
      </c>
      <c r="X103" s="332">
        <f>IFERROR(SUMPRODUCT(X95:X101*H95:H101),"0")</f>
        <v>855.12000000000012</v>
      </c>
      <c r="Y103" s="332">
        <f>IFERROR(SUMPRODUCT(Y95:Y101*H95:H101),"0")</f>
        <v>855.12000000000012</v>
      </c>
      <c r="Z103" s="37"/>
      <c r="AA103" s="333"/>
      <c r="AB103" s="333"/>
      <c r="AC103" s="333"/>
    </row>
    <row r="104" spans="1:68" ht="16.5" customHeight="1" x14ac:dyDescent="0.25">
      <c r="A104" s="378" t="s">
        <v>184</v>
      </c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2"/>
      <c r="N104" s="352"/>
      <c r="O104" s="352"/>
      <c r="P104" s="352"/>
      <c r="Q104" s="352"/>
      <c r="R104" s="352"/>
      <c r="S104" s="352"/>
      <c r="T104" s="352"/>
      <c r="U104" s="352"/>
      <c r="V104" s="352"/>
      <c r="W104" s="352"/>
      <c r="X104" s="352"/>
      <c r="Y104" s="352"/>
      <c r="Z104" s="352"/>
      <c r="AA104" s="325"/>
      <c r="AB104" s="325"/>
      <c r="AC104" s="325"/>
    </row>
    <row r="105" spans="1:68" ht="14.25" customHeight="1" x14ac:dyDescent="0.25">
      <c r="A105" s="355" t="s">
        <v>129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52"/>
      <c r="Z105" s="352"/>
      <c r="AA105" s="326"/>
      <c r="AB105" s="326"/>
      <c r="AC105" s="326"/>
    </row>
    <row r="106" spans="1:68" ht="27" customHeight="1" x14ac:dyDescent="0.25">
      <c r="A106" s="54" t="s">
        <v>185</v>
      </c>
      <c r="B106" s="54" t="s">
        <v>186</v>
      </c>
      <c r="C106" s="31">
        <v>4301136070</v>
      </c>
      <c r="D106" s="338">
        <v>4607025784012</v>
      </c>
      <c r="E106" s="339"/>
      <c r="F106" s="329">
        <v>0.09</v>
      </c>
      <c r="G106" s="32">
        <v>24</v>
      </c>
      <c r="H106" s="329">
        <v>2.16</v>
      </c>
      <c r="I106" s="329">
        <v>2.4912000000000001</v>
      </c>
      <c r="J106" s="32">
        <v>126</v>
      </c>
      <c r="K106" s="32" t="s">
        <v>80</v>
      </c>
      <c r="L106" s="32" t="s">
        <v>98</v>
      </c>
      <c r="M106" s="33" t="s">
        <v>69</v>
      </c>
      <c r="N106" s="33"/>
      <c r="O106" s="32">
        <v>180</v>
      </c>
      <c r="P106" s="49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35"/>
      <c r="R106" s="335"/>
      <c r="S106" s="335"/>
      <c r="T106" s="336"/>
      <c r="U106" s="34"/>
      <c r="V106" s="34"/>
      <c r="W106" s="35" t="s">
        <v>70</v>
      </c>
      <c r="X106" s="330">
        <v>0</v>
      </c>
      <c r="Y106" s="331">
        <f>IFERROR(IF(X106="","",X106),"")</f>
        <v>0</v>
      </c>
      <c r="Z106" s="36">
        <f>IFERROR(IF(X106="","",X106*0.00936),"")</f>
        <v>0</v>
      </c>
      <c r="AA106" s="56"/>
      <c r="AB106" s="57"/>
      <c r="AC106" s="142" t="s">
        <v>187</v>
      </c>
      <c r="AG106" s="67"/>
      <c r="AJ106" s="71" t="s">
        <v>100</v>
      </c>
      <c r="AK106" s="71">
        <v>14</v>
      </c>
      <c r="BB106" s="143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188</v>
      </c>
      <c r="B107" s="54" t="s">
        <v>189</v>
      </c>
      <c r="C107" s="31">
        <v>4301136079</v>
      </c>
      <c r="D107" s="338">
        <v>4607025784319</v>
      </c>
      <c r="E107" s="339"/>
      <c r="F107" s="329">
        <v>0.36</v>
      </c>
      <c r="G107" s="32">
        <v>10</v>
      </c>
      <c r="H107" s="329">
        <v>3.6</v>
      </c>
      <c r="I107" s="329">
        <v>4.2439999999999998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51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7" s="335"/>
      <c r="R107" s="335"/>
      <c r="S107" s="335"/>
      <c r="T107" s="336"/>
      <c r="U107" s="34"/>
      <c r="V107" s="34"/>
      <c r="W107" s="35" t="s">
        <v>70</v>
      </c>
      <c r="X107" s="330">
        <v>0</v>
      </c>
      <c r="Y107" s="331">
        <f>IFERROR(IF(X107="","",X107),"")</f>
        <v>0</v>
      </c>
      <c r="Z107" s="36">
        <f>IFERROR(IF(X107="","",X107*0.01788),"")</f>
        <v>0</v>
      </c>
      <c r="AA107" s="56"/>
      <c r="AB107" s="57"/>
      <c r="AC107" s="144" t="s">
        <v>153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x14ac:dyDescent="0.2">
      <c r="A108" s="351"/>
      <c r="B108" s="352"/>
      <c r="C108" s="352"/>
      <c r="D108" s="352"/>
      <c r="E108" s="352"/>
      <c r="F108" s="352"/>
      <c r="G108" s="352"/>
      <c r="H108" s="352"/>
      <c r="I108" s="352"/>
      <c r="J108" s="352"/>
      <c r="K108" s="352"/>
      <c r="L108" s="352"/>
      <c r="M108" s="352"/>
      <c r="N108" s="352"/>
      <c r="O108" s="353"/>
      <c r="P108" s="347" t="s">
        <v>73</v>
      </c>
      <c r="Q108" s="348"/>
      <c r="R108" s="348"/>
      <c r="S108" s="348"/>
      <c r="T108" s="348"/>
      <c r="U108" s="348"/>
      <c r="V108" s="349"/>
      <c r="W108" s="37" t="s">
        <v>70</v>
      </c>
      <c r="X108" s="332">
        <f>IFERROR(SUM(X106:X107),"0")</f>
        <v>0</v>
      </c>
      <c r="Y108" s="332">
        <f>IFERROR(SUM(Y106:Y107),"0")</f>
        <v>0</v>
      </c>
      <c r="Z108" s="332">
        <f>IFERROR(IF(Z106="",0,Z106),"0")+IFERROR(IF(Z107="",0,Z107),"0")</f>
        <v>0</v>
      </c>
      <c r="AA108" s="333"/>
      <c r="AB108" s="333"/>
      <c r="AC108" s="333"/>
    </row>
    <row r="109" spans="1:68" x14ac:dyDescent="0.2">
      <c r="A109" s="352"/>
      <c r="B109" s="352"/>
      <c r="C109" s="352"/>
      <c r="D109" s="352"/>
      <c r="E109" s="352"/>
      <c r="F109" s="352"/>
      <c r="G109" s="352"/>
      <c r="H109" s="352"/>
      <c r="I109" s="352"/>
      <c r="J109" s="352"/>
      <c r="K109" s="352"/>
      <c r="L109" s="352"/>
      <c r="M109" s="352"/>
      <c r="N109" s="352"/>
      <c r="O109" s="353"/>
      <c r="P109" s="347" t="s">
        <v>73</v>
      </c>
      <c r="Q109" s="348"/>
      <c r="R109" s="348"/>
      <c r="S109" s="348"/>
      <c r="T109" s="348"/>
      <c r="U109" s="348"/>
      <c r="V109" s="349"/>
      <c r="W109" s="37" t="s">
        <v>74</v>
      </c>
      <c r="X109" s="332">
        <f>IFERROR(SUMPRODUCT(X106:X107*H106:H107),"0")</f>
        <v>0</v>
      </c>
      <c r="Y109" s="332">
        <f>IFERROR(SUMPRODUCT(Y106:Y107*H106:H107),"0")</f>
        <v>0</v>
      </c>
      <c r="Z109" s="37"/>
      <c r="AA109" s="333"/>
      <c r="AB109" s="333"/>
      <c r="AC109" s="333"/>
    </row>
    <row r="110" spans="1:68" ht="16.5" customHeight="1" x14ac:dyDescent="0.25">
      <c r="A110" s="378" t="s">
        <v>190</v>
      </c>
      <c r="B110" s="352"/>
      <c r="C110" s="352"/>
      <c r="D110" s="352"/>
      <c r="E110" s="352"/>
      <c r="F110" s="352"/>
      <c r="G110" s="352"/>
      <c r="H110" s="352"/>
      <c r="I110" s="352"/>
      <c r="J110" s="352"/>
      <c r="K110" s="352"/>
      <c r="L110" s="352"/>
      <c r="M110" s="352"/>
      <c r="N110" s="352"/>
      <c r="O110" s="352"/>
      <c r="P110" s="352"/>
      <c r="Q110" s="352"/>
      <c r="R110" s="352"/>
      <c r="S110" s="352"/>
      <c r="T110" s="352"/>
      <c r="U110" s="352"/>
      <c r="V110" s="352"/>
      <c r="W110" s="352"/>
      <c r="X110" s="352"/>
      <c r="Y110" s="352"/>
      <c r="Z110" s="352"/>
      <c r="AA110" s="325"/>
      <c r="AB110" s="325"/>
      <c r="AC110" s="325"/>
    </row>
    <row r="111" spans="1:68" ht="14.25" customHeight="1" x14ac:dyDescent="0.25">
      <c r="A111" s="355" t="s">
        <v>64</v>
      </c>
      <c r="B111" s="352"/>
      <c r="C111" s="352"/>
      <c r="D111" s="352"/>
      <c r="E111" s="352"/>
      <c r="F111" s="352"/>
      <c r="G111" s="352"/>
      <c r="H111" s="352"/>
      <c r="I111" s="352"/>
      <c r="J111" s="352"/>
      <c r="K111" s="352"/>
      <c r="L111" s="352"/>
      <c r="M111" s="352"/>
      <c r="N111" s="352"/>
      <c r="O111" s="352"/>
      <c r="P111" s="352"/>
      <c r="Q111" s="352"/>
      <c r="R111" s="352"/>
      <c r="S111" s="352"/>
      <c r="T111" s="352"/>
      <c r="U111" s="352"/>
      <c r="V111" s="352"/>
      <c r="W111" s="352"/>
      <c r="X111" s="352"/>
      <c r="Y111" s="352"/>
      <c r="Z111" s="352"/>
      <c r="AA111" s="326"/>
      <c r="AB111" s="326"/>
      <c r="AC111" s="326"/>
    </row>
    <row r="112" spans="1:68" ht="27" customHeight="1" x14ac:dyDescent="0.25">
      <c r="A112" s="54" t="s">
        <v>191</v>
      </c>
      <c r="B112" s="54" t="s">
        <v>192</v>
      </c>
      <c r="C112" s="31">
        <v>4301071074</v>
      </c>
      <c r="D112" s="338">
        <v>4620207491157</v>
      </c>
      <c r="E112" s="339"/>
      <c r="F112" s="329">
        <v>0.7</v>
      </c>
      <c r="G112" s="32">
        <v>10</v>
      </c>
      <c r="H112" s="329">
        <v>7</v>
      </c>
      <c r="I112" s="329">
        <v>7.28</v>
      </c>
      <c r="J112" s="32">
        <v>84</v>
      </c>
      <c r="K112" s="32" t="s">
        <v>67</v>
      </c>
      <c r="L112" s="32" t="s">
        <v>68</v>
      </c>
      <c r="M112" s="33" t="s">
        <v>69</v>
      </c>
      <c r="N112" s="33"/>
      <c r="O112" s="32">
        <v>180</v>
      </c>
      <c r="P112" s="50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5"/>
      <c r="R112" s="335"/>
      <c r="S112" s="335"/>
      <c r="T112" s="336"/>
      <c r="U112" s="34"/>
      <c r="V112" s="34"/>
      <c r="W112" s="35" t="s">
        <v>70</v>
      </c>
      <c r="X112" s="330">
        <v>0</v>
      </c>
      <c r="Y112" s="331">
        <f t="shared" ref="Y112:Y118" si="12">IFERROR(IF(X112="","",X112),"")</f>
        <v>0</v>
      </c>
      <c r="Z112" s="36">
        <f t="shared" ref="Z112:Z118" si="13">IFERROR(IF(X112="","",X112*0.0155),"")</f>
        <v>0</v>
      </c>
      <c r="AA112" s="56"/>
      <c r="AB112" s="57"/>
      <c r="AC112" s="146" t="s">
        <v>193</v>
      </c>
      <c r="AG112" s="67"/>
      <c r="AJ112" s="71" t="s">
        <v>72</v>
      </c>
      <c r="AK112" s="71">
        <v>1</v>
      </c>
      <c r="BB112" s="147" t="s">
        <v>1</v>
      </c>
      <c r="BM112" s="67">
        <f t="shared" ref="BM112:BM118" si="14">IFERROR(X112*I112,"0")</f>
        <v>0</v>
      </c>
      <c r="BN112" s="67">
        <f t="shared" ref="BN112:BN118" si="15">IFERROR(Y112*I112,"0")</f>
        <v>0</v>
      </c>
      <c r="BO112" s="67">
        <f t="shared" ref="BO112:BO118" si="16">IFERROR(X112/J112,"0")</f>
        <v>0</v>
      </c>
      <c r="BP112" s="67">
        <f t="shared" ref="BP112:BP118" si="17">IFERROR(Y112/J112,"0")</f>
        <v>0</v>
      </c>
    </row>
    <row r="113" spans="1:68" ht="27" customHeight="1" x14ac:dyDescent="0.25">
      <c r="A113" s="54" t="s">
        <v>194</v>
      </c>
      <c r="B113" s="54" t="s">
        <v>195</v>
      </c>
      <c r="C113" s="31">
        <v>4301071051</v>
      </c>
      <c r="D113" s="338">
        <v>4607111039262</v>
      </c>
      <c r="E113" s="339"/>
      <c r="F113" s="329">
        <v>0.4</v>
      </c>
      <c r="G113" s="32">
        <v>16</v>
      </c>
      <c r="H113" s="329">
        <v>6.4</v>
      </c>
      <c r="I113" s="329">
        <v>6.7195999999999998</v>
      </c>
      <c r="J113" s="32">
        <v>84</v>
      </c>
      <c r="K113" s="32" t="s">
        <v>67</v>
      </c>
      <c r="L113" s="32" t="s">
        <v>98</v>
      </c>
      <c r="M113" s="33" t="s">
        <v>69</v>
      </c>
      <c r="N113" s="33"/>
      <c r="O113" s="32">
        <v>180</v>
      </c>
      <c r="P113" s="40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5"/>
      <c r="R113" s="335"/>
      <c r="S113" s="335"/>
      <c r="T113" s="336"/>
      <c r="U113" s="34"/>
      <c r="V113" s="34"/>
      <c r="W113" s="35" t="s">
        <v>70</v>
      </c>
      <c r="X113" s="330">
        <v>24</v>
      </c>
      <c r="Y113" s="331">
        <f t="shared" si="12"/>
        <v>24</v>
      </c>
      <c r="Z113" s="36">
        <f t="shared" si="13"/>
        <v>0.372</v>
      </c>
      <c r="AA113" s="56"/>
      <c r="AB113" s="57"/>
      <c r="AC113" s="148" t="s">
        <v>147</v>
      </c>
      <c r="AG113" s="67"/>
      <c r="AJ113" s="71" t="s">
        <v>100</v>
      </c>
      <c r="AK113" s="71">
        <v>12</v>
      </c>
      <c r="BB113" s="149" t="s">
        <v>1</v>
      </c>
      <c r="BM113" s="67">
        <f t="shared" si="14"/>
        <v>161.2704</v>
      </c>
      <c r="BN113" s="67">
        <f t="shared" si="15"/>
        <v>161.2704</v>
      </c>
      <c r="BO113" s="67">
        <f t="shared" si="16"/>
        <v>0.2857142857142857</v>
      </c>
      <c r="BP113" s="67">
        <f t="shared" si="17"/>
        <v>0.2857142857142857</v>
      </c>
    </row>
    <row r="114" spans="1:68" ht="27" customHeight="1" x14ac:dyDescent="0.25">
      <c r="A114" s="54" t="s">
        <v>196</v>
      </c>
      <c r="B114" s="54" t="s">
        <v>197</v>
      </c>
      <c r="C114" s="31">
        <v>4301071038</v>
      </c>
      <c r="D114" s="338">
        <v>4607111039248</v>
      </c>
      <c r="E114" s="339"/>
      <c r="F114" s="329">
        <v>0.7</v>
      </c>
      <c r="G114" s="32">
        <v>10</v>
      </c>
      <c r="H114" s="329">
        <v>7</v>
      </c>
      <c r="I114" s="329">
        <v>7.3</v>
      </c>
      <c r="J114" s="32">
        <v>84</v>
      </c>
      <c r="K114" s="32" t="s">
        <v>67</v>
      </c>
      <c r="L114" s="32" t="s">
        <v>103</v>
      </c>
      <c r="M114" s="33" t="s">
        <v>69</v>
      </c>
      <c r="N114" s="33"/>
      <c r="O114" s="32">
        <v>180</v>
      </c>
      <c r="P114" s="50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30">
        <v>216</v>
      </c>
      <c r="Y114" s="331">
        <f t="shared" si="12"/>
        <v>216</v>
      </c>
      <c r="Z114" s="36">
        <f t="shared" si="13"/>
        <v>3.3479999999999999</v>
      </c>
      <c r="AA114" s="56"/>
      <c r="AB114" s="57"/>
      <c r="AC114" s="150" t="s">
        <v>147</v>
      </c>
      <c r="AG114" s="67"/>
      <c r="AJ114" s="71" t="s">
        <v>104</v>
      </c>
      <c r="AK114" s="71">
        <v>84</v>
      </c>
      <c r="BB114" s="151" t="s">
        <v>1</v>
      </c>
      <c r="BM114" s="67">
        <f t="shared" si="14"/>
        <v>1576.8</v>
      </c>
      <c r="BN114" s="67">
        <f t="shared" si="15"/>
        <v>1576.8</v>
      </c>
      <c r="BO114" s="67">
        <f t="shared" si="16"/>
        <v>2.5714285714285716</v>
      </c>
      <c r="BP114" s="67">
        <f t="shared" si="17"/>
        <v>2.5714285714285716</v>
      </c>
    </row>
    <row r="115" spans="1:68" ht="27" customHeight="1" x14ac:dyDescent="0.25">
      <c r="A115" s="54" t="s">
        <v>198</v>
      </c>
      <c r="B115" s="54" t="s">
        <v>199</v>
      </c>
      <c r="C115" s="31">
        <v>4301070976</v>
      </c>
      <c r="D115" s="338">
        <v>4607111034144</v>
      </c>
      <c r="E115" s="339"/>
      <c r="F115" s="329">
        <v>0.9</v>
      </c>
      <c r="G115" s="32">
        <v>8</v>
      </c>
      <c r="H115" s="329">
        <v>7.2</v>
      </c>
      <c r="I115" s="329">
        <v>7.4859999999999998</v>
      </c>
      <c r="J115" s="32">
        <v>84</v>
      </c>
      <c r="K115" s="32" t="s">
        <v>67</v>
      </c>
      <c r="L115" s="32" t="s">
        <v>103</v>
      </c>
      <c r="M115" s="33" t="s">
        <v>69</v>
      </c>
      <c r="N115" s="33"/>
      <c r="O115" s="32">
        <v>180</v>
      </c>
      <c r="P115" s="45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30">
        <v>0</v>
      </c>
      <c r="Y115" s="331">
        <f t="shared" si="12"/>
        <v>0</v>
      </c>
      <c r="Z115" s="36">
        <f t="shared" si="13"/>
        <v>0</v>
      </c>
      <c r="AA115" s="56"/>
      <c r="AB115" s="57"/>
      <c r="AC115" s="152" t="s">
        <v>147</v>
      </c>
      <c r="AG115" s="67"/>
      <c r="AJ115" s="71" t="s">
        <v>104</v>
      </c>
      <c r="AK115" s="71">
        <v>84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200</v>
      </c>
      <c r="B116" s="54" t="s">
        <v>201</v>
      </c>
      <c r="C116" s="31">
        <v>4301071049</v>
      </c>
      <c r="D116" s="338">
        <v>4607111039293</v>
      </c>
      <c r="E116" s="339"/>
      <c r="F116" s="329">
        <v>0.4</v>
      </c>
      <c r="G116" s="32">
        <v>16</v>
      </c>
      <c r="H116" s="329">
        <v>6.4</v>
      </c>
      <c r="I116" s="329">
        <v>6.7195999999999998</v>
      </c>
      <c r="J116" s="32">
        <v>84</v>
      </c>
      <c r="K116" s="32" t="s">
        <v>67</v>
      </c>
      <c r="L116" s="32" t="s">
        <v>98</v>
      </c>
      <c r="M116" s="33" t="s">
        <v>69</v>
      </c>
      <c r="N116" s="33"/>
      <c r="O116" s="32">
        <v>180</v>
      </c>
      <c r="P116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5"/>
      <c r="R116" s="335"/>
      <c r="S116" s="335"/>
      <c r="T116" s="336"/>
      <c r="U116" s="34"/>
      <c r="V116" s="34"/>
      <c r="W116" s="35" t="s">
        <v>70</v>
      </c>
      <c r="X116" s="330">
        <v>24</v>
      </c>
      <c r="Y116" s="331">
        <f t="shared" si="12"/>
        <v>24</v>
      </c>
      <c r="Z116" s="36">
        <f t="shared" si="13"/>
        <v>0.372</v>
      </c>
      <c r="AA116" s="56"/>
      <c r="AB116" s="57"/>
      <c r="AC116" s="154" t="s">
        <v>147</v>
      </c>
      <c r="AG116" s="67"/>
      <c r="AJ116" s="71" t="s">
        <v>100</v>
      </c>
      <c r="AK116" s="71">
        <v>12</v>
      </c>
      <c r="BB116" s="155" t="s">
        <v>1</v>
      </c>
      <c r="BM116" s="67">
        <f t="shared" si="14"/>
        <v>161.2704</v>
      </c>
      <c r="BN116" s="67">
        <f t="shared" si="15"/>
        <v>161.2704</v>
      </c>
      <c r="BO116" s="67">
        <f t="shared" si="16"/>
        <v>0.2857142857142857</v>
      </c>
      <c r="BP116" s="67">
        <f t="shared" si="17"/>
        <v>0.2857142857142857</v>
      </c>
    </row>
    <row r="117" spans="1:68" ht="27" customHeight="1" x14ac:dyDescent="0.25">
      <c r="A117" s="54" t="s">
        <v>202</v>
      </c>
      <c r="B117" s="54" t="s">
        <v>203</v>
      </c>
      <c r="C117" s="31">
        <v>4301071039</v>
      </c>
      <c r="D117" s="338">
        <v>4607111039279</v>
      </c>
      <c r="E117" s="339"/>
      <c r="F117" s="329">
        <v>0.7</v>
      </c>
      <c r="G117" s="32">
        <v>10</v>
      </c>
      <c r="H117" s="329">
        <v>7</v>
      </c>
      <c r="I117" s="329">
        <v>7.3</v>
      </c>
      <c r="J117" s="32">
        <v>84</v>
      </c>
      <c r="K117" s="32" t="s">
        <v>67</v>
      </c>
      <c r="L117" s="32" t="s">
        <v>103</v>
      </c>
      <c r="M117" s="33" t="s">
        <v>69</v>
      </c>
      <c r="N117" s="33"/>
      <c r="O117" s="32">
        <v>180</v>
      </c>
      <c r="P117" s="41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5"/>
      <c r="R117" s="335"/>
      <c r="S117" s="335"/>
      <c r="T117" s="336"/>
      <c r="U117" s="34"/>
      <c r="V117" s="34"/>
      <c r="W117" s="35" t="s">
        <v>70</v>
      </c>
      <c r="X117" s="330">
        <v>216</v>
      </c>
      <c r="Y117" s="331">
        <f t="shared" si="12"/>
        <v>216</v>
      </c>
      <c r="Z117" s="36">
        <f t="shared" si="13"/>
        <v>3.3479999999999999</v>
      </c>
      <c r="AA117" s="56"/>
      <c r="AB117" s="57"/>
      <c r="AC117" s="156" t="s">
        <v>147</v>
      </c>
      <c r="AG117" s="67"/>
      <c r="AJ117" s="71" t="s">
        <v>104</v>
      </c>
      <c r="AK117" s="71">
        <v>84</v>
      </c>
      <c r="BB117" s="157" t="s">
        <v>1</v>
      </c>
      <c r="BM117" s="67">
        <f t="shared" si="14"/>
        <v>1576.8</v>
      </c>
      <c r="BN117" s="67">
        <f t="shared" si="15"/>
        <v>1576.8</v>
      </c>
      <c r="BO117" s="67">
        <f t="shared" si="16"/>
        <v>2.5714285714285716</v>
      </c>
      <c r="BP117" s="67">
        <f t="shared" si="17"/>
        <v>2.5714285714285716</v>
      </c>
    </row>
    <row r="118" spans="1:68" ht="27" customHeight="1" x14ac:dyDescent="0.25">
      <c r="A118" s="54" t="s">
        <v>204</v>
      </c>
      <c r="B118" s="54" t="s">
        <v>205</v>
      </c>
      <c r="C118" s="31">
        <v>4301070958</v>
      </c>
      <c r="D118" s="338">
        <v>4607111038098</v>
      </c>
      <c r="E118" s="339"/>
      <c r="F118" s="329">
        <v>0.8</v>
      </c>
      <c r="G118" s="32">
        <v>8</v>
      </c>
      <c r="H118" s="329">
        <v>6.4</v>
      </c>
      <c r="I118" s="329">
        <v>6.6859999999999999</v>
      </c>
      <c r="J118" s="32">
        <v>84</v>
      </c>
      <c r="K118" s="32" t="s">
        <v>67</v>
      </c>
      <c r="L118" s="32" t="s">
        <v>98</v>
      </c>
      <c r="M118" s="33" t="s">
        <v>69</v>
      </c>
      <c r="N118" s="33"/>
      <c r="O118" s="32">
        <v>180</v>
      </c>
      <c r="P118" s="41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8" s="335"/>
      <c r="R118" s="335"/>
      <c r="S118" s="335"/>
      <c r="T118" s="336"/>
      <c r="U118" s="34"/>
      <c r="V118" s="34"/>
      <c r="W118" s="35" t="s">
        <v>70</v>
      </c>
      <c r="X118" s="330">
        <v>24</v>
      </c>
      <c r="Y118" s="331">
        <f t="shared" si="12"/>
        <v>24</v>
      </c>
      <c r="Z118" s="36">
        <f t="shared" si="13"/>
        <v>0.372</v>
      </c>
      <c r="AA118" s="56"/>
      <c r="AB118" s="57"/>
      <c r="AC118" s="158" t="s">
        <v>206</v>
      </c>
      <c r="AG118" s="67"/>
      <c r="AJ118" s="71" t="s">
        <v>100</v>
      </c>
      <c r="AK118" s="71">
        <v>12</v>
      </c>
      <c r="BB118" s="159" t="s">
        <v>1</v>
      </c>
      <c r="BM118" s="67">
        <f t="shared" si="14"/>
        <v>160.464</v>
      </c>
      <c r="BN118" s="67">
        <f t="shared" si="15"/>
        <v>160.464</v>
      </c>
      <c r="BO118" s="67">
        <f t="shared" si="16"/>
        <v>0.2857142857142857</v>
      </c>
      <c r="BP118" s="67">
        <f t="shared" si="17"/>
        <v>0.2857142857142857</v>
      </c>
    </row>
    <row r="119" spans="1:68" x14ac:dyDescent="0.2">
      <c r="A119" s="351"/>
      <c r="B119" s="352"/>
      <c r="C119" s="352"/>
      <c r="D119" s="352"/>
      <c r="E119" s="352"/>
      <c r="F119" s="352"/>
      <c r="G119" s="352"/>
      <c r="H119" s="352"/>
      <c r="I119" s="352"/>
      <c r="J119" s="352"/>
      <c r="K119" s="352"/>
      <c r="L119" s="352"/>
      <c r="M119" s="352"/>
      <c r="N119" s="352"/>
      <c r="O119" s="353"/>
      <c r="P119" s="347" t="s">
        <v>73</v>
      </c>
      <c r="Q119" s="348"/>
      <c r="R119" s="348"/>
      <c r="S119" s="348"/>
      <c r="T119" s="348"/>
      <c r="U119" s="348"/>
      <c r="V119" s="349"/>
      <c r="W119" s="37" t="s">
        <v>70</v>
      </c>
      <c r="X119" s="332">
        <f>IFERROR(SUM(X112:X118),"0")</f>
        <v>504</v>
      </c>
      <c r="Y119" s="332">
        <f>IFERROR(SUM(Y112:Y118),"0")</f>
        <v>504</v>
      </c>
      <c r="Z119" s="332">
        <f>IFERROR(IF(Z112="",0,Z112),"0")+IFERROR(IF(Z113="",0,Z113),"0")+IFERROR(IF(Z114="",0,Z114),"0")+IFERROR(IF(Z115="",0,Z115),"0")+IFERROR(IF(Z116="",0,Z116),"0")+IFERROR(IF(Z117="",0,Z117),"0")+IFERROR(IF(Z118="",0,Z118),"0")</f>
        <v>7.8119999999999994</v>
      </c>
      <c r="AA119" s="333"/>
      <c r="AB119" s="333"/>
      <c r="AC119" s="333"/>
    </row>
    <row r="120" spans="1:68" x14ac:dyDescent="0.2">
      <c r="A120" s="352"/>
      <c r="B120" s="352"/>
      <c r="C120" s="352"/>
      <c r="D120" s="352"/>
      <c r="E120" s="352"/>
      <c r="F120" s="352"/>
      <c r="G120" s="352"/>
      <c r="H120" s="352"/>
      <c r="I120" s="352"/>
      <c r="J120" s="352"/>
      <c r="K120" s="352"/>
      <c r="L120" s="352"/>
      <c r="M120" s="352"/>
      <c r="N120" s="352"/>
      <c r="O120" s="353"/>
      <c r="P120" s="347" t="s">
        <v>73</v>
      </c>
      <c r="Q120" s="348"/>
      <c r="R120" s="348"/>
      <c r="S120" s="348"/>
      <c r="T120" s="348"/>
      <c r="U120" s="348"/>
      <c r="V120" s="349"/>
      <c r="W120" s="37" t="s">
        <v>74</v>
      </c>
      <c r="X120" s="332">
        <f>IFERROR(SUMPRODUCT(X112:X118*H112:H118),"0")</f>
        <v>3484.7999999999997</v>
      </c>
      <c r="Y120" s="332">
        <f>IFERROR(SUMPRODUCT(Y112:Y118*H112:H118),"0")</f>
        <v>3484.7999999999997</v>
      </c>
      <c r="Z120" s="37"/>
      <c r="AA120" s="333"/>
      <c r="AB120" s="333"/>
      <c r="AC120" s="333"/>
    </row>
    <row r="121" spans="1:68" ht="14.25" customHeight="1" x14ac:dyDescent="0.25">
      <c r="A121" s="355" t="s">
        <v>135</v>
      </c>
      <c r="B121" s="352"/>
      <c r="C121" s="352"/>
      <c r="D121" s="352"/>
      <c r="E121" s="352"/>
      <c r="F121" s="352"/>
      <c r="G121" s="352"/>
      <c r="H121" s="352"/>
      <c r="I121" s="352"/>
      <c r="J121" s="352"/>
      <c r="K121" s="352"/>
      <c r="L121" s="352"/>
      <c r="M121" s="352"/>
      <c r="N121" s="352"/>
      <c r="O121" s="352"/>
      <c r="P121" s="352"/>
      <c r="Q121" s="352"/>
      <c r="R121" s="352"/>
      <c r="S121" s="352"/>
      <c r="T121" s="352"/>
      <c r="U121" s="352"/>
      <c r="V121" s="352"/>
      <c r="W121" s="352"/>
      <c r="X121" s="352"/>
      <c r="Y121" s="352"/>
      <c r="Z121" s="352"/>
      <c r="AA121" s="326"/>
      <c r="AB121" s="326"/>
      <c r="AC121" s="326"/>
    </row>
    <row r="122" spans="1:68" ht="27" customHeight="1" x14ac:dyDescent="0.25">
      <c r="A122" s="54" t="s">
        <v>207</v>
      </c>
      <c r="B122" s="54" t="s">
        <v>208</v>
      </c>
      <c r="C122" s="31">
        <v>4301135670</v>
      </c>
      <c r="D122" s="338">
        <v>4620207490983</v>
      </c>
      <c r="E122" s="339"/>
      <c r="F122" s="329">
        <v>0.22</v>
      </c>
      <c r="G122" s="32">
        <v>12</v>
      </c>
      <c r="H122" s="329">
        <v>2.64</v>
      </c>
      <c r="I122" s="329">
        <v>3.3435999999999999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3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2" s="335"/>
      <c r="R122" s="335"/>
      <c r="S122" s="335"/>
      <c r="T122" s="336"/>
      <c r="U122" s="34"/>
      <c r="V122" s="34"/>
      <c r="W122" s="35" t="s">
        <v>70</v>
      </c>
      <c r="X122" s="330">
        <v>14</v>
      </c>
      <c r="Y122" s="331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160" t="s">
        <v>209</v>
      </c>
      <c r="AG122" s="67"/>
      <c r="AJ122" s="71" t="s">
        <v>72</v>
      </c>
      <c r="AK122" s="71">
        <v>1</v>
      </c>
      <c r="BB122" s="161" t="s">
        <v>82</v>
      </c>
      <c r="BM122" s="67">
        <f>IFERROR(X122*I122,"0")</f>
        <v>46.810400000000001</v>
      </c>
      <c r="BN122" s="67">
        <f>IFERROR(Y122*I122,"0")</f>
        <v>46.810400000000001</v>
      </c>
      <c r="BO122" s="67">
        <f>IFERROR(X122/J122,"0")</f>
        <v>0.2</v>
      </c>
      <c r="BP122" s="67">
        <f>IFERROR(Y122/J122,"0")</f>
        <v>0.2</v>
      </c>
    </row>
    <row r="123" spans="1:68" x14ac:dyDescent="0.2">
      <c r="A123" s="351"/>
      <c r="B123" s="352"/>
      <c r="C123" s="352"/>
      <c r="D123" s="352"/>
      <c r="E123" s="352"/>
      <c r="F123" s="352"/>
      <c r="G123" s="352"/>
      <c r="H123" s="352"/>
      <c r="I123" s="352"/>
      <c r="J123" s="352"/>
      <c r="K123" s="352"/>
      <c r="L123" s="352"/>
      <c r="M123" s="352"/>
      <c r="N123" s="352"/>
      <c r="O123" s="353"/>
      <c r="P123" s="347" t="s">
        <v>73</v>
      </c>
      <c r="Q123" s="348"/>
      <c r="R123" s="348"/>
      <c r="S123" s="348"/>
      <c r="T123" s="348"/>
      <c r="U123" s="348"/>
      <c r="V123" s="349"/>
      <c r="W123" s="37" t="s">
        <v>70</v>
      </c>
      <c r="X123" s="332">
        <f>IFERROR(SUM(X122:X122),"0")</f>
        <v>14</v>
      </c>
      <c r="Y123" s="332">
        <f>IFERROR(SUM(Y122:Y122),"0")</f>
        <v>14</v>
      </c>
      <c r="Z123" s="332">
        <f>IFERROR(IF(Z122="",0,Z122),"0")</f>
        <v>0.25031999999999999</v>
      </c>
      <c r="AA123" s="333"/>
      <c r="AB123" s="333"/>
      <c r="AC123" s="333"/>
    </row>
    <row r="124" spans="1:68" x14ac:dyDescent="0.2">
      <c r="A124" s="352"/>
      <c r="B124" s="352"/>
      <c r="C124" s="352"/>
      <c r="D124" s="352"/>
      <c r="E124" s="352"/>
      <c r="F124" s="352"/>
      <c r="G124" s="352"/>
      <c r="H124" s="352"/>
      <c r="I124" s="352"/>
      <c r="J124" s="352"/>
      <c r="K124" s="352"/>
      <c r="L124" s="352"/>
      <c r="M124" s="352"/>
      <c r="N124" s="352"/>
      <c r="O124" s="353"/>
      <c r="P124" s="347" t="s">
        <v>73</v>
      </c>
      <c r="Q124" s="348"/>
      <c r="R124" s="348"/>
      <c r="S124" s="348"/>
      <c r="T124" s="348"/>
      <c r="U124" s="348"/>
      <c r="V124" s="349"/>
      <c r="W124" s="37" t="s">
        <v>74</v>
      </c>
      <c r="X124" s="332">
        <f>IFERROR(SUMPRODUCT(X122:X122*H122:H122),"0")</f>
        <v>36.96</v>
      </c>
      <c r="Y124" s="332">
        <f>IFERROR(SUMPRODUCT(Y122:Y122*H122:H122),"0")</f>
        <v>36.96</v>
      </c>
      <c r="Z124" s="37"/>
      <c r="AA124" s="333"/>
      <c r="AB124" s="333"/>
      <c r="AC124" s="333"/>
    </row>
    <row r="125" spans="1:68" ht="16.5" customHeight="1" x14ac:dyDescent="0.25">
      <c r="A125" s="378" t="s">
        <v>210</v>
      </c>
      <c r="B125" s="352"/>
      <c r="C125" s="352"/>
      <c r="D125" s="352"/>
      <c r="E125" s="352"/>
      <c r="F125" s="352"/>
      <c r="G125" s="352"/>
      <c r="H125" s="352"/>
      <c r="I125" s="352"/>
      <c r="J125" s="352"/>
      <c r="K125" s="352"/>
      <c r="L125" s="352"/>
      <c r="M125" s="352"/>
      <c r="N125" s="352"/>
      <c r="O125" s="352"/>
      <c r="P125" s="352"/>
      <c r="Q125" s="352"/>
      <c r="R125" s="352"/>
      <c r="S125" s="352"/>
      <c r="T125" s="352"/>
      <c r="U125" s="352"/>
      <c r="V125" s="352"/>
      <c r="W125" s="352"/>
      <c r="X125" s="352"/>
      <c r="Y125" s="352"/>
      <c r="Z125" s="352"/>
      <c r="AA125" s="325"/>
      <c r="AB125" s="325"/>
      <c r="AC125" s="325"/>
    </row>
    <row r="126" spans="1:68" ht="14.25" customHeight="1" x14ac:dyDescent="0.25">
      <c r="A126" s="355" t="s">
        <v>135</v>
      </c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2"/>
      <c r="N126" s="352"/>
      <c r="O126" s="352"/>
      <c r="P126" s="352"/>
      <c r="Q126" s="352"/>
      <c r="R126" s="352"/>
      <c r="S126" s="352"/>
      <c r="T126" s="352"/>
      <c r="U126" s="352"/>
      <c r="V126" s="352"/>
      <c r="W126" s="352"/>
      <c r="X126" s="352"/>
      <c r="Y126" s="352"/>
      <c r="Z126" s="352"/>
      <c r="AA126" s="326"/>
      <c r="AB126" s="326"/>
      <c r="AC126" s="326"/>
    </row>
    <row r="127" spans="1:68" ht="27" customHeight="1" x14ac:dyDescent="0.25">
      <c r="A127" s="54" t="s">
        <v>211</v>
      </c>
      <c r="B127" s="54" t="s">
        <v>212</v>
      </c>
      <c r="C127" s="31">
        <v>4301135555</v>
      </c>
      <c r="D127" s="338">
        <v>4607111034014</v>
      </c>
      <c r="E127" s="339"/>
      <c r="F127" s="329">
        <v>0.25</v>
      </c>
      <c r="G127" s="32">
        <v>12</v>
      </c>
      <c r="H127" s="329">
        <v>3</v>
      </c>
      <c r="I127" s="329">
        <v>3.7035999999999998</v>
      </c>
      <c r="J127" s="32">
        <v>70</v>
      </c>
      <c r="K127" s="32" t="s">
        <v>80</v>
      </c>
      <c r="L127" s="32" t="s">
        <v>103</v>
      </c>
      <c r="M127" s="33" t="s">
        <v>69</v>
      </c>
      <c r="N127" s="33"/>
      <c r="O127" s="32">
        <v>180</v>
      </c>
      <c r="P127" s="51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30">
        <v>126</v>
      </c>
      <c r="Y127" s="331">
        <f>IFERROR(IF(X127="","",X127),"")</f>
        <v>126</v>
      </c>
      <c r="Z127" s="36">
        <f>IFERROR(IF(X127="","",X127*0.01788),"")</f>
        <v>2.2528800000000002</v>
      </c>
      <c r="AA127" s="56"/>
      <c r="AB127" s="57"/>
      <c r="AC127" s="162" t="s">
        <v>213</v>
      </c>
      <c r="AG127" s="67"/>
      <c r="AJ127" s="71" t="s">
        <v>104</v>
      </c>
      <c r="AK127" s="71">
        <v>70</v>
      </c>
      <c r="BB127" s="163" t="s">
        <v>82</v>
      </c>
      <c r="BM127" s="67">
        <f>IFERROR(X127*I127,"0")</f>
        <v>466.65359999999998</v>
      </c>
      <c r="BN127" s="67">
        <f>IFERROR(Y127*I127,"0")</f>
        <v>466.65359999999998</v>
      </c>
      <c r="BO127" s="67">
        <f>IFERROR(X127/J127,"0")</f>
        <v>1.8</v>
      </c>
      <c r="BP127" s="67">
        <f>IFERROR(Y127/J127,"0")</f>
        <v>1.8</v>
      </c>
    </row>
    <row r="128" spans="1:68" ht="27" customHeight="1" x14ac:dyDescent="0.25">
      <c r="A128" s="54" t="s">
        <v>214</v>
      </c>
      <c r="B128" s="54" t="s">
        <v>215</v>
      </c>
      <c r="C128" s="31">
        <v>4301135532</v>
      </c>
      <c r="D128" s="338">
        <v>4607111033994</v>
      </c>
      <c r="E128" s="339"/>
      <c r="F128" s="329">
        <v>0.25</v>
      </c>
      <c r="G128" s="32">
        <v>12</v>
      </c>
      <c r="H128" s="329">
        <v>3</v>
      </c>
      <c r="I128" s="329">
        <v>3.7035999999999998</v>
      </c>
      <c r="J128" s="32">
        <v>70</v>
      </c>
      <c r="K128" s="32" t="s">
        <v>80</v>
      </c>
      <c r="L128" s="32" t="s">
        <v>103</v>
      </c>
      <c r="M128" s="33" t="s">
        <v>69</v>
      </c>
      <c r="N128" s="33"/>
      <c r="O128" s="32">
        <v>180</v>
      </c>
      <c r="P128" s="51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5"/>
      <c r="R128" s="335"/>
      <c r="S128" s="335"/>
      <c r="T128" s="336"/>
      <c r="U128" s="34"/>
      <c r="V128" s="34"/>
      <c r="W128" s="35" t="s">
        <v>70</v>
      </c>
      <c r="X128" s="330">
        <v>280</v>
      </c>
      <c r="Y128" s="331">
        <f>IFERROR(IF(X128="","",X128),"")</f>
        <v>280</v>
      </c>
      <c r="Z128" s="36">
        <f>IFERROR(IF(X128="","",X128*0.01788),"")</f>
        <v>5.0064000000000002</v>
      </c>
      <c r="AA128" s="56"/>
      <c r="AB128" s="57"/>
      <c r="AC128" s="164" t="s">
        <v>153</v>
      </c>
      <c r="AG128" s="67"/>
      <c r="AJ128" s="71" t="s">
        <v>104</v>
      </c>
      <c r="AK128" s="71">
        <v>70</v>
      </c>
      <c r="BB128" s="165" t="s">
        <v>82</v>
      </c>
      <c r="BM128" s="67">
        <f>IFERROR(X128*I128,"0")</f>
        <v>1037.008</v>
      </c>
      <c r="BN128" s="67">
        <f>IFERROR(Y128*I128,"0")</f>
        <v>1037.008</v>
      </c>
      <c r="BO128" s="67">
        <f>IFERROR(X128/J128,"0")</f>
        <v>4</v>
      </c>
      <c r="BP128" s="67">
        <f>IFERROR(Y128/J128,"0")</f>
        <v>4</v>
      </c>
    </row>
    <row r="129" spans="1:68" x14ac:dyDescent="0.2">
      <c r="A129" s="351"/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3"/>
      <c r="P129" s="347" t="s">
        <v>73</v>
      </c>
      <c r="Q129" s="348"/>
      <c r="R129" s="348"/>
      <c r="S129" s="348"/>
      <c r="T129" s="348"/>
      <c r="U129" s="348"/>
      <c r="V129" s="349"/>
      <c r="W129" s="37" t="s">
        <v>70</v>
      </c>
      <c r="X129" s="332">
        <f>IFERROR(SUM(X127:X128),"0")</f>
        <v>406</v>
      </c>
      <c r="Y129" s="332">
        <f>IFERROR(SUM(Y127:Y128),"0")</f>
        <v>406</v>
      </c>
      <c r="Z129" s="332">
        <f>IFERROR(IF(Z127="",0,Z127),"0")+IFERROR(IF(Z128="",0,Z128),"0")</f>
        <v>7.2592800000000004</v>
      </c>
      <c r="AA129" s="333"/>
      <c r="AB129" s="333"/>
      <c r="AC129" s="333"/>
    </row>
    <row r="130" spans="1:68" x14ac:dyDescent="0.2">
      <c r="A130" s="352"/>
      <c r="B130" s="352"/>
      <c r="C130" s="352"/>
      <c r="D130" s="352"/>
      <c r="E130" s="352"/>
      <c r="F130" s="352"/>
      <c r="G130" s="352"/>
      <c r="H130" s="352"/>
      <c r="I130" s="352"/>
      <c r="J130" s="352"/>
      <c r="K130" s="352"/>
      <c r="L130" s="352"/>
      <c r="M130" s="352"/>
      <c r="N130" s="352"/>
      <c r="O130" s="353"/>
      <c r="P130" s="347" t="s">
        <v>73</v>
      </c>
      <c r="Q130" s="348"/>
      <c r="R130" s="348"/>
      <c r="S130" s="348"/>
      <c r="T130" s="348"/>
      <c r="U130" s="348"/>
      <c r="V130" s="349"/>
      <c r="W130" s="37" t="s">
        <v>74</v>
      </c>
      <c r="X130" s="332">
        <f>IFERROR(SUMPRODUCT(X127:X128*H127:H128),"0")</f>
        <v>1218</v>
      </c>
      <c r="Y130" s="332">
        <f>IFERROR(SUMPRODUCT(Y127:Y128*H127:H128),"0")</f>
        <v>1218</v>
      </c>
      <c r="Z130" s="37"/>
      <c r="AA130" s="333"/>
      <c r="AB130" s="333"/>
      <c r="AC130" s="333"/>
    </row>
    <row r="131" spans="1:68" ht="16.5" customHeight="1" x14ac:dyDescent="0.25">
      <c r="A131" s="378" t="s">
        <v>216</v>
      </c>
      <c r="B131" s="352"/>
      <c r="C131" s="352"/>
      <c r="D131" s="352"/>
      <c r="E131" s="352"/>
      <c r="F131" s="352"/>
      <c r="G131" s="352"/>
      <c r="H131" s="352"/>
      <c r="I131" s="352"/>
      <c r="J131" s="352"/>
      <c r="K131" s="352"/>
      <c r="L131" s="352"/>
      <c r="M131" s="352"/>
      <c r="N131" s="352"/>
      <c r="O131" s="352"/>
      <c r="P131" s="352"/>
      <c r="Q131" s="352"/>
      <c r="R131" s="352"/>
      <c r="S131" s="352"/>
      <c r="T131" s="352"/>
      <c r="U131" s="352"/>
      <c r="V131" s="352"/>
      <c r="W131" s="352"/>
      <c r="X131" s="352"/>
      <c r="Y131" s="352"/>
      <c r="Z131" s="352"/>
      <c r="AA131" s="325"/>
      <c r="AB131" s="325"/>
      <c r="AC131" s="325"/>
    </row>
    <row r="132" spans="1:68" ht="14.25" customHeight="1" x14ac:dyDescent="0.25">
      <c r="A132" s="355" t="s">
        <v>135</v>
      </c>
      <c r="B132" s="352"/>
      <c r="C132" s="352"/>
      <c r="D132" s="352"/>
      <c r="E132" s="352"/>
      <c r="F132" s="352"/>
      <c r="G132" s="352"/>
      <c r="H132" s="352"/>
      <c r="I132" s="352"/>
      <c r="J132" s="352"/>
      <c r="K132" s="352"/>
      <c r="L132" s="352"/>
      <c r="M132" s="352"/>
      <c r="N132" s="352"/>
      <c r="O132" s="352"/>
      <c r="P132" s="352"/>
      <c r="Q132" s="352"/>
      <c r="R132" s="352"/>
      <c r="S132" s="352"/>
      <c r="T132" s="352"/>
      <c r="U132" s="352"/>
      <c r="V132" s="352"/>
      <c r="W132" s="352"/>
      <c r="X132" s="352"/>
      <c r="Y132" s="352"/>
      <c r="Z132" s="352"/>
      <c r="AA132" s="326"/>
      <c r="AB132" s="326"/>
      <c r="AC132" s="326"/>
    </row>
    <row r="133" spans="1:68" ht="27" customHeight="1" x14ac:dyDescent="0.25">
      <c r="A133" s="54" t="s">
        <v>217</v>
      </c>
      <c r="B133" s="54" t="s">
        <v>218</v>
      </c>
      <c r="C133" s="31">
        <v>4301135549</v>
      </c>
      <c r="D133" s="338">
        <v>4607111039095</v>
      </c>
      <c r="E133" s="339"/>
      <c r="F133" s="329">
        <v>0.25</v>
      </c>
      <c r="G133" s="32">
        <v>12</v>
      </c>
      <c r="H133" s="329">
        <v>3</v>
      </c>
      <c r="I133" s="329">
        <v>3.7480000000000002</v>
      </c>
      <c r="J133" s="32">
        <v>70</v>
      </c>
      <c r="K133" s="32" t="s">
        <v>80</v>
      </c>
      <c r="L133" s="32" t="s">
        <v>98</v>
      </c>
      <c r="M133" s="33" t="s">
        <v>69</v>
      </c>
      <c r="N133" s="33"/>
      <c r="O133" s="32">
        <v>180</v>
      </c>
      <c r="P133" s="51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5"/>
      <c r="R133" s="335"/>
      <c r="S133" s="335"/>
      <c r="T133" s="336"/>
      <c r="U133" s="34"/>
      <c r="V133" s="34"/>
      <c r="W133" s="35" t="s">
        <v>70</v>
      </c>
      <c r="X133" s="330">
        <v>14</v>
      </c>
      <c r="Y133" s="331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66" t="s">
        <v>219</v>
      </c>
      <c r="AG133" s="67"/>
      <c r="AJ133" s="71" t="s">
        <v>100</v>
      </c>
      <c r="AK133" s="71">
        <v>14</v>
      </c>
      <c r="BB133" s="167" t="s">
        <v>82</v>
      </c>
      <c r="BM133" s="67">
        <f>IFERROR(X133*I133,"0")</f>
        <v>52.472000000000001</v>
      </c>
      <c r="BN133" s="67">
        <f>IFERROR(Y133*I133,"0")</f>
        <v>52.472000000000001</v>
      </c>
      <c r="BO133" s="67">
        <f>IFERROR(X133/J133,"0")</f>
        <v>0.2</v>
      </c>
      <c r="BP133" s="67">
        <f>IFERROR(Y133/J133,"0")</f>
        <v>0.2</v>
      </c>
    </row>
    <row r="134" spans="1:68" ht="16.5" customHeight="1" x14ac:dyDescent="0.25">
      <c r="A134" s="54" t="s">
        <v>220</v>
      </c>
      <c r="B134" s="54" t="s">
        <v>221</v>
      </c>
      <c r="C134" s="31">
        <v>4301135550</v>
      </c>
      <c r="D134" s="338">
        <v>4607111034199</v>
      </c>
      <c r="E134" s="339"/>
      <c r="F134" s="329">
        <v>0.25</v>
      </c>
      <c r="G134" s="32">
        <v>12</v>
      </c>
      <c r="H134" s="329">
        <v>3</v>
      </c>
      <c r="I134" s="329">
        <v>3.7035999999999998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5"/>
      <c r="R134" s="335"/>
      <c r="S134" s="335"/>
      <c r="T134" s="336"/>
      <c r="U134" s="34"/>
      <c r="V134" s="34"/>
      <c r="W134" s="35" t="s">
        <v>70</v>
      </c>
      <c r="X134" s="330">
        <v>126</v>
      </c>
      <c r="Y134" s="331">
        <f>IFERROR(IF(X134="","",X134),"")</f>
        <v>126</v>
      </c>
      <c r="Z134" s="36">
        <f>IFERROR(IF(X134="","",X134*0.01788),"")</f>
        <v>2.2528800000000002</v>
      </c>
      <c r="AA134" s="56"/>
      <c r="AB134" s="57"/>
      <c r="AC134" s="168" t="s">
        <v>222</v>
      </c>
      <c r="AG134" s="67"/>
      <c r="AJ134" s="71" t="s">
        <v>72</v>
      </c>
      <c r="AK134" s="71">
        <v>1</v>
      </c>
      <c r="BB134" s="169" t="s">
        <v>82</v>
      </c>
      <c r="BM134" s="67">
        <f>IFERROR(X134*I134,"0")</f>
        <v>466.65359999999998</v>
      </c>
      <c r="BN134" s="67">
        <f>IFERROR(Y134*I134,"0")</f>
        <v>466.65359999999998</v>
      </c>
      <c r="BO134" s="67">
        <f>IFERROR(X134/J134,"0")</f>
        <v>1.8</v>
      </c>
      <c r="BP134" s="67">
        <f>IFERROR(Y134/J134,"0")</f>
        <v>1.8</v>
      </c>
    </row>
    <row r="135" spans="1:68" x14ac:dyDescent="0.2">
      <c r="A135" s="351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2"/>
      <c r="N135" s="352"/>
      <c r="O135" s="353"/>
      <c r="P135" s="347" t="s">
        <v>73</v>
      </c>
      <c r="Q135" s="348"/>
      <c r="R135" s="348"/>
      <c r="S135" s="348"/>
      <c r="T135" s="348"/>
      <c r="U135" s="348"/>
      <c r="V135" s="349"/>
      <c r="W135" s="37" t="s">
        <v>70</v>
      </c>
      <c r="X135" s="332">
        <f>IFERROR(SUM(X133:X134),"0")</f>
        <v>140</v>
      </c>
      <c r="Y135" s="332">
        <f>IFERROR(SUM(Y133:Y134),"0")</f>
        <v>140</v>
      </c>
      <c r="Z135" s="332">
        <f>IFERROR(IF(Z133="",0,Z133),"0")+IFERROR(IF(Z134="",0,Z134),"0")</f>
        <v>2.5032000000000001</v>
      </c>
      <c r="AA135" s="333"/>
      <c r="AB135" s="333"/>
      <c r="AC135" s="333"/>
    </row>
    <row r="136" spans="1:68" x14ac:dyDescent="0.2">
      <c r="A136" s="352"/>
      <c r="B136" s="352"/>
      <c r="C136" s="352"/>
      <c r="D136" s="352"/>
      <c r="E136" s="352"/>
      <c r="F136" s="352"/>
      <c r="G136" s="352"/>
      <c r="H136" s="352"/>
      <c r="I136" s="352"/>
      <c r="J136" s="352"/>
      <c r="K136" s="352"/>
      <c r="L136" s="352"/>
      <c r="M136" s="352"/>
      <c r="N136" s="352"/>
      <c r="O136" s="353"/>
      <c r="P136" s="347" t="s">
        <v>73</v>
      </c>
      <c r="Q136" s="348"/>
      <c r="R136" s="348"/>
      <c r="S136" s="348"/>
      <c r="T136" s="348"/>
      <c r="U136" s="348"/>
      <c r="V136" s="349"/>
      <c r="W136" s="37" t="s">
        <v>74</v>
      </c>
      <c r="X136" s="332">
        <f>IFERROR(SUMPRODUCT(X133:X134*H133:H134),"0")</f>
        <v>420</v>
      </c>
      <c r="Y136" s="332">
        <f>IFERROR(SUMPRODUCT(Y133:Y134*H133:H134),"0")</f>
        <v>420</v>
      </c>
      <c r="Z136" s="37"/>
      <c r="AA136" s="333"/>
      <c r="AB136" s="333"/>
      <c r="AC136" s="333"/>
    </row>
    <row r="137" spans="1:68" ht="16.5" customHeight="1" x14ac:dyDescent="0.25">
      <c r="A137" s="378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52"/>
      <c r="Z137" s="352"/>
      <c r="AA137" s="325"/>
      <c r="AB137" s="325"/>
      <c r="AC137" s="325"/>
    </row>
    <row r="138" spans="1:68" ht="14.25" customHeight="1" x14ac:dyDescent="0.25">
      <c r="A138" s="355" t="s">
        <v>135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52"/>
      <c r="Z138" s="352"/>
      <c r="AA138" s="326"/>
      <c r="AB138" s="326"/>
      <c r="AC138" s="326"/>
    </row>
    <row r="139" spans="1:68" ht="27" customHeight="1" x14ac:dyDescent="0.25">
      <c r="A139" s="54" t="s">
        <v>224</v>
      </c>
      <c r="B139" s="54" t="s">
        <v>225</v>
      </c>
      <c r="C139" s="31">
        <v>4301135275</v>
      </c>
      <c r="D139" s="338">
        <v>4607111034380</v>
      </c>
      <c r="E139" s="339"/>
      <c r="F139" s="329">
        <v>0.25</v>
      </c>
      <c r="G139" s="32">
        <v>12</v>
      </c>
      <c r="H139" s="329">
        <v>3</v>
      </c>
      <c r="I139" s="329">
        <v>3.28</v>
      </c>
      <c r="J139" s="32">
        <v>70</v>
      </c>
      <c r="K139" s="32" t="s">
        <v>80</v>
      </c>
      <c r="L139" s="32" t="s">
        <v>98</v>
      </c>
      <c r="M139" s="33" t="s">
        <v>69</v>
      </c>
      <c r="N139" s="33"/>
      <c r="O139" s="32">
        <v>180</v>
      </c>
      <c r="P139" s="50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5"/>
      <c r="R139" s="335"/>
      <c r="S139" s="335"/>
      <c r="T139" s="336"/>
      <c r="U139" s="34"/>
      <c r="V139" s="34"/>
      <c r="W139" s="35" t="s">
        <v>70</v>
      </c>
      <c r="X139" s="330">
        <v>28</v>
      </c>
      <c r="Y139" s="331">
        <f>IFERROR(IF(X139="","",X139),"")</f>
        <v>28</v>
      </c>
      <c r="Z139" s="36">
        <f>IFERROR(IF(X139="","",X139*0.01788),"")</f>
        <v>0.50063999999999997</v>
      </c>
      <c r="AA139" s="56"/>
      <c r="AB139" s="57"/>
      <c r="AC139" s="170" t="s">
        <v>226</v>
      </c>
      <c r="AG139" s="67"/>
      <c r="AJ139" s="71" t="s">
        <v>100</v>
      </c>
      <c r="AK139" s="71">
        <v>14</v>
      </c>
      <c r="BB139" s="171" t="s">
        <v>82</v>
      </c>
      <c r="BM139" s="67">
        <f>IFERROR(X139*I139,"0")</f>
        <v>91.839999999999989</v>
      </c>
      <c r="BN139" s="67">
        <f>IFERROR(Y139*I139,"0")</f>
        <v>91.839999999999989</v>
      </c>
      <c r="BO139" s="67">
        <f>IFERROR(X139/J139,"0")</f>
        <v>0.4</v>
      </c>
      <c r="BP139" s="67">
        <f>IFERROR(Y139/J139,"0")</f>
        <v>0.4</v>
      </c>
    </row>
    <row r="140" spans="1:68" ht="27" customHeight="1" x14ac:dyDescent="0.25">
      <c r="A140" s="54" t="s">
        <v>227</v>
      </c>
      <c r="B140" s="54" t="s">
        <v>228</v>
      </c>
      <c r="C140" s="31">
        <v>4301135277</v>
      </c>
      <c r="D140" s="338">
        <v>4607111034397</v>
      </c>
      <c r="E140" s="339"/>
      <c r="F140" s="329">
        <v>0.25</v>
      </c>
      <c r="G140" s="32">
        <v>12</v>
      </c>
      <c r="H140" s="329">
        <v>3</v>
      </c>
      <c r="I140" s="329">
        <v>3.28</v>
      </c>
      <c r="J140" s="32">
        <v>70</v>
      </c>
      <c r="K140" s="32" t="s">
        <v>80</v>
      </c>
      <c r="L140" s="32" t="s">
        <v>103</v>
      </c>
      <c r="M140" s="33" t="s">
        <v>69</v>
      </c>
      <c r="N140" s="33"/>
      <c r="O140" s="32">
        <v>180</v>
      </c>
      <c r="P140" s="44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0" s="335"/>
      <c r="R140" s="335"/>
      <c r="S140" s="335"/>
      <c r="T140" s="336"/>
      <c r="U140" s="34"/>
      <c r="V140" s="34"/>
      <c r="W140" s="35" t="s">
        <v>70</v>
      </c>
      <c r="X140" s="330">
        <v>70</v>
      </c>
      <c r="Y140" s="331">
        <f>IFERROR(IF(X140="","",X140),"")</f>
        <v>70</v>
      </c>
      <c r="Z140" s="36">
        <f>IFERROR(IF(X140="","",X140*0.01788),"")</f>
        <v>1.2516</v>
      </c>
      <c r="AA140" s="56"/>
      <c r="AB140" s="57"/>
      <c r="AC140" s="172" t="s">
        <v>213</v>
      </c>
      <c r="AG140" s="67"/>
      <c r="AJ140" s="71" t="s">
        <v>104</v>
      </c>
      <c r="AK140" s="71">
        <v>70</v>
      </c>
      <c r="BB140" s="173" t="s">
        <v>82</v>
      </c>
      <c r="BM140" s="67">
        <f>IFERROR(X140*I140,"0")</f>
        <v>229.6</v>
      </c>
      <c r="BN140" s="67">
        <f>IFERROR(Y140*I140,"0")</f>
        <v>229.6</v>
      </c>
      <c r="BO140" s="67">
        <f>IFERROR(X140/J140,"0")</f>
        <v>1</v>
      </c>
      <c r="BP140" s="67">
        <f>IFERROR(Y140/J140,"0")</f>
        <v>1</v>
      </c>
    </row>
    <row r="141" spans="1:68" x14ac:dyDescent="0.2">
      <c r="A141" s="351"/>
      <c r="B141" s="352"/>
      <c r="C141" s="352"/>
      <c r="D141" s="352"/>
      <c r="E141" s="352"/>
      <c r="F141" s="352"/>
      <c r="G141" s="352"/>
      <c r="H141" s="352"/>
      <c r="I141" s="352"/>
      <c r="J141" s="352"/>
      <c r="K141" s="352"/>
      <c r="L141" s="352"/>
      <c r="M141" s="352"/>
      <c r="N141" s="352"/>
      <c r="O141" s="353"/>
      <c r="P141" s="347" t="s">
        <v>73</v>
      </c>
      <c r="Q141" s="348"/>
      <c r="R141" s="348"/>
      <c r="S141" s="348"/>
      <c r="T141" s="348"/>
      <c r="U141" s="348"/>
      <c r="V141" s="349"/>
      <c r="W141" s="37" t="s">
        <v>70</v>
      </c>
      <c r="X141" s="332">
        <f>IFERROR(SUM(X139:X140),"0")</f>
        <v>98</v>
      </c>
      <c r="Y141" s="332">
        <f>IFERROR(SUM(Y139:Y140),"0")</f>
        <v>98</v>
      </c>
      <c r="Z141" s="332">
        <f>IFERROR(IF(Z139="",0,Z139),"0")+IFERROR(IF(Z140="",0,Z140),"0")</f>
        <v>1.75224</v>
      </c>
      <c r="AA141" s="333"/>
      <c r="AB141" s="333"/>
      <c r="AC141" s="333"/>
    </row>
    <row r="142" spans="1:68" x14ac:dyDescent="0.2">
      <c r="A142" s="352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2"/>
      <c r="N142" s="352"/>
      <c r="O142" s="353"/>
      <c r="P142" s="347" t="s">
        <v>73</v>
      </c>
      <c r="Q142" s="348"/>
      <c r="R142" s="348"/>
      <c r="S142" s="348"/>
      <c r="T142" s="348"/>
      <c r="U142" s="348"/>
      <c r="V142" s="349"/>
      <c r="W142" s="37" t="s">
        <v>74</v>
      </c>
      <c r="X142" s="332">
        <f>IFERROR(SUMPRODUCT(X139:X140*H139:H140),"0")</f>
        <v>294</v>
      </c>
      <c r="Y142" s="332">
        <f>IFERROR(SUMPRODUCT(Y139:Y140*H139:H140),"0")</f>
        <v>294</v>
      </c>
      <c r="Z142" s="37"/>
      <c r="AA142" s="333"/>
      <c r="AB142" s="333"/>
      <c r="AC142" s="333"/>
    </row>
    <row r="143" spans="1:68" ht="16.5" customHeight="1" x14ac:dyDescent="0.25">
      <c r="A143" s="378" t="s">
        <v>229</v>
      </c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2"/>
      <c r="N143" s="352"/>
      <c r="O143" s="352"/>
      <c r="P143" s="352"/>
      <c r="Q143" s="352"/>
      <c r="R143" s="352"/>
      <c r="S143" s="352"/>
      <c r="T143" s="352"/>
      <c r="U143" s="352"/>
      <c r="V143" s="352"/>
      <c r="W143" s="352"/>
      <c r="X143" s="352"/>
      <c r="Y143" s="352"/>
      <c r="Z143" s="352"/>
      <c r="AA143" s="325"/>
      <c r="AB143" s="325"/>
      <c r="AC143" s="325"/>
    </row>
    <row r="144" spans="1:68" ht="14.25" customHeight="1" x14ac:dyDescent="0.25">
      <c r="A144" s="355" t="s">
        <v>135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52"/>
      <c r="Z144" s="352"/>
      <c r="AA144" s="326"/>
      <c r="AB144" s="326"/>
      <c r="AC144" s="326"/>
    </row>
    <row r="145" spans="1:68" ht="27" customHeight="1" x14ac:dyDescent="0.25">
      <c r="A145" s="54" t="s">
        <v>230</v>
      </c>
      <c r="B145" s="54" t="s">
        <v>231</v>
      </c>
      <c r="C145" s="31">
        <v>4301135570</v>
      </c>
      <c r="D145" s="338">
        <v>4607111035806</v>
      </c>
      <c r="E145" s="339"/>
      <c r="F145" s="329">
        <v>0.25</v>
      </c>
      <c r="G145" s="32">
        <v>12</v>
      </c>
      <c r="H145" s="329">
        <v>3</v>
      </c>
      <c r="I145" s="329">
        <v>3.7035999999999998</v>
      </c>
      <c r="J145" s="32">
        <v>70</v>
      </c>
      <c r="K145" s="32" t="s">
        <v>80</v>
      </c>
      <c r="L145" s="32" t="s">
        <v>68</v>
      </c>
      <c r="M145" s="33" t="s">
        <v>69</v>
      </c>
      <c r="N145" s="33"/>
      <c r="O145" s="32">
        <v>180</v>
      </c>
      <c r="P145" s="37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5" s="335"/>
      <c r="R145" s="335"/>
      <c r="S145" s="335"/>
      <c r="T145" s="336"/>
      <c r="U145" s="34"/>
      <c r="V145" s="34"/>
      <c r="W145" s="35" t="s">
        <v>70</v>
      </c>
      <c r="X145" s="330">
        <v>14</v>
      </c>
      <c r="Y145" s="331">
        <f>IFERROR(IF(X145="","",X145),"")</f>
        <v>14</v>
      </c>
      <c r="Z145" s="36">
        <f>IFERROR(IF(X145="","",X145*0.01788),"")</f>
        <v>0.25031999999999999</v>
      </c>
      <c r="AA145" s="56"/>
      <c r="AB145" s="57"/>
      <c r="AC145" s="174" t="s">
        <v>232</v>
      </c>
      <c r="AG145" s="67"/>
      <c r="AJ145" s="71" t="s">
        <v>72</v>
      </c>
      <c r="AK145" s="71">
        <v>1</v>
      </c>
      <c r="BB145" s="175" t="s">
        <v>82</v>
      </c>
      <c r="BM145" s="67">
        <f>IFERROR(X145*I145,"0")</f>
        <v>51.850399999999993</v>
      </c>
      <c r="BN145" s="67">
        <f>IFERROR(Y145*I145,"0")</f>
        <v>51.850399999999993</v>
      </c>
      <c r="BO145" s="67">
        <f>IFERROR(X145/J145,"0")</f>
        <v>0.2</v>
      </c>
      <c r="BP145" s="67">
        <f>IFERROR(Y145/J145,"0")</f>
        <v>0.2</v>
      </c>
    </row>
    <row r="146" spans="1:68" x14ac:dyDescent="0.2">
      <c r="A146" s="351"/>
      <c r="B146" s="352"/>
      <c r="C146" s="352"/>
      <c r="D146" s="352"/>
      <c r="E146" s="352"/>
      <c r="F146" s="352"/>
      <c r="G146" s="352"/>
      <c r="H146" s="352"/>
      <c r="I146" s="352"/>
      <c r="J146" s="352"/>
      <c r="K146" s="352"/>
      <c r="L146" s="352"/>
      <c r="M146" s="352"/>
      <c r="N146" s="352"/>
      <c r="O146" s="353"/>
      <c r="P146" s="347" t="s">
        <v>73</v>
      </c>
      <c r="Q146" s="348"/>
      <c r="R146" s="348"/>
      <c r="S146" s="348"/>
      <c r="T146" s="348"/>
      <c r="U146" s="348"/>
      <c r="V146" s="349"/>
      <c r="W146" s="37" t="s">
        <v>70</v>
      </c>
      <c r="X146" s="332">
        <f>IFERROR(SUM(X145:X145),"0")</f>
        <v>14</v>
      </c>
      <c r="Y146" s="332">
        <f>IFERROR(SUM(Y145:Y145),"0")</f>
        <v>14</v>
      </c>
      <c r="Z146" s="332">
        <f>IFERROR(IF(Z145="",0,Z145),"0")</f>
        <v>0.25031999999999999</v>
      </c>
      <c r="AA146" s="333"/>
      <c r="AB146" s="333"/>
      <c r="AC146" s="333"/>
    </row>
    <row r="147" spans="1:68" x14ac:dyDescent="0.2">
      <c r="A147" s="352"/>
      <c r="B147" s="352"/>
      <c r="C147" s="352"/>
      <c r="D147" s="352"/>
      <c r="E147" s="352"/>
      <c r="F147" s="352"/>
      <c r="G147" s="352"/>
      <c r="H147" s="352"/>
      <c r="I147" s="352"/>
      <c r="J147" s="352"/>
      <c r="K147" s="352"/>
      <c r="L147" s="352"/>
      <c r="M147" s="352"/>
      <c r="N147" s="352"/>
      <c r="O147" s="353"/>
      <c r="P147" s="347" t="s">
        <v>73</v>
      </c>
      <c r="Q147" s="348"/>
      <c r="R147" s="348"/>
      <c r="S147" s="348"/>
      <c r="T147" s="348"/>
      <c r="U147" s="348"/>
      <c r="V147" s="349"/>
      <c r="W147" s="37" t="s">
        <v>74</v>
      </c>
      <c r="X147" s="332">
        <f>IFERROR(SUMPRODUCT(X145:X145*H145:H145),"0")</f>
        <v>42</v>
      </c>
      <c r="Y147" s="332">
        <f>IFERROR(SUMPRODUCT(Y145:Y145*H145:H145),"0")</f>
        <v>42</v>
      </c>
      <c r="Z147" s="37"/>
      <c r="AA147" s="333"/>
      <c r="AB147" s="333"/>
      <c r="AC147" s="333"/>
    </row>
    <row r="148" spans="1:68" ht="16.5" customHeight="1" x14ac:dyDescent="0.25">
      <c r="A148" s="378" t="s">
        <v>233</v>
      </c>
      <c r="B148" s="352"/>
      <c r="C148" s="352"/>
      <c r="D148" s="352"/>
      <c r="E148" s="352"/>
      <c r="F148" s="352"/>
      <c r="G148" s="352"/>
      <c r="H148" s="352"/>
      <c r="I148" s="352"/>
      <c r="J148" s="352"/>
      <c r="K148" s="352"/>
      <c r="L148" s="352"/>
      <c r="M148" s="352"/>
      <c r="N148" s="352"/>
      <c r="O148" s="352"/>
      <c r="P148" s="352"/>
      <c r="Q148" s="352"/>
      <c r="R148" s="352"/>
      <c r="S148" s="352"/>
      <c r="T148" s="352"/>
      <c r="U148" s="352"/>
      <c r="V148" s="352"/>
      <c r="W148" s="352"/>
      <c r="X148" s="352"/>
      <c r="Y148" s="352"/>
      <c r="Z148" s="352"/>
      <c r="AA148" s="325"/>
      <c r="AB148" s="325"/>
      <c r="AC148" s="325"/>
    </row>
    <row r="149" spans="1:68" ht="14.25" customHeight="1" x14ac:dyDescent="0.25">
      <c r="A149" s="355" t="s">
        <v>135</v>
      </c>
      <c r="B149" s="352"/>
      <c r="C149" s="352"/>
      <c r="D149" s="352"/>
      <c r="E149" s="352"/>
      <c r="F149" s="352"/>
      <c r="G149" s="352"/>
      <c r="H149" s="352"/>
      <c r="I149" s="352"/>
      <c r="J149" s="352"/>
      <c r="K149" s="352"/>
      <c r="L149" s="352"/>
      <c r="M149" s="352"/>
      <c r="N149" s="352"/>
      <c r="O149" s="352"/>
      <c r="P149" s="352"/>
      <c r="Q149" s="352"/>
      <c r="R149" s="352"/>
      <c r="S149" s="352"/>
      <c r="T149" s="352"/>
      <c r="U149" s="352"/>
      <c r="V149" s="352"/>
      <c r="W149" s="352"/>
      <c r="X149" s="352"/>
      <c r="Y149" s="352"/>
      <c r="Z149" s="352"/>
      <c r="AA149" s="326"/>
      <c r="AB149" s="326"/>
      <c r="AC149" s="326"/>
    </row>
    <row r="150" spans="1:68" ht="16.5" customHeight="1" x14ac:dyDescent="0.25">
      <c r="A150" s="54" t="s">
        <v>234</v>
      </c>
      <c r="B150" s="54" t="s">
        <v>235</v>
      </c>
      <c r="C150" s="31">
        <v>4301135607</v>
      </c>
      <c r="D150" s="338">
        <v>4607111039613</v>
      </c>
      <c r="E150" s="339"/>
      <c r="F150" s="329">
        <v>0.09</v>
      </c>
      <c r="G150" s="32">
        <v>30</v>
      </c>
      <c r="H150" s="329">
        <v>2.7</v>
      </c>
      <c r="I150" s="329">
        <v>3.09</v>
      </c>
      <c r="J150" s="32">
        <v>126</v>
      </c>
      <c r="K150" s="32" t="s">
        <v>80</v>
      </c>
      <c r="L150" s="32" t="s">
        <v>68</v>
      </c>
      <c r="M150" s="33" t="s">
        <v>69</v>
      </c>
      <c r="N150" s="33"/>
      <c r="O150" s="32">
        <v>180</v>
      </c>
      <c r="P150" s="35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0" s="335"/>
      <c r="R150" s="335"/>
      <c r="S150" s="335"/>
      <c r="T150" s="336"/>
      <c r="U150" s="34"/>
      <c r="V150" s="34"/>
      <c r="W150" s="35" t="s">
        <v>70</v>
      </c>
      <c r="X150" s="330">
        <v>14</v>
      </c>
      <c r="Y150" s="331">
        <f>IFERROR(IF(X150="","",X150),"")</f>
        <v>14</v>
      </c>
      <c r="Z150" s="36">
        <f>IFERROR(IF(X150="","",X150*0.00936),"")</f>
        <v>0.13103999999999999</v>
      </c>
      <c r="AA150" s="56"/>
      <c r="AB150" s="57"/>
      <c r="AC150" s="176" t="s">
        <v>219</v>
      </c>
      <c r="AG150" s="67"/>
      <c r="AJ150" s="71" t="s">
        <v>72</v>
      </c>
      <c r="AK150" s="71">
        <v>1</v>
      </c>
      <c r="BB150" s="177" t="s">
        <v>82</v>
      </c>
      <c r="BM150" s="67">
        <f>IFERROR(X150*I150,"0")</f>
        <v>43.26</v>
      </c>
      <c r="BN150" s="67">
        <f>IFERROR(Y150*I150,"0")</f>
        <v>43.26</v>
      </c>
      <c r="BO150" s="67">
        <f>IFERROR(X150/J150,"0")</f>
        <v>0.1111111111111111</v>
      </c>
      <c r="BP150" s="67">
        <f>IFERROR(Y150/J150,"0")</f>
        <v>0.1111111111111111</v>
      </c>
    </row>
    <row r="151" spans="1:68" x14ac:dyDescent="0.2">
      <c r="A151" s="351"/>
      <c r="B151" s="352"/>
      <c r="C151" s="352"/>
      <c r="D151" s="352"/>
      <c r="E151" s="352"/>
      <c r="F151" s="352"/>
      <c r="G151" s="352"/>
      <c r="H151" s="352"/>
      <c r="I151" s="352"/>
      <c r="J151" s="352"/>
      <c r="K151" s="352"/>
      <c r="L151" s="352"/>
      <c r="M151" s="352"/>
      <c r="N151" s="352"/>
      <c r="O151" s="353"/>
      <c r="P151" s="347" t="s">
        <v>73</v>
      </c>
      <c r="Q151" s="348"/>
      <c r="R151" s="348"/>
      <c r="S151" s="348"/>
      <c r="T151" s="348"/>
      <c r="U151" s="348"/>
      <c r="V151" s="349"/>
      <c r="W151" s="37" t="s">
        <v>70</v>
      </c>
      <c r="X151" s="332">
        <f>IFERROR(SUM(X150:X150),"0")</f>
        <v>14</v>
      </c>
      <c r="Y151" s="332">
        <f>IFERROR(SUM(Y150:Y150),"0")</f>
        <v>14</v>
      </c>
      <c r="Z151" s="332">
        <f>IFERROR(IF(Z150="",0,Z150),"0")</f>
        <v>0.13103999999999999</v>
      </c>
      <c r="AA151" s="333"/>
      <c r="AB151" s="333"/>
      <c r="AC151" s="333"/>
    </row>
    <row r="152" spans="1:68" x14ac:dyDescent="0.2">
      <c r="A152" s="352"/>
      <c r="B152" s="352"/>
      <c r="C152" s="352"/>
      <c r="D152" s="352"/>
      <c r="E152" s="352"/>
      <c r="F152" s="352"/>
      <c r="G152" s="352"/>
      <c r="H152" s="352"/>
      <c r="I152" s="352"/>
      <c r="J152" s="352"/>
      <c r="K152" s="352"/>
      <c r="L152" s="352"/>
      <c r="M152" s="352"/>
      <c r="N152" s="352"/>
      <c r="O152" s="353"/>
      <c r="P152" s="347" t="s">
        <v>73</v>
      </c>
      <c r="Q152" s="348"/>
      <c r="R152" s="348"/>
      <c r="S152" s="348"/>
      <c r="T152" s="348"/>
      <c r="U152" s="348"/>
      <c r="V152" s="349"/>
      <c r="W152" s="37" t="s">
        <v>74</v>
      </c>
      <c r="X152" s="332">
        <f>IFERROR(SUMPRODUCT(X150:X150*H150:H150),"0")</f>
        <v>37.800000000000004</v>
      </c>
      <c r="Y152" s="332">
        <f>IFERROR(SUMPRODUCT(Y150:Y150*H150:H150),"0")</f>
        <v>37.800000000000004</v>
      </c>
      <c r="Z152" s="37"/>
      <c r="AA152" s="333"/>
      <c r="AB152" s="333"/>
      <c r="AC152" s="333"/>
    </row>
    <row r="153" spans="1:68" ht="16.5" customHeight="1" x14ac:dyDescent="0.25">
      <c r="A153" s="378" t="s">
        <v>236</v>
      </c>
      <c r="B153" s="352"/>
      <c r="C153" s="352"/>
      <c r="D153" s="352"/>
      <c r="E153" s="352"/>
      <c r="F153" s="352"/>
      <c r="G153" s="352"/>
      <c r="H153" s="352"/>
      <c r="I153" s="352"/>
      <c r="J153" s="352"/>
      <c r="K153" s="352"/>
      <c r="L153" s="352"/>
      <c r="M153" s="352"/>
      <c r="N153" s="352"/>
      <c r="O153" s="352"/>
      <c r="P153" s="352"/>
      <c r="Q153" s="352"/>
      <c r="R153" s="352"/>
      <c r="S153" s="352"/>
      <c r="T153" s="352"/>
      <c r="U153" s="352"/>
      <c r="V153" s="352"/>
      <c r="W153" s="352"/>
      <c r="X153" s="352"/>
      <c r="Y153" s="352"/>
      <c r="Z153" s="352"/>
      <c r="AA153" s="325"/>
      <c r="AB153" s="325"/>
      <c r="AC153" s="325"/>
    </row>
    <row r="154" spans="1:68" ht="14.25" customHeight="1" x14ac:dyDescent="0.25">
      <c r="A154" s="355" t="s">
        <v>237</v>
      </c>
      <c r="B154" s="352"/>
      <c r="C154" s="352"/>
      <c r="D154" s="352"/>
      <c r="E154" s="352"/>
      <c r="F154" s="352"/>
      <c r="G154" s="352"/>
      <c r="H154" s="352"/>
      <c r="I154" s="352"/>
      <c r="J154" s="352"/>
      <c r="K154" s="352"/>
      <c r="L154" s="352"/>
      <c r="M154" s="352"/>
      <c r="N154" s="352"/>
      <c r="O154" s="352"/>
      <c r="P154" s="352"/>
      <c r="Q154" s="352"/>
      <c r="R154" s="352"/>
      <c r="S154" s="352"/>
      <c r="T154" s="352"/>
      <c r="U154" s="352"/>
      <c r="V154" s="352"/>
      <c r="W154" s="352"/>
      <c r="X154" s="352"/>
      <c r="Y154" s="352"/>
      <c r="Z154" s="352"/>
      <c r="AA154" s="326"/>
      <c r="AB154" s="326"/>
      <c r="AC154" s="326"/>
    </row>
    <row r="155" spans="1:68" ht="27" customHeight="1" x14ac:dyDescent="0.25">
      <c r="A155" s="54" t="s">
        <v>238</v>
      </c>
      <c r="B155" s="54" t="s">
        <v>239</v>
      </c>
      <c r="C155" s="31">
        <v>4301135540</v>
      </c>
      <c r="D155" s="338">
        <v>4607111035646</v>
      </c>
      <c r="E155" s="339"/>
      <c r="F155" s="329">
        <v>0.2</v>
      </c>
      <c r="G155" s="32">
        <v>8</v>
      </c>
      <c r="H155" s="329">
        <v>1.6</v>
      </c>
      <c r="I155" s="329">
        <v>2.12</v>
      </c>
      <c r="J155" s="32">
        <v>72</v>
      </c>
      <c r="K155" s="32" t="s">
        <v>240</v>
      </c>
      <c r="L155" s="32" t="s">
        <v>68</v>
      </c>
      <c r="M155" s="33" t="s">
        <v>69</v>
      </c>
      <c r="N155" s="33"/>
      <c r="O155" s="32">
        <v>180</v>
      </c>
      <c r="P155" s="35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5"/>
      <c r="R155" s="335"/>
      <c r="S155" s="335"/>
      <c r="T155" s="336"/>
      <c r="U155" s="34"/>
      <c r="V155" s="34"/>
      <c r="W155" s="35" t="s">
        <v>70</v>
      </c>
      <c r="X155" s="330">
        <v>0</v>
      </c>
      <c r="Y155" s="331">
        <f>IFERROR(IF(X155="","",X155),"")</f>
        <v>0</v>
      </c>
      <c r="Z155" s="36">
        <f>IFERROR(IF(X155="","",X155*0.01157),"")</f>
        <v>0</v>
      </c>
      <c r="AA155" s="56"/>
      <c r="AB155" s="57"/>
      <c r="AC155" s="178" t="s">
        <v>241</v>
      </c>
      <c r="AG155" s="67"/>
      <c r="AJ155" s="71" t="s">
        <v>72</v>
      </c>
      <c r="AK155" s="71">
        <v>1</v>
      </c>
      <c r="BB155" s="179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51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2"/>
      <c r="N156" s="352"/>
      <c r="O156" s="353"/>
      <c r="P156" s="347" t="s">
        <v>73</v>
      </c>
      <c r="Q156" s="348"/>
      <c r="R156" s="348"/>
      <c r="S156" s="348"/>
      <c r="T156" s="348"/>
      <c r="U156" s="348"/>
      <c r="V156" s="349"/>
      <c r="W156" s="37" t="s">
        <v>70</v>
      </c>
      <c r="X156" s="332">
        <f>IFERROR(SUM(X155:X155),"0")</f>
        <v>0</v>
      </c>
      <c r="Y156" s="332">
        <f>IFERROR(SUM(Y155:Y155),"0")</f>
        <v>0</v>
      </c>
      <c r="Z156" s="332">
        <f>IFERROR(IF(Z155="",0,Z155),"0")</f>
        <v>0</v>
      </c>
      <c r="AA156" s="333"/>
      <c r="AB156" s="333"/>
      <c r="AC156" s="333"/>
    </row>
    <row r="157" spans="1:68" x14ac:dyDescent="0.2">
      <c r="A157" s="352"/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3"/>
      <c r="P157" s="347" t="s">
        <v>73</v>
      </c>
      <c r="Q157" s="348"/>
      <c r="R157" s="348"/>
      <c r="S157" s="348"/>
      <c r="T157" s="348"/>
      <c r="U157" s="348"/>
      <c r="V157" s="349"/>
      <c r="W157" s="37" t="s">
        <v>74</v>
      </c>
      <c r="X157" s="332">
        <f>IFERROR(SUMPRODUCT(X155:X155*H155:H155),"0")</f>
        <v>0</v>
      </c>
      <c r="Y157" s="332">
        <f>IFERROR(SUMPRODUCT(Y155:Y155*H155:H155),"0")</f>
        <v>0</v>
      </c>
      <c r="Z157" s="37"/>
      <c r="AA157" s="333"/>
      <c r="AB157" s="333"/>
      <c r="AC157" s="333"/>
    </row>
    <row r="158" spans="1:68" ht="16.5" customHeight="1" x14ac:dyDescent="0.25">
      <c r="A158" s="378" t="s">
        <v>242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52"/>
      <c r="Z158" s="352"/>
      <c r="AA158" s="325"/>
      <c r="AB158" s="325"/>
      <c r="AC158" s="325"/>
    </row>
    <row r="159" spans="1:68" ht="14.25" customHeight="1" x14ac:dyDescent="0.25">
      <c r="A159" s="355" t="s">
        <v>135</v>
      </c>
      <c r="B159" s="352"/>
      <c r="C159" s="352"/>
      <c r="D159" s="352"/>
      <c r="E159" s="352"/>
      <c r="F159" s="352"/>
      <c r="G159" s="352"/>
      <c r="H159" s="352"/>
      <c r="I159" s="352"/>
      <c r="J159" s="352"/>
      <c r="K159" s="352"/>
      <c r="L159" s="352"/>
      <c r="M159" s="352"/>
      <c r="N159" s="352"/>
      <c r="O159" s="352"/>
      <c r="P159" s="352"/>
      <c r="Q159" s="352"/>
      <c r="R159" s="352"/>
      <c r="S159" s="352"/>
      <c r="T159" s="352"/>
      <c r="U159" s="352"/>
      <c r="V159" s="352"/>
      <c r="W159" s="352"/>
      <c r="X159" s="352"/>
      <c r="Y159" s="352"/>
      <c r="Z159" s="352"/>
      <c r="AA159" s="326"/>
      <c r="AB159" s="326"/>
      <c r="AC159" s="326"/>
    </row>
    <row r="160" spans="1:68" ht="27" customHeight="1" x14ac:dyDescent="0.25">
      <c r="A160" s="54" t="s">
        <v>243</v>
      </c>
      <c r="B160" s="54" t="s">
        <v>244</v>
      </c>
      <c r="C160" s="31">
        <v>4301135591</v>
      </c>
      <c r="D160" s="338">
        <v>4607111036568</v>
      </c>
      <c r="E160" s="339"/>
      <c r="F160" s="329">
        <v>0.28000000000000003</v>
      </c>
      <c r="G160" s="32">
        <v>6</v>
      </c>
      <c r="H160" s="329">
        <v>1.68</v>
      </c>
      <c r="I160" s="329">
        <v>2.1017999999999999</v>
      </c>
      <c r="J160" s="32">
        <v>140</v>
      </c>
      <c r="K160" s="32" t="s">
        <v>80</v>
      </c>
      <c r="L160" s="32" t="s">
        <v>68</v>
      </c>
      <c r="M160" s="33" t="s">
        <v>69</v>
      </c>
      <c r="N160" s="33"/>
      <c r="O160" s="32">
        <v>180</v>
      </c>
      <c r="P160" s="37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5"/>
      <c r="R160" s="335"/>
      <c r="S160" s="335"/>
      <c r="T160" s="336"/>
      <c r="U160" s="34"/>
      <c r="V160" s="34"/>
      <c r="W160" s="35" t="s">
        <v>70</v>
      </c>
      <c r="X160" s="330">
        <v>0</v>
      </c>
      <c r="Y160" s="331">
        <f>IFERROR(IF(X160="","",X160),"")</f>
        <v>0</v>
      </c>
      <c r="Z160" s="36">
        <f>IFERROR(IF(X160="","",X160*0.00941),"")</f>
        <v>0</v>
      </c>
      <c r="AA160" s="56"/>
      <c r="AB160" s="57"/>
      <c r="AC160" s="180" t="s">
        <v>245</v>
      </c>
      <c r="AG160" s="67"/>
      <c r="AJ160" s="71" t="s">
        <v>72</v>
      </c>
      <c r="AK160" s="71">
        <v>1</v>
      </c>
      <c r="BB160" s="181" t="s">
        <v>82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2"/>
      <c r="N161" s="352"/>
      <c r="O161" s="353"/>
      <c r="P161" s="347" t="s">
        <v>73</v>
      </c>
      <c r="Q161" s="348"/>
      <c r="R161" s="348"/>
      <c r="S161" s="348"/>
      <c r="T161" s="348"/>
      <c r="U161" s="348"/>
      <c r="V161" s="349"/>
      <c r="W161" s="37" t="s">
        <v>70</v>
      </c>
      <c r="X161" s="332">
        <f>IFERROR(SUM(X160:X160),"0")</f>
        <v>0</v>
      </c>
      <c r="Y161" s="332">
        <f>IFERROR(SUM(Y160:Y160),"0")</f>
        <v>0</v>
      </c>
      <c r="Z161" s="332">
        <f>IFERROR(IF(Z160="",0,Z160),"0")</f>
        <v>0</v>
      </c>
      <c r="AA161" s="333"/>
      <c r="AB161" s="333"/>
      <c r="AC161" s="333"/>
    </row>
    <row r="162" spans="1:68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2"/>
      <c r="N162" s="352"/>
      <c r="O162" s="353"/>
      <c r="P162" s="347" t="s">
        <v>73</v>
      </c>
      <c r="Q162" s="348"/>
      <c r="R162" s="348"/>
      <c r="S162" s="348"/>
      <c r="T162" s="348"/>
      <c r="U162" s="348"/>
      <c r="V162" s="349"/>
      <c r="W162" s="37" t="s">
        <v>74</v>
      </c>
      <c r="X162" s="332">
        <f>IFERROR(SUMPRODUCT(X160:X160*H160:H160),"0")</f>
        <v>0</v>
      </c>
      <c r="Y162" s="332">
        <f>IFERROR(SUMPRODUCT(Y160:Y160*H160:H160),"0")</f>
        <v>0</v>
      </c>
      <c r="Z162" s="37"/>
      <c r="AA162" s="333"/>
      <c r="AB162" s="333"/>
      <c r="AC162" s="333"/>
    </row>
    <row r="163" spans="1:68" ht="27.75" customHeight="1" x14ac:dyDescent="0.2">
      <c r="A163" s="365" t="s">
        <v>246</v>
      </c>
      <c r="B163" s="366"/>
      <c r="C163" s="366"/>
      <c r="D163" s="366"/>
      <c r="E163" s="366"/>
      <c r="F163" s="366"/>
      <c r="G163" s="366"/>
      <c r="H163" s="366"/>
      <c r="I163" s="366"/>
      <c r="J163" s="366"/>
      <c r="K163" s="366"/>
      <c r="L163" s="366"/>
      <c r="M163" s="366"/>
      <c r="N163" s="366"/>
      <c r="O163" s="366"/>
      <c r="P163" s="366"/>
      <c r="Q163" s="366"/>
      <c r="R163" s="366"/>
      <c r="S163" s="366"/>
      <c r="T163" s="366"/>
      <c r="U163" s="366"/>
      <c r="V163" s="366"/>
      <c r="W163" s="366"/>
      <c r="X163" s="366"/>
      <c r="Y163" s="366"/>
      <c r="Z163" s="366"/>
      <c r="AA163" s="48"/>
      <c r="AB163" s="48"/>
      <c r="AC163" s="48"/>
    </row>
    <row r="164" spans="1:68" ht="16.5" customHeight="1" x14ac:dyDescent="0.25">
      <c r="A164" s="378" t="s">
        <v>247</v>
      </c>
      <c r="B164" s="352"/>
      <c r="C164" s="352"/>
      <c r="D164" s="352"/>
      <c r="E164" s="352"/>
      <c r="F164" s="352"/>
      <c r="G164" s="352"/>
      <c r="H164" s="352"/>
      <c r="I164" s="352"/>
      <c r="J164" s="352"/>
      <c r="K164" s="352"/>
      <c r="L164" s="352"/>
      <c r="M164" s="352"/>
      <c r="N164" s="352"/>
      <c r="O164" s="352"/>
      <c r="P164" s="352"/>
      <c r="Q164" s="352"/>
      <c r="R164" s="352"/>
      <c r="S164" s="352"/>
      <c r="T164" s="352"/>
      <c r="U164" s="352"/>
      <c r="V164" s="352"/>
      <c r="W164" s="352"/>
      <c r="X164" s="352"/>
      <c r="Y164" s="352"/>
      <c r="Z164" s="352"/>
      <c r="AA164" s="325"/>
      <c r="AB164" s="325"/>
      <c r="AC164" s="325"/>
    </row>
    <row r="165" spans="1:68" ht="14.25" customHeight="1" x14ac:dyDescent="0.25">
      <c r="A165" s="355" t="s">
        <v>135</v>
      </c>
      <c r="B165" s="352"/>
      <c r="C165" s="352"/>
      <c r="D165" s="352"/>
      <c r="E165" s="352"/>
      <c r="F165" s="352"/>
      <c r="G165" s="352"/>
      <c r="H165" s="352"/>
      <c r="I165" s="352"/>
      <c r="J165" s="352"/>
      <c r="K165" s="352"/>
      <c r="L165" s="352"/>
      <c r="M165" s="352"/>
      <c r="N165" s="352"/>
      <c r="O165" s="352"/>
      <c r="P165" s="352"/>
      <c r="Q165" s="352"/>
      <c r="R165" s="352"/>
      <c r="S165" s="352"/>
      <c r="T165" s="352"/>
      <c r="U165" s="352"/>
      <c r="V165" s="352"/>
      <c r="W165" s="352"/>
      <c r="X165" s="352"/>
      <c r="Y165" s="352"/>
      <c r="Z165" s="352"/>
      <c r="AA165" s="326"/>
      <c r="AB165" s="326"/>
      <c r="AC165" s="326"/>
    </row>
    <row r="166" spans="1:68" ht="27" customHeight="1" x14ac:dyDescent="0.25">
      <c r="A166" s="54" t="s">
        <v>248</v>
      </c>
      <c r="B166" s="54" t="s">
        <v>249</v>
      </c>
      <c r="C166" s="31">
        <v>4301135548</v>
      </c>
      <c r="D166" s="338">
        <v>4607111039057</v>
      </c>
      <c r="E166" s="339"/>
      <c r="F166" s="329">
        <v>1.8</v>
      </c>
      <c r="G166" s="32">
        <v>1</v>
      </c>
      <c r="H166" s="329">
        <v>1.8</v>
      </c>
      <c r="I166" s="329">
        <v>1.9</v>
      </c>
      <c r="J166" s="32">
        <v>234</v>
      </c>
      <c r="K166" s="32" t="s">
        <v>146</v>
      </c>
      <c r="L166" s="32" t="s">
        <v>98</v>
      </c>
      <c r="M166" s="33" t="s">
        <v>69</v>
      </c>
      <c r="N166" s="33"/>
      <c r="O166" s="32">
        <v>180</v>
      </c>
      <c r="P166" s="396" t="s">
        <v>250</v>
      </c>
      <c r="Q166" s="335"/>
      <c r="R166" s="335"/>
      <c r="S166" s="335"/>
      <c r="T166" s="336"/>
      <c r="U166" s="34"/>
      <c r="V166" s="34"/>
      <c r="W166" s="35" t="s">
        <v>70</v>
      </c>
      <c r="X166" s="330">
        <v>0</v>
      </c>
      <c r="Y166" s="331">
        <f>IFERROR(IF(X166="","",X166),"")</f>
        <v>0</v>
      </c>
      <c r="Z166" s="36">
        <f>IFERROR(IF(X166="","",X166*0.00502),"")</f>
        <v>0</v>
      </c>
      <c r="AA166" s="56"/>
      <c r="AB166" s="57"/>
      <c r="AC166" s="182" t="s">
        <v>219</v>
      </c>
      <c r="AG166" s="67"/>
      <c r="AJ166" s="71" t="s">
        <v>100</v>
      </c>
      <c r="AK166" s="71">
        <v>18</v>
      </c>
      <c r="BB166" s="183" t="s">
        <v>82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51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N167" s="352"/>
      <c r="O167" s="353"/>
      <c r="P167" s="347" t="s">
        <v>73</v>
      </c>
      <c r="Q167" s="348"/>
      <c r="R167" s="348"/>
      <c r="S167" s="348"/>
      <c r="T167" s="348"/>
      <c r="U167" s="348"/>
      <c r="V167" s="349"/>
      <c r="W167" s="37" t="s">
        <v>70</v>
      </c>
      <c r="X167" s="332">
        <f>IFERROR(SUM(X166:X166),"0")</f>
        <v>0</v>
      </c>
      <c r="Y167" s="332">
        <f>IFERROR(SUM(Y166:Y166),"0")</f>
        <v>0</v>
      </c>
      <c r="Z167" s="332">
        <f>IFERROR(IF(Z166="",0,Z166),"0")</f>
        <v>0</v>
      </c>
      <c r="AA167" s="333"/>
      <c r="AB167" s="333"/>
      <c r="AC167" s="333"/>
    </row>
    <row r="168" spans="1:68" x14ac:dyDescent="0.2">
      <c r="A168" s="352"/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3"/>
      <c r="P168" s="347" t="s">
        <v>73</v>
      </c>
      <c r="Q168" s="348"/>
      <c r="R168" s="348"/>
      <c r="S168" s="348"/>
      <c r="T168" s="348"/>
      <c r="U168" s="348"/>
      <c r="V168" s="349"/>
      <c r="W168" s="37" t="s">
        <v>74</v>
      </c>
      <c r="X168" s="332">
        <f>IFERROR(SUMPRODUCT(X166:X166*H166:H166),"0")</f>
        <v>0</v>
      </c>
      <c r="Y168" s="332">
        <f>IFERROR(SUMPRODUCT(Y166:Y166*H166:H166),"0")</f>
        <v>0</v>
      </c>
      <c r="Z168" s="37"/>
      <c r="AA168" s="333"/>
      <c r="AB168" s="333"/>
      <c r="AC168" s="333"/>
    </row>
    <row r="169" spans="1:68" ht="16.5" customHeight="1" x14ac:dyDescent="0.25">
      <c r="A169" s="378" t="s">
        <v>251</v>
      </c>
      <c r="B169" s="352"/>
      <c r="C169" s="352"/>
      <c r="D169" s="352"/>
      <c r="E169" s="352"/>
      <c r="F169" s="352"/>
      <c r="G169" s="352"/>
      <c r="H169" s="352"/>
      <c r="I169" s="352"/>
      <c r="J169" s="352"/>
      <c r="K169" s="352"/>
      <c r="L169" s="352"/>
      <c r="M169" s="352"/>
      <c r="N169" s="352"/>
      <c r="O169" s="352"/>
      <c r="P169" s="352"/>
      <c r="Q169" s="352"/>
      <c r="R169" s="352"/>
      <c r="S169" s="352"/>
      <c r="T169" s="352"/>
      <c r="U169" s="352"/>
      <c r="V169" s="352"/>
      <c r="W169" s="352"/>
      <c r="X169" s="352"/>
      <c r="Y169" s="352"/>
      <c r="Z169" s="352"/>
      <c r="AA169" s="325"/>
      <c r="AB169" s="325"/>
      <c r="AC169" s="325"/>
    </row>
    <row r="170" spans="1:68" ht="14.25" customHeight="1" x14ac:dyDescent="0.25">
      <c r="A170" s="355" t="s">
        <v>64</v>
      </c>
      <c r="B170" s="352"/>
      <c r="C170" s="352"/>
      <c r="D170" s="352"/>
      <c r="E170" s="352"/>
      <c r="F170" s="352"/>
      <c r="G170" s="352"/>
      <c r="H170" s="352"/>
      <c r="I170" s="352"/>
      <c r="J170" s="352"/>
      <c r="K170" s="352"/>
      <c r="L170" s="352"/>
      <c r="M170" s="352"/>
      <c r="N170" s="352"/>
      <c r="O170" s="352"/>
      <c r="P170" s="352"/>
      <c r="Q170" s="352"/>
      <c r="R170" s="352"/>
      <c r="S170" s="352"/>
      <c r="T170" s="352"/>
      <c r="U170" s="352"/>
      <c r="V170" s="352"/>
      <c r="W170" s="352"/>
      <c r="X170" s="352"/>
      <c r="Y170" s="352"/>
      <c r="Z170" s="352"/>
      <c r="AA170" s="326"/>
      <c r="AB170" s="326"/>
      <c r="AC170" s="326"/>
    </row>
    <row r="171" spans="1:68" ht="16.5" customHeight="1" x14ac:dyDescent="0.25">
      <c r="A171" s="54" t="s">
        <v>252</v>
      </c>
      <c r="B171" s="54" t="s">
        <v>253</v>
      </c>
      <c r="C171" s="31">
        <v>4301071062</v>
      </c>
      <c r="D171" s="338">
        <v>4607111036384</v>
      </c>
      <c r="E171" s="339"/>
      <c r="F171" s="329">
        <v>5</v>
      </c>
      <c r="G171" s="32">
        <v>1</v>
      </c>
      <c r="H171" s="329">
        <v>5</v>
      </c>
      <c r="I171" s="329">
        <v>5.2106000000000003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392" t="s">
        <v>254</v>
      </c>
      <c r="Q171" s="335"/>
      <c r="R171" s="335"/>
      <c r="S171" s="335"/>
      <c r="T171" s="336"/>
      <c r="U171" s="34"/>
      <c r="V171" s="34"/>
      <c r="W171" s="35" t="s">
        <v>70</v>
      </c>
      <c r="X171" s="330">
        <v>0</v>
      </c>
      <c r="Y171" s="331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255</v>
      </c>
      <c r="AG171" s="67"/>
      <c r="AJ171" s="71" t="s">
        <v>72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16.5" customHeight="1" x14ac:dyDescent="0.25">
      <c r="A172" s="54" t="s">
        <v>256</v>
      </c>
      <c r="B172" s="54" t="s">
        <v>257</v>
      </c>
      <c r="C172" s="31">
        <v>4301071056</v>
      </c>
      <c r="D172" s="338">
        <v>4640242180250</v>
      </c>
      <c r="E172" s="339"/>
      <c r="F172" s="329">
        <v>5</v>
      </c>
      <c r="G172" s="32">
        <v>1</v>
      </c>
      <c r="H172" s="329">
        <v>5</v>
      </c>
      <c r="I172" s="329">
        <v>5.2131999999999996</v>
      </c>
      <c r="J172" s="32">
        <v>144</v>
      </c>
      <c r="K172" s="32" t="s">
        <v>67</v>
      </c>
      <c r="L172" s="32" t="s">
        <v>98</v>
      </c>
      <c r="M172" s="33" t="s">
        <v>69</v>
      </c>
      <c r="N172" s="33"/>
      <c r="O172" s="32">
        <v>180</v>
      </c>
      <c r="P172" s="356" t="s">
        <v>258</v>
      </c>
      <c r="Q172" s="335"/>
      <c r="R172" s="335"/>
      <c r="S172" s="335"/>
      <c r="T172" s="336"/>
      <c r="U172" s="34"/>
      <c r="V172" s="34"/>
      <c r="W172" s="35" t="s">
        <v>70</v>
      </c>
      <c r="X172" s="330">
        <v>0</v>
      </c>
      <c r="Y172" s="331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259</v>
      </c>
      <c r="AG172" s="67"/>
      <c r="AJ172" s="71" t="s">
        <v>100</v>
      </c>
      <c r="AK172" s="71">
        <v>12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260</v>
      </c>
      <c r="B173" s="54" t="s">
        <v>261</v>
      </c>
      <c r="C173" s="31">
        <v>4301071050</v>
      </c>
      <c r="D173" s="338">
        <v>4607111036216</v>
      </c>
      <c r="E173" s="339"/>
      <c r="F173" s="329">
        <v>5</v>
      </c>
      <c r="G173" s="32">
        <v>1</v>
      </c>
      <c r="H173" s="329">
        <v>5</v>
      </c>
      <c r="I173" s="329">
        <v>5.2131999999999996</v>
      </c>
      <c r="J173" s="32">
        <v>144</v>
      </c>
      <c r="K173" s="32" t="s">
        <v>67</v>
      </c>
      <c r="L173" s="32" t="s">
        <v>98</v>
      </c>
      <c r="M173" s="33" t="s">
        <v>69</v>
      </c>
      <c r="N173" s="33"/>
      <c r="O173" s="32">
        <v>180</v>
      </c>
      <c r="P173" s="3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5"/>
      <c r="R173" s="335"/>
      <c r="S173" s="335"/>
      <c r="T173" s="336"/>
      <c r="U173" s="34"/>
      <c r="V173" s="34"/>
      <c r="W173" s="35" t="s">
        <v>70</v>
      </c>
      <c r="X173" s="330">
        <v>24</v>
      </c>
      <c r="Y173" s="331">
        <f>IFERROR(IF(X173="","",X173),"")</f>
        <v>24</v>
      </c>
      <c r="Z173" s="36">
        <f>IFERROR(IF(X173="","",X173*0.00866),"")</f>
        <v>0.20783999999999997</v>
      </c>
      <c r="AA173" s="56"/>
      <c r="AB173" s="57"/>
      <c r="AC173" s="188" t="s">
        <v>262</v>
      </c>
      <c r="AG173" s="67"/>
      <c r="AJ173" s="71" t="s">
        <v>100</v>
      </c>
      <c r="AK173" s="71">
        <v>12</v>
      </c>
      <c r="BB173" s="189" t="s">
        <v>1</v>
      </c>
      <c r="BM173" s="67">
        <f>IFERROR(X173*I173,"0")</f>
        <v>125.11679999999998</v>
      </c>
      <c r="BN173" s="67">
        <f>IFERROR(Y173*I173,"0")</f>
        <v>125.11679999999998</v>
      </c>
      <c r="BO173" s="67">
        <f>IFERROR(X173/J173,"0")</f>
        <v>0.16666666666666666</v>
      </c>
      <c r="BP173" s="67">
        <f>IFERROR(Y173/J173,"0")</f>
        <v>0.16666666666666666</v>
      </c>
    </row>
    <row r="174" spans="1:68" ht="27" customHeight="1" x14ac:dyDescent="0.25">
      <c r="A174" s="54" t="s">
        <v>263</v>
      </c>
      <c r="B174" s="54" t="s">
        <v>264</v>
      </c>
      <c r="C174" s="31">
        <v>4301071061</v>
      </c>
      <c r="D174" s="338">
        <v>4607111036278</v>
      </c>
      <c r="E174" s="339"/>
      <c r="F174" s="329">
        <v>5</v>
      </c>
      <c r="G174" s="32">
        <v>1</v>
      </c>
      <c r="H174" s="329">
        <v>5</v>
      </c>
      <c r="I174" s="329">
        <v>5.2405999999999997</v>
      </c>
      <c r="J174" s="32">
        <v>84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4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5"/>
      <c r="R174" s="335"/>
      <c r="S174" s="335"/>
      <c r="T174" s="336"/>
      <c r="U174" s="34"/>
      <c r="V174" s="34"/>
      <c r="W174" s="35" t="s">
        <v>70</v>
      </c>
      <c r="X174" s="330">
        <v>0</v>
      </c>
      <c r="Y174" s="331">
        <f>IFERROR(IF(X174="","",X174),"")</f>
        <v>0</v>
      </c>
      <c r="Z174" s="36">
        <f>IFERROR(IF(X174="","",X174*0.0155),"")</f>
        <v>0</v>
      </c>
      <c r="AA174" s="56"/>
      <c r="AB174" s="57"/>
      <c r="AC174" s="190" t="s">
        <v>265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51"/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3"/>
      <c r="P175" s="347" t="s">
        <v>73</v>
      </c>
      <c r="Q175" s="348"/>
      <c r="R175" s="348"/>
      <c r="S175" s="348"/>
      <c r="T175" s="348"/>
      <c r="U175" s="348"/>
      <c r="V175" s="349"/>
      <c r="W175" s="37" t="s">
        <v>70</v>
      </c>
      <c r="X175" s="332">
        <f>IFERROR(SUM(X171:X174),"0")</f>
        <v>24</v>
      </c>
      <c r="Y175" s="332">
        <f>IFERROR(SUM(Y171:Y174),"0")</f>
        <v>24</v>
      </c>
      <c r="Z175" s="332">
        <f>IFERROR(IF(Z171="",0,Z171),"0")+IFERROR(IF(Z172="",0,Z172),"0")+IFERROR(IF(Z173="",0,Z173),"0")+IFERROR(IF(Z174="",0,Z174),"0")</f>
        <v>0.20783999999999997</v>
      </c>
      <c r="AA175" s="333"/>
      <c r="AB175" s="333"/>
      <c r="AC175" s="333"/>
    </row>
    <row r="176" spans="1:68" x14ac:dyDescent="0.2">
      <c r="A176" s="352"/>
      <c r="B176" s="352"/>
      <c r="C176" s="352"/>
      <c r="D176" s="352"/>
      <c r="E176" s="352"/>
      <c r="F176" s="352"/>
      <c r="G176" s="352"/>
      <c r="H176" s="352"/>
      <c r="I176" s="352"/>
      <c r="J176" s="352"/>
      <c r="K176" s="352"/>
      <c r="L176" s="352"/>
      <c r="M176" s="352"/>
      <c r="N176" s="352"/>
      <c r="O176" s="353"/>
      <c r="P176" s="347" t="s">
        <v>73</v>
      </c>
      <c r="Q176" s="348"/>
      <c r="R176" s="348"/>
      <c r="S176" s="348"/>
      <c r="T176" s="348"/>
      <c r="U176" s="348"/>
      <c r="V176" s="349"/>
      <c r="W176" s="37" t="s">
        <v>74</v>
      </c>
      <c r="X176" s="332">
        <f>IFERROR(SUMPRODUCT(X171:X174*H171:H174),"0")</f>
        <v>120</v>
      </c>
      <c r="Y176" s="332">
        <f>IFERROR(SUMPRODUCT(Y171:Y174*H171:H174),"0")</f>
        <v>120</v>
      </c>
      <c r="Z176" s="37"/>
      <c r="AA176" s="333"/>
      <c r="AB176" s="333"/>
      <c r="AC176" s="333"/>
    </row>
    <row r="177" spans="1:68" ht="14.25" customHeight="1" x14ac:dyDescent="0.25">
      <c r="A177" s="355" t="s">
        <v>266</v>
      </c>
      <c r="B177" s="352"/>
      <c r="C177" s="352"/>
      <c r="D177" s="352"/>
      <c r="E177" s="352"/>
      <c r="F177" s="352"/>
      <c r="G177" s="352"/>
      <c r="H177" s="352"/>
      <c r="I177" s="352"/>
      <c r="J177" s="352"/>
      <c r="K177" s="352"/>
      <c r="L177" s="352"/>
      <c r="M177" s="352"/>
      <c r="N177" s="352"/>
      <c r="O177" s="352"/>
      <c r="P177" s="352"/>
      <c r="Q177" s="352"/>
      <c r="R177" s="352"/>
      <c r="S177" s="352"/>
      <c r="T177" s="352"/>
      <c r="U177" s="352"/>
      <c r="V177" s="352"/>
      <c r="W177" s="352"/>
      <c r="X177" s="352"/>
      <c r="Y177" s="352"/>
      <c r="Z177" s="352"/>
      <c r="AA177" s="326"/>
      <c r="AB177" s="326"/>
      <c r="AC177" s="326"/>
    </row>
    <row r="178" spans="1:68" ht="27" customHeight="1" x14ac:dyDescent="0.25">
      <c r="A178" s="54" t="s">
        <v>267</v>
      </c>
      <c r="B178" s="54" t="s">
        <v>268</v>
      </c>
      <c r="C178" s="31">
        <v>4301080153</v>
      </c>
      <c r="D178" s="338">
        <v>4607111036827</v>
      </c>
      <c r="E178" s="339"/>
      <c r="F178" s="329">
        <v>1</v>
      </c>
      <c r="G178" s="32">
        <v>5</v>
      </c>
      <c r="H178" s="329">
        <v>5</v>
      </c>
      <c r="I178" s="329">
        <v>5.2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0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5"/>
      <c r="R178" s="335"/>
      <c r="S178" s="335"/>
      <c r="T178" s="336"/>
      <c r="U178" s="34"/>
      <c r="V178" s="34"/>
      <c r="W178" s="35" t="s">
        <v>70</v>
      </c>
      <c r="X178" s="330">
        <v>0</v>
      </c>
      <c r="Y178" s="331">
        <f>IFERROR(IF(X178="","",X178),"")</f>
        <v>0</v>
      </c>
      <c r="Z178" s="36">
        <f>IFERROR(IF(X178="","",X178*0.00866),"")</f>
        <v>0</v>
      </c>
      <c r="AA178" s="56"/>
      <c r="AB178" s="57"/>
      <c r="AC178" s="192" t="s">
        <v>269</v>
      </c>
      <c r="AG178" s="67"/>
      <c r="AJ178" s="71" t="s">
        <v>72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270</v>
      </c>
      <c r="B179" s="54" t="s">
        <v>271</v>
      </c>
      <c r="C179" s="31">
        <v>4301080154</v>
      </c>
      <c r="D179" s="338">
        <v>4607111036834</v>
      </c>
      <c r="E179" s="339"/>
      <c r="F179" s="329">
        <v>1</v>
      </c>
      <c r="G179" s="32">
        <v>5</v>
      </c>
      <c r="H179" s="329">
        <v>5</v>
      </c>
      <c r="I179" s="329">
        <v>5.2530000000000001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5"/>
      <c r="R179" s="335"/>
      <c r="S179" s="335"/>
      <c r="T179" s="336"/>
      <c r="U179" s="34"/>
      <c r="V179" s="34"/>
      <c r="W179" s="35" t="s">
        <v>70</v>
      </c>
      <c r="X179" s="330">
        <v>0</v>
      </c>
      <c r="Y179" s="331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269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51"/>
      <c r="B180" s="352"/>
      <c r="C180" s="352"/>
      <c r="D180" s="352"/>
      <c r="E180" s="352"/>
      <c r="F180" s="352"/>
      <c r="G180" s="352"/>
      <c r="H180" s="352"/>
      <c r="I180" s="352"/>
      <c r="J180" s="352"/>
      <c r="K180" s="352"/>
      <c r="L180" s="352"/>
      <c r="M180" s="352"/>
      <c r="N180" s="352"/>
      <c r="O180" s="353"/>
      <c r="P180" s="347" t="s">
        <v>73</v>
      </c>
      <c r="Q180" s="348"/>
      <c r="R180" s="348"/>
      <c r="S180" s="348"/>
      <c r="T180" s="348"/>
      <c r="U180" s="348"/>
      <c r="V180" s="349"/>
      <c r="W180" s="37" t="s">
        <v>70</v>
      </c>
      <c r="X180" s="332">
        <f>IFERROR(SUM(X178:X179),"0")</f>
        <v>0</v>
      </c>
      <c r="Y180" s="332">
        <f>IFERROR(SUM(Y178:Y179),"0")</f>
        <v>0</v>
      </c>
      <c r="Z180" s="332">
        <f>IFERROR(IF(Z178="",0,Z178),"0")+IFERROR(IF(Z179="",0,Z179),"0")</f>
        <v>0</v>
      </c>
      <c r="AA180" s="333"/>
      <c r="AB180" s="333"/>
      <c r="AC180" s="333"/>
    </row>
    <row r="181" spans="1:68" x14ac:dyDescent="0.2">
      <c r="A181" s="352"/>
      <c r="B181" s="352"/>
      <c r="C181" s="352"/>
      <c r="D181" s="352"/>
      <c r="E181" s="352"/>
      <c r="F181" s="352"/>
      <c r="G181" s="352"/>
      <c r="H181" s="352"/>
      <c r="I181" s="352"/>
      <c r="J181" s="352"/>
      <c r="K181" s="352"/>
      <c r="L181" s="352"/>
      <c r="M181" s="352"/>
      <c r="N181" s="352"/>
      <c r="O181" s="353"/>
      <c r="P181" s="347" t="s">
        <v>73</v>
      </c>
      <c r="Q181" s="348"/>
      <c r="R181" s="348"/>
      <c r="S181" s="348"/>
      <c r="T181" s="348"/>
      <c r="U181" s="348"/>
      <c r="V181" s="349"/>
      <c r="W181" s="37" t="s">
        <v>74</v>
      </c>
      <c r="X181" s="332">
        <f>IFERROR(SUMPRODUCT(X178:X179*H178:H179),"0")</f>
        <v>0</v>
      </c>
      <c r="Y181" s="332">
        <f>IFERROR(SUMPRODUCT(Y178:Y179*H178:H179),"0")</f>
        <v>0</v>
      </c>
      <c r="Z181" s="37"/>
      <c r="AA181" s="333"/>
      <c r="AB181" s="333"/>
      <c r="AC181" s="333"/>
    </row>
    <row r="182" spans="1:68" ht="27.75" customHeight="1" x14ac:dyDescent="0.2">
      <c r="A182" s="365" t="s">
        <v>272</v>
      </c>
      <c r="B182" s="366"/>
      <c r="C182" s="366"/>
      <c r="D182" s="366"/>
      <c r="E182" s="366"/>
      <c r="F182" s="366"/>
      <c r="G182" s="366"/>
      <c r="H182" s="366"/>
      <c r="I182" s="366"/>
      <c r="J182" s="366"/>
      <c r="K182" s="366"/>
      <c r="L182" s="366"/>
      <c r="M182" s="366"/>
      <c r="N182" s="366"/>
      <c r="O182" s="366"/>
      <c r="P182" s="366"/>
      <c r="Q182" s="366"/>
      <c r="R182" s="366"/>
      <c r="S182" s="366"/>
      <c r="T182" s="366"/>
      <c r="U182" s="366"/>
      <c r="V182" s="366"/>
      <c r="W182" s="366"/>
      <c r="X182" s="366"/>
      <c r="Y182" s="366"/>
      <c r="Z182" s="366"/>
      <c r="AA182" s="48"/>
      <c r="AB182" s="48"/>
      <c r="AC182" s="48"/>
    </row>
    <row r="183" spans="1:68" ht="16.5" customHeight="1" x14ac:dyDescent="0.25">
      <c r="A183" s="378" t="s">
        <v>273</v>
      </c>
      <c r="B183" s="352"/>
      <c r="C183" s="352"/>
      <c r="D183" s="352"/>
      <c r="E183" s="352"/>
      <c r="F183" s="352"/>
      <c r="G183" s="352"/>
      <c r="H183" s="352"/>
      <c r="I183" s="352"/>
      <c r="J183" s="352"/>
      <c r="K183" s="352"/>
      <c r="L183" s="352"/>
      <c r="M183" s="352"/>
      <c r="N183" s="352"/>
      <c r="O183" s="352"/>
      <c r="P183" s="352"/>
      <c r="Q183" s="352"/>
      <c r="R183" s="352"/>
      <c r="S183" s="352"/>
      <c r="T183" s="352"/>
      <c r="U183" s="352"/>
      <c r="V183" s="352"/>
      <c r="W183" s="352"/>
      <c r="X183" s="352"/>
      <c r="Y183" s="352"/>
      <c r="Z183" s="352"/>
      <c r="AA183" s="325"/>
      <c r="AB183" s="325"/>
      <c r="AC183" s="325"/>
    </row>
    <row r="184" spans="1:68" ht="14.25" customHeight="1" x14ac:dyDescent="0.25">
      <c r="A184" s="355" t="s">
        <v>77</v>
      </c>
      <c r="B184" s="352"/>
      <c r="C184" s="352"/>
      <c r="D184" s="352"/>
      <c r="E184" s="352"/>
      <c r="F184" s="352"/>
      <c r="G184" s="352"/>
      <c r="H184" s="352"/>
      <c r="I184" s="352"/>
      <c r="J184" s="352"/>
      <c r="K184" s="352"/>
      <c r="L184" s="352"/>
      <c r="M184" s="352"/>
      <c r="N184" s="352"/>
      <c r="O184" s="352"/>
      <c r="P184" s="352"/>
      <c r="Q184" s="352"/>
      <c r="R184" s="352"/>
      <c r="S184" s="352"/>
      <c r="T184" s="352"/>
      <c r="U184" s="352"/>
      <c r="V184" s="352"/>
      <c r="W184" s="352"/>
      <c r="X184" s="352"/>
      <c r="Y184" s="352"/>
      <c r="Z184" s="352"/>
      <c r="AA184" s="326"/>
      <c r="AB184" s="326"/>
      <c r="AC184" s="326"/>
    </row>
    <row r="185" spans="1:68" ht="16.5" customHeight="1" x14ac:dyDescent="0.25">
      <c r="A185" s="54" t="s">
        <v>274</v>
      </c>
      <c r="B185" s="54" t="s">
        <v>275</v>
      </c>
      <c r="C185" s="31">
        <v>4301132179</v>
      </c>
      <c r="D185" s="338">
        <v>4607111035691</v>
      </c>
      <c r="E185" s="339"/>
      <c r="F185" s="329">
        <v>0.25</v>
      </c>
      <c r="G185" s="32">
        <v>12</v>
      </c>
      <c r="H185" s="329">
        <v>3</v>
      </c>
      <c r="I185" s="329">
        <v>3.3879999999999999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365</v>
      </c>
      <c r="P185" s="43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35"/>
      <c r="R185" s="335"/>
      <c r="S185" s="335"/>
      <c r="T185" s="336"/>
      <c r="U185" s="34"/>
      <c r="V185" s="34"/>
      <c r="W185" s="35" t="s">
        <v>70</v>
      </c>
      <c r="X185" s="330">
        <v>168</v>
      </c>
      <c r="Y185" s="331">
        <f>IFERROR(IF(X185="","",X185),"")</f>
        <v>168</v>
      </c>
      <c r="Z185" s="36">
        <f>IFERROR(IF(X185="","",X185*0.01788),"")</f>
        <v>3.0038399999999998</v>
      </c>
      <c r="AA185" s="56"/>
      <c r="AB185" s="57"/>
      <c r="AC185" s="196" t="s">
        <v>276</v>
      </c>
      <c r="AG185" s="67"/>
      <c r="AJ185" s="71" t="s">
        <v>72</v>
      </c>
      <c r="AK185" s="71">
        <v>1</v>
      </c>
      <c r="BB185" s="197" t="s">
        <v>82</v>
      </c>
      <c r="BM185" s="67">
        <f>IFERROR(X185*I185,"0")</f>
        <v>569.18399999999997</v>
      </c>
      <c r="BN185" s="67">
        <f>IFERROR(Y185*I185,"0")</f>
        <v>569.18399999999997</v>
      </c>
      <c r="BO185" s="67">
        <f>IFERROR(X185/J185,"0")</f>
        <v>2.4</v>
      </c>
      <c r="BP185" s="67">
        <f>IFERROR(Y185/J185,"0")</f>
        <v>2.4</v>
      </c>
    </row>
    <row r="186" spans="1:68" ht="27" customHeight="1" x14ac:dyDescent="0.25">
      <c r="A186" s="54" t="s">
        <v>277</v>
      </c>
      <c r="B186" s="54" t="s">
        <v>278</v>
      </c>
      <c r="C186" s="31">
        <v>4301132182</v>
      </c>
      <c r="D186" s="338">
        <v>4607111035721</v>
      </c>
      <c r="E186" s="339"/>
      <c r="F186" s="329">
        <v>0.25</v>
      </c>
      <c r="G186" s="32">
        <v>12</v>
      </c>
      <c r="H186" s="329">
        <v>3</v>
      </c>
      <c r="I186" s="329">
        <v>3.3879999999999999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365</v>
      </c>
      <c r="P186" s="5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335"/>
      <c r="R186" s="335"/>
      <c r="S186" s="335"/>
      <c r="T186" s="336"/>
      <c r="U186" s="34"/>
      <c r="V186" s="34"/>
      <c r="W186" s="35" t="s">
        <v>70</v>
      </c>
      <c r="X186" s="330">
        <v>140</v>
      </c>
      <c r="Y186" s="331">
        <f>IFERROR(IF(X186="","",X186),"")</f>
        <v>140</v>
      </c>
      <c r="Z186" s="36">
        <f>IFERROR(IF(X186="","",X186*0.01788),"")</f>
        <v>2.5032000000000001</v>
      </c>
      <c r="AA186" s="56"/>
      <c r="AB186" s="57"/>
      <c r="AC186" s="198" t="s">
        <v>279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474.32</v>
      </c>
      <c r="BN186" s="67">
        <f>IFERROR(Y186*I186,"0")</f>
        <v>474.32</v>
      </c>
      <c r="BO186" s="67">
        <f>IFERROR(X186/J186,"0")</f>
        <v>2</v>
      </c>
      <c r="BP186" s="67">
        <f>IFERROR(Y186/J186,"0")</f>
        <v>2</v>
      </c>
    </row>
    <row r="187" spans="1:68" ht="27" customHeight="1" x14ac:dyDescent="0.25">
      <c r="A187" s="54" t="s">
        <v>280</v>
      </c>
      <c r="B187" s="54" t="s">
        <v>281</v>
      </c>
      <c r="C187" s="31">
        <v>4301132170</v>
      </c>
      <c r="D187" s="338">
        <v>4607111038487</v>
      </c>
      <c r="E187" s="339"/>
      <c r="F187" s="329">
        <v>0.25</v>
      </c>
      <c r="G187" s="32">
        <v>12</v>
      </c>
      <c r="H187" s="329">
        <v>3</v>
      </c>
      <c r="I187" s="329">
        <v>3.7360000000000002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0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5"/>
      <c r="R187" s="335"/>
      <c r="S187" s="335"/>
      <c r="T187" s="336"/>
      <c r="U187" s="34"/>
      <c r="V187" s="34"/>
      <c r="W187" s="35" t="s">
        <v>70</v>
      </c>
      <c r="X187" s="330">
        <v>168</v>
      </c>
      <c r="Y187" s="331">
        <f>IFERROR(IF(X187="","",X187),"")</f>
        <v>168</v>
      </c>
      <c r="Z187" s="36">
        <f>IFERROR(IF(X187="","",X187*0.01788),"")</f>
        <v>3.0038399999999998</v>
      </c>
      <c r="AA187" s="56"/>
      <c r="AB187" s="57"/>
      <c r="AC187" s="200" t="s">
        <v>282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627.64800000000002</v>
      </c>
      <c r="BN187" s="67">
        <f>IFERROR(Y187*I187,"0")</f>
        <v>627.64800000000002</v>
      </c>
      <c r="BO187" s="67">
        <f>IFERROR(X187/J187,"0")</f>
        <v>2.4</v>
      </c>
      <c r="BP187" s="67">
        <f>IFERROR(Y187/J187,"0")</f>
        <v>2.4</v>
      </c>
    </row>
    <row r="188" spans="1:68" x14ac:dyDescent="0.2">
      <c r="A188" s="351"/>
      <c r="B188" s="352"/>
      <c r="C188" s="352"/>
      <c r="D188" s="352"/>
      <c r="E188" s="352"/>
      <c r="F188" s="352"/>
      <c r="G188" s="352"/>
      <c r="H188" s="352"/>
      <c r="I188" s="352"/>
      <c r="J188" s="352"/>
      <c r="K188" s="352"/>
      <c r="L188" s="352"/>
      <c r="M188" s="352"/>
      <c r="N188" s="352"/>
      <c r="O188" s="353"/>
      <c r="P188" s="347" t="s">
        <v>73</v>
      </c>
      <c r="Q188" s="348"/>
      <c r="R188" s="348"/>
      <c r="S188" s="348"/>
      <c r="T188" s="348"/>
      <c r="U188" s="348"/>
      <c r="V188" s="349"/>
      <c r="W188" s="37" t="s">
        <v>70</v>
      </c>
      <c r="X188" s="332">
        <f>IFERROR(SUM(X185:X187),"0")</f>
        <v>476</v>
      </c>
      <c r="Y188" s="332">
        <f>IFERROR(SUM(Y185:Y187),"0")</f>
        <v>476</v>
      </c>
      <c r="Z188" s="332">
        <f>IFERROR(IF(Z185="",0,Z185),"0")+IFERROR(IF(Z186="",0,Z186),"0")+IFERROR(IF(Z187="",0,Z187),"0")</f>
        <v>8.5108800000000002</v>
      </c>
      <c r="AA188" s="333"/>
      <c r="AB188" s="333"/>
      <c r="AC188" s="333"/>
    </row>
    <row r="189" spans="1:68" x14ac:dyDescent="0.2">
      <c r="A189" s="352"/>
      <c r="B189" s="352"/>
      <c r="C189" s="352"/>
      <c r="D189" s="352"/>
      <c r="E189" s="352"/>
      <c r="F189" s="352"/>
      <c r="G189" s="352"/>
      <c r="H189" s="352"/>
      <c r="I189" s="352"/>
      <c r="J189" s="352"/>
      <c r="K189" s="352"/>
      <c r="L189" s="352"/>
      <c r="M189" s="352"/>
      <c r="N189" s="352"/>
      <c r="O189" s="353"/>
      <c r="P189" s="347" t="s">
        <v>73</v>
      </c>
      <c r="Q189" s="348"/>
      <c r="R189" s="348"/>
      <c r="S189" s="348"/>
      <c r="T189" s="348"/>
      <c r="U189" s="348"/>
      <c r="V189" s="349"/>
      <c r="W189" s="37" t="s">
        <v>74</v>
      </c>
      <c r="X189" s="332">
        <f>IFERROR(SUMPRODUCT(X185:X187*H185:H187),"0")</f>
        <v>1428</v>
      </c>
      <c r="Y189" s="332">
        <f>IFERROR(SUMPRODUCT(Y185:Y187*H185:H187),"0")</f>
        <v>1428</v>
      </c>
      <c r="Z189" s="37"/>
      <c r="AA189" s="333"/>
      <c r="AB189" s="333"/>
      <c r="AC189" s="333"/>
    </row>
    <row r="190" spans="1:68" ht="14.25" customHeight="1" x14ac:dyDescent="0.25">
      <c r="A190" s="355" t="s">
        <v>283</v>
      </c>
      <c r="B190" s="352"/>
      <c r="C190" s="352"/>
      <c r="D190" s="352"/>
      <c r="E190" s="352"/>
      <c r="F190" s="352"/>
      <c r="G190" s="352"/>
      <c r="H190" s="352"/>
      <c r="I190" s="352"/>
      <c r="J190" s="352"/>
      <c r="K190" s="352"/>
      <c r="L190" s="352"/>
      <c r="M190" s="352"/>
      <c r="N190" s="352"/>
      <c r="O190" s="352"/>
      <c r="P190" s="352"/>
      <c r="Q190" s="352"/>
      <c r="R190" s="352"/>
      <c r="S190" s="352"/>
      <c r="T190" s="352"/>
      <c r="U190" s="352"/>
      <c r="V190" s="352"/>
      <c r="W190" s="352"/>
      <c r="X190" s="352"/>
      <c r="Y190" s="352"/>
      <c r="Z190" s="352"/>
      <c r="AA190" s="326"/>
      <c r="AB190" s="326"/>
      <c r="AC190" s="326"/>
    </row>
    <row r="191" spans="1:68" ht="27" customHeight="1" x14ac:dyDescent="0.25">
      <c r="A191" s="54" t="s">
        <v>284</v>
      </c>
      <c r="B191" s="54" t="s">
        <v>285</v>
      </c>
      <c r="C191" s="31">
        <v>4301051855</v>
      </c>
      <c r="D191" s="338">
        <v>4680115885875</v>
      </c>
      <c r="E191" s="339"/>
      <c r="F191" s="329">
        <v>1</v>
      </c>
      <c r="G191" s="32">
        <v>9</v>
      </c>
      <c r="H191" s="329">
        <v>9</v>
      </c>
      <c r="I191" s="329">
        <v>9.4350000000000005</v>
      </c>
      <c r="J191" s="32">
        <v>64</v>
      </c>
      <c r="K191" s="32" t="s">
        <v>286</v>
      </c>
      <c r="L191" s="32" t="s">
        <v>68</v>
      </c>
      <c r="M191" s="33" t="s">
        <v>287</v>
      </c>
      <c r="N191" s="33"/>
      <c r="O191" s="32">
        <v>365</v>
      </c>
      <c r="P191" s="517" t="s">
        <v>288</v>
      </c>
      <c r="Q191" s="335"/>
      <c r="R191" s="335"/>
      <c r="S191" s="335"/>
      <c r="T191" s="336"/>
      <c r="U191" s="34"/>
      <c r="V191" s="34"/>
      <c r="W191" s="35" t="s">
        <v>70</v>
      </c>
      <c r="X191" s="330">
        <v>0</v>
      </c>
      <c r="Y191" s="331">
        <f>IFERROR(IF(X191="","",X191),"")</f>
        <v>0</v>
      </c>
      <c r="Z191" s="36">
        <f>IFERROR(IF(X191="","",X191*0.01898),"")</f>
        <v>0</v>
      </c>
      <c r="AA191" s="56"/>
      <c r="AB191" s="57"/>
      <c r="AC191" s="202" t="s">
        <v>289</v>
      </c>
      <c r="AG191" s="67"/>
      <c r="AJ191" s="71" t="s">
        <v>72</v>
      </c>
      <c r="AK191" s="71">
        <v>1</v>
      </c>
      <c r="BB191" s="203" t="s">
        <v>290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x14ac:dyDescent="0.2">
      <c r="A192" s="351"/>
      <c r="B192" s="352"/>
      <c r="C192" s="352"/>
      <c r="D192" s="352"/>
      <c r="E192" s="352"/>
      <c r="F192" s="352"/>
      <c r="G192" s="352"/>
      <c r="H192" s="352"/>
      <c r="I192" s="352"/>
      <c r="J192" s="352"/>
      <c r="K192" s="352"/>
      <c r="L192" s="352"/>
      <c r="M192" s="352"/>
      <c r="N192" s="352"/>
      <c r="O192" s="353"/>
      <c r="P192" s="347" t="s">
        <v>73</v>
      </c>
      <c r="Q192" s="348"/>
      <c r="R192" s="348"/>
      <c r="S192" s="348"/>
      <c r="T192" s="348"/>
      <c r="U192" s="348"/>
      <c r="V192" s="349"/>
      <c r="W192" s="37" t="s">
        <v>70</v>
      </c>
      <c r="X192" s="332">
        <f>IFERROR(SUM(X191:X191),"0")</f>
        <v>0</v>
      </c>
      <c r="Y192" s="332">
        <f>IFERROR(SUM(Y191:Y191),"0")</f>
        <v>0</v>
      </c>
      <c r="Z192" s="332">
        <f>IFERROR(IF(Z191="",0,Z191),"0")</f>
        <v>0</v>
      </c>
      <c r="AA192" s="333"/>
      <c r="AB192" s="333"/>
      <c r="AC192" s="333"/>
    </row>
    <row r="193" spans="1:68" x14ac:dyDescent="0.2">
      <c r="A193" s="352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2"/>
      <c r="N193" s="352"/>
      <c r="O193" s="353"/>
      <c r="P193" s="347" t="s">
        <v>73</v>
      </c>
      <c r="Q193" s="348"/>
      <c r="R193" s="348"/>
      <c r="S193" s="348"/>
      <c r="T193" s="348"/>
      <c r="U193" s="348"/>
      <c r="V193" s="349"/>
      <c r="W193" s="37" t="s">
        <v>74</v>
      </c>
      <c r="X193" s="332">
        <f>IFERROR(SUMPRODUCT(X191:X191*H191:H191),"0")</f>
        <v>0</v>
      </c>
      <c r="Y193" s="332">
        <f>IFERROR(SUMPRODUCT(Y191:Y191*H191:H191),"0")</f>
        <v>0</v>
      </c>
      <c r="Z193" s="37"/>
      <c r="AA193" s="333"/>
      <c r="AB193" s="333"/>
      <c r="AC193" s="333"/>
    </row>
    <row r="194" spans="1:68" ht="27.75" customHeight="1" x14ac:dyDescent="0.2">
      <c r="A194" s="365" t="s">
        <v>291</v>
      </c>
      <c r="B194" s="366"/>
      <c r="C194" s="366"/>
      <c r="D194" s="366"/>
      <c r="E194" s="366"/>
      <c r="F194" s="366"/>
      <c r="G194" s="366"/>
      <c r="H194" s="366"/>
      <c r="I194" s="366"/>
      <c r="J194" s="366"/>
      <c r="K194" s="366"/>
      <c r="L194" s="366"/>
      <c r="M194" s="366"/>
      <c r="N194" s="366"/>
      <c r="O194" s="366"/>
      <c r="P194" s="366"/>
      <c r="Q194" s="366"/>
      <c r="R194" s="366"/>
      <c r="S194" s="366"/>
      <c r="T194" s="366"/>
      <c r="U194" s="366"/>
      <c r="V194" s="366"/>
      <c r="W194" s="366"/>
      <c r="X194" s="366"/>
      <c r="Y194" s="366"/>
      <c r="Z194" s="366"/>
      <c r="AA194" s="48"/>
      <c r="AB194" s="48"/>
      <c r="AC194" s="48"/>
    </row>
    <row r="195" spans="1:68" ht="16.5" customHeight="1" x14ac:dyDescent="0.25">
      <c r="A195" s="378" t="s">
        <v>292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52"/>
      <c r="Z195" s="352"/>
      <c r="AA195" s="325"/>
      <c r="AB195" s="325"/>
      <c r="AC195" s="325"/>
    </row>
    <row r="196" spans="1:68" ht="14.25" customHeight="1" x14ac:dyDescent="0.25">
      <c r="A196" s="355" t="s">
        <v>77</v>
      </c>
      <c r="B196" s="352"/>
      <c r="C196" s="352"/>
      <c r="D196" s="352"/>
      <c r="E196" s="352"/>
      <c r="F196" s="352"/>
      <c r="G196" s="352"/>
      <c r="H196" s="352"/>
      <c r="I196" s="352"/>
      <c r="J196" s="352"/>
      <c r="K196" s="352"/>
      <c r="L196" s="352"/>
      <c r="M196" s="352"/>
      <c r="N196" s="352"/>
      <c r="O196" s="352"/>
      <c r="P196" s="352"/>
      <c r="Q196" s="352"/>
      <c r="R196" s="352"/>
      <c r="S196" s="352"/>
      <c r="T196" s="352"/>
      <c r="U196" s="352"/>
      <c r="V196" s="352"/>
      <c r="W196" s="352"/>
      <c r="X196" s="352"/>
      <c r="Y196" s="352"/>
      <c r="Z196" s="352"/>
      <c r="AA196" s="326"/>
      <c r="AB196" s="326"/>
      <c r="AC196" s="326"/>
    </row>
    <row r="197" spans="1:68" ht="27" customHeight="1" x14ac:dyDescent="0.25">
      <c r="A197" s="54" t="s">
        <v>293</v>
      </c>
      <c r="B197" s="54" t="s">
        <v>294</v>
      </c>
      <c r="C197" s="31">
        <v>4301132227</v>
      </c>
      <c r="D197" s="338">
        <v>4620207491133</v>
      </c>
      <c r="E197" s="339"/>
      <c r="F197" s="329">
        <v>0.23</v>
      </c>
      <c r="G197" s="32">
        <v>12</v>
      </c>
      <c r="H197" s="329">
        <v>2.76</v>
      </c>
      <c r="I197" s="329">
        <v>2.98</v>
      </c>
      <c r="J197" s="32">
        <v>70</v>
      </c>
      <c r="K197" s="32" t="s">
        <v>80</v>
      </c>
      <c r="L197" s="32" t="s">
        <v>68</v>
      </c>
      <c r="M197" s="33" t="s">
        <v>69</v>
      </c>
      <c r="N197" s="33"/>
      <c r="O197" s="32">
        <v>180</v>
      </c>
      <c r="P197" s="425" t="s">
        <v>295</v>
      </c>
      <c r="Q197" s="335"/>
      <c r="R197" s="335"/>
      <c r="S197" s="335"/>
      <c r="T197" s="336"/>
      <c r="U197" s="34"/>
      <c r="V197" s="34"/>
      <c r="W197" s="35" t="s">
        <v>70</v>
      </c>
      <c r="X197" s="330">
        <v>14</v>
      </c>
      <c r="Y197" s="331">
        <f>IFERROR(IF(X197="","",X197),"")</f>
        <v>14</v>
      </c>
      <c r="Z197" s="36">
        <f>IFERROR(IF(X197="","",X197*0.01788),"")</f>
        <v>0.25031999999999999</v>
      </c>
      <c r="AA197" s="56"/>
      <c r="AB197" s="57"/>
      <c r="AC197" s="204" t="s">
        <v>296</v>
      </c>
      <c r="AG197" s="67"/>
      <c r="AJ197" s="71" t="s">
        <v>72</v>
      </c>
      <c r="AK197" s="71">
        <v>1</v>
      </c>
      <c r="BB197" s="205" t="s">
        <v>82</v>
      </c>
      <c r="BM197" s="67">
        <f>IFERROR(X197*I197,"0")</f>
        <v>41.72</v>
      </c>
      <c r="BN197" s="67">
        <f>IFERROR(Y197*I197,"0")</f>
        <v>41.72</v>
      </c>
      <c r="BO197" s="67">
        <f>IFERROR(X197/J197,"0")</f>
        <v>0.2</v>
      </c>
      <c r="BP197" s="67">
        <f>IFERROR(Y197/J197,"0")</f>
        <v>0.2</v>
      </c>
    </row>
    <row r="198" spans="1:68" x14ac:dyDescent="0.2">
      <c r="A198" s="351"/>
      <c r="B198" s="352"/>
      <c r="C198" s="352"/>
      <c r="D198" s="352"/>
      <c r="E198" s="352"/>
      <c r="F198" s="352"/>
      <c r="G198" s="352"/>
      <c r="H198" s="352"/>
      <c r="I198" s="352"/>
      <c r="J198" s="352"/>
      <c r="K198" s="352"/>
      <c r="L198" s="352"/>
      <c r="M198" s="352"/>
      <c r="N198" s="352"/>
      <c r="O198" s="353"/>
      <c r="P198" s="347" t="s">
        <v>73</v>
      </c>
      <c r="Q198" s="348"/>
      <c r="R198" s="348"/>
      <c r="S198" s="348"/>
      <c r="T198" s="348"/>
      <c r="U198" s="348"/>
      <c r="V198" s="349"/>
      <c r="W198" s="37" t="s">
        <v>70</v>
      </c>
      <c r="X198" s="332">
        <f>IFERROR(SUM(X197:X197),"0")</f>
        <v>14</v>
      </c>
      <c r="Y198" s="332">
        <f>IFERROR(SUM(Y197:Y197),"0")</f>
        <v>14</v>
      </c>
      <c r="Z198" s="332">
        <f>IFERROR(IF(Z197="",0,Z197),"0")</f>
        <v>0.25031999999999999</v>
      </c>
      <c r="AA198" s="333"/>
      <c r="AB198" s="333"/>
      <c r="AC198" s="333"/>
    </row>
    <row r="199" spans="1:68" x14ac:dyDescent="0.2">
      <c r="A199" s="352"/>
      <c r="B199" s="352"/>
      <c r="C199" s="352"/>
      <c r="D199" s="352"/>
      <c r="E199" s="352"/>
      <c r="F199" s="352"/>
      <c r="G199" s="352"/>
      <c r="H199" s="352"/>
      <c r="I199" s="352"/>
      <c r="J199" s="352"/>
      <c r="K199" s="352"/>
      <c r="L199" s="352"/>
      <c r="M199" s="352"/>
      <c r="N199" s="352"/>
      <c r="O199" s="353"/>
      <c r="P199" s="347" t="s">
        <v>73</v>
      </c>
      <c r="Q199" s="348"/>
      <c r="R199" s="348"/>
      <c r="S199" s="348"/>
      <c r="T199" s="348"/>
      <c r="U199" s="348"/>
      <c r="V199" s="349"/>
      <c r="W199" s="37" t="s">
        <v>74</v>
      </c>
      <c r="X199" s="332">
        <f>IFERROR(SUMPRODUCT(X197:X197*H197:H197),"0")</f>
        <v>38.64</v>
      </c>
      <c r="Y199" s="332">
        <f>IFERROR(SUMPRODUCT(Y197:Y197*H197:H197),"0")</f>
        <v>38.64</v>
      </c>
      <c r="Z199" s="37"/>
      <c r="AA199" s="333"/>
      <c r="AB199" s="333"/>
      <c r="AC199" s="333"/>
    </row>
    <row r="200" spans="1:68" ht="14.25" customHeight="1" x14ac:dyDescent="0.25">
      <c r="A200" s="355" t="s">
        <v>135</v>
      </c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2"/>
      <c r="N200" s="352"/>
      <c r="O200" s="352"/>
      <c r="P200" s="352"/>
      <c r="Q200" s="352"/>
      <c r="R200" s="352"/>
      <c r="S200" s="352"/>
      <c r="T200" s="352"/>
      <c r="U200" s="352"/>
      <c r="V200" s="352"/>
      <c r="W200" s="352"/>
      <c r="X200" s="352"/>
      <c r="Y200" s="352"/>
      <c r="Z200" s="352"/>
      <c r="AA200" s="326"/>
      <c r="AB200" s="326"/>
      <c r="AC200" s="326"/>
    </row>
    <row r="201" spans="1:68" ht="27" customHeight="1" x14ac:dyDescent="0.25">
      <c r="A201" s="54" t="s">
        <v>297</v>
      </c>
      <c r="B201" s="54" t="s">
        <v>298</v>
      </c>
      <c r="C201" s="31">
        <v>4301135707</v>
      </c>
      <c r="D201" s="338">
        <v>4620207490198</v>
      </c>
      <c r="E201" s="339"/>
      <c r="F201" s="329">
        <v>0.2</v>
      </c>
      <c r="G201" s="32">
        <v>12</v>
      </c>
      <c r="H201" s="329">
        <v>2.4</v>
      </c>
      <c r="I201" s="329">
        <v>3.1036000000000001</v>
      </c>
      <c r="J201" s="32">
        <v>70</v>
      </c>
      <c r="K201" s="32" t="s">
        <v>80</v>
      </c>
      <c r="L201" s="32" t="s">
        <v>98</v>
      </c>
      <c r="M201" s="33" t="s">
        <v>69</v>
      </c>
      <c r="N201" s="33"/>
      <c r="O201" s="32">
        <v>180</v>
      </c>
      <c r="P201" s="50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35"/>
      <c r="R201" s="335"/>
      <c r="S201" s="335"/>
      <c r="T201" s="336"/>
      <c r="U201" s="34"/>
      <c r="V201" s="34"/>
      <c r="W201" s="35" t="s">
        <v>70</v>
      </c>
      <c r="X201" s="330">
        <v>0</v>
      </c>
      <c r="Y201" s="331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299</v>
      </c>
      <c r="AG201" s="67"/>
      <c r="AJ201" s="71" t="s">
        <v>100</v>
      </c>
      <c r="AK201" s="71">
        <v>14</v>
      </c>
      <c r="BB201" s="20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300</v>
      </c>
      <c r="B202" s="54" t="s">
        <v>301</v>
      </c>
      <c r="C202" s="31">
        <v>4301135696</v>
      </c>
      <c r="D202" s="338">
        <v>4620207490235</v>
      </c>
      <c r="E202" s="339"/>
      <c r="F202" s="329">
        <v>0.2</v>
      </c>
      <c r="G202" s="32">
        <v>12</v>
      </c>
      <c r="H202" s="329">
        <v>2.4</v>
      </c>
      <c r="I202" s="329">
        <v>3.1036000000000001</v>
      </c>
      <c r="J202" s="32">
        <v>70</v>
      </c>
      <c r="K202" s="32" t="s">
        <v>80</v>
      </c>
      <c r="L202" s="32" t="s">
        <v>98</v>
      </c>
      <c r="M202" s="33" t="s">
        <v>69</v>
      </c>
      <c r="N202" s="33"/>
      <c r="O202" s="32">
        <v>180</v>
      </c>
      <c r="P202" s="54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35"/>
      <c r="R202" s="335"/>
      <c r="S202" s="335"/>
      <c r="T202" s="336"/>
      <c r="U202" s="34"/>
      <c r="V202" s="34"/>
      <c r="W202" s="35" t="s">
        <v>70</v>
      </c>
      <c r="X202" s="330">
        <v>14</v>
      </c>
      <c r="Y202" s="331">
        <f>IFERROR(IF(X202="","",X202),"")</f>
        <v>14</v>
      </c>
      <c r="Z202" s="36">
        <f>IFERROR(IF(X202="","",X202*0.01788),"")</f>
        <v>0.25031999999999999</v>
      </c>
      <c r="AA202" s="56"/>
      <c r="AB202" s="57"/>
      <c r="AC202" s="208" t="s">
        <v>302</v>
      </c>
      <c r="AG202" s="67"/>
      <c r="AJ202" s="71" t="s">
        <v>100</v>
      </c>
      <c r="AK202" s="71">
        <v>14</v>
      </c>
      <c r="BB202" s="209" t="s">
        <v>82</v>
      </c>
      <c r="BM202" s="67">
        <f>IFERROR(X202*I202,"0")</f>
        <v>43.450400000000002</v>
      </c>
      <c r="BN202" s="67">
        <f>IFERROR(Y202*I202,"0")</f>
        <v>43.450400000000002</v>
      </c>
      <c r="BO202" s="67">
        <f>IFERROR(X202/J202,"0")</f>
        <v>0.2</v>
      </c>
      <c r="BP202" s="67">
        <f>IFERROR(Y202/J202,"0")</f>
        <v>0.2</v>
      </c>
    </row>
    <row r="203" spans="1:68" ht="27" customHeight="1" x14ac:dyDescent="0.25">
      <c r="A203" s="54" t="s">
        <v>303</v>
      </c>
      <c r="B203" s="54" t="s">
        <v>304</v>
      </c>
      <c r="C203" s="31">
        <v>4301135697</v>
      </c>
      <c r="D203" s="338">
        <v>4620207490259</v>
      </c>
      <c r="E203" s="339"/>
      <c r="F203" s="329">
        <v>0.2</v>
      </c>
      <c r="G203" s="32">
        <v>12</v>
      </c>
      <c r="H203" s="329">
        <v>2.4</v>
      </c>
      <c r="I203" s="329">
        <v>3.1036000000000001</v>
      </c>
      <c r="J203" s="32">
        <v>70</v>
      </c>
      <c r="K203" s="32" t="s">
        <v>80</v>
      </c>
      <c r="L203" s="32" t="s">
        <v>98</v>
      </c>
      <c r="M203" s="33" t="s">
        <v>69</v>
      </c>
      <c r="N203" s="33"/>
      <c r="O203" s="32">
        <v>180</v>
      </c>
      <c r="P203" s="44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35"/>
      <c r="R203" s="335"/>
      <c r="S203" s="335"/>
      <c r="T203" s="336"/>
      <c r="U203" s="34"/>
      <c r="V203" s="34"/>
      <c r="W203" s="35" t="s">
        <v>70</v>
      </c>
      <c r="X203" s="330">
        <v>0</v>
      </c>
      <c r="Y203" s="331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299</v>
      </c>
      <c r="AG203" s="67"/>
      <c r="AJ203" s="71" t="s">
        <v>100</v>
      </c>
      <c r="AK203" s="71">
        <v>14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305</v>
      </c>
      <c r="B204" s="54" t="s">
        <v>306</v>
      </c>
      <c r="C204" s="31">
        <v>4301135681</v>
      </c>
      <c r="D204" s="338">
        <v>4620207490143</v>
      </c>
      <c r="E204" s="339"/>
      <c r="F204" s="329">
        <v>0.22</v>
      </c>
      <c r="G204" s="32">
        <v>12</v>
      </c>
      <c r="H204" s="329">
        <v>2.64</v>
      </c>
      <c r="I204" s="329">
        <v>3.3435999999999999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6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4" s="335"/>
      <c r="R204" s="335"/>
      <c r="S204" s="335"/>
      <c r="T204" s="336"/>
      <c r="U204" s="34"/>
      <c r="V204" s="34"/>
      <c r="W204" s="35" t="s">
        <v>70</v>
      </c>
      <c r="X204" s="330">
        <v>0</v>
      </c>
      <c r="Y204" s="331">
        <f>IFERROR(IF(X204="","",X204),"")</f>
        <v>0</v>
      </c>
      <c r="Z204" s="36">
        <f>IFERROR(IF(X204="","",X204*0.01788),"")</f>
        <v>0</v>
      </c>
      <c r="AA204" s="56"/>
      <c r="AB204" s="57"/>
      <c r="AC204" s="212" t="s">
        <v>307</v>
      </c>
      <c r="AG204" s="67"/>
      <c r="AJ204" s="71" t="s">
        <v>72</v>
      </c>
      <c r="AK204" s="71">
        <v>1</v>
      </c>
      <c r="BB204" s="21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51"/>
      <c r="B205" s="352"/>
      <c r="C205" s="352"/>
      <c r="D205" s="352"/>
      <c r="E205" s="352"/>
      <c r="F205" s="352"/>
      <c r="G205" s="352"/>
      <c r="H205" s="352"/>
      <c r="I205" s="352"/>
      <c r="J205" s="352"/>
      <c r="K205" s="352"/>
      <c r="L205" s="352"/>
      <c r="M205" s="352"/>
      <c r="N205" s="352"/>
      <c r="O205" s="353"/>
      <c r="P205" s="347" t="s">
        <v>73</v>
      </c>
      <c r="Q205" s="348"/>
      <c r="R205" s="348"/>
      <c r="S205" s="348"/>
      <c r="T205" s="348"/>
      <c r="U205" s="348"/>
      <c r="V205" s="349"/>
      <c r="W205" s="37" t="s">
        <v>70</v>
      </c>
      <c r="X205" s="332">
        <f>IFERROR(SUM(X201:X204),"0")</f>
        <v>14</v>
      </c>
      <c r="Y205" s="332">
        <f>IFERROR(SUM(Y201:Y204),"0")</f>
        <v>14</v>
      </c>
      <c r="Z205" s="332">
        <f>IFERROR(IF(Z201="",0,Z201),"0")+IFERROR(IF(Z202="",0,Z202),"0")+IFERROR(IF(Z203="",0,Z203),"0")+IFERROR(IF(Z204="",0,Z204),"0")</f>
        <v>0.25031999999999999</v>
      </c>
      <c r="AA205" s="333"/>
      <c r="AB205" s="333"/>
      <c r="AC205" s="333"/>
    </row>
    <row r="206" spans="1:68" x14ac:dyDescent="0.2">
      <c r="A206" s="352"/>
      <c r="B206" s="352"/>
      <c r="C206" s="352"/>
      <c r="D206" s="352"/>
      <c r="E206" s="352"/>
      <c r="F206" s="352"/>
      <c r="G206" s="352"/>
      <c r="H206" s="352"/>
      <c r="I206" s="352"/>
      <c r="J206" s="352"/>
      <c r="K206" s="352"/>
      <c r="L206" s="352"/>
      <c r="M206" s="352"/>
      <c r="N206" s="352"/>
      <c r="O206" s="353"/>
      <c r="P206" s="347" t="s">
        <v>73</v>
      </c>
      <c r="Q206" s="348"/>
      <c r="R206" s="348"/>
      <c r="S206" s="348"/>
      <c r="T206" s="348"/>
      <c r="U206" s="348"/>
      <c r="V206" s="349"/>
      <c r="W206" s="37" t="s">
        <v>74</v>
      </c>
      <c r="X206" s="332">
        <f>IFERROR(SUMPRODUCT(X201:X204*H201:H204),"0")</f>
        <v>33.6</v>
      </c>
      <c r="Y206" s="332">
        <f>IFERROR(SUMPRODUCT(Y201:Y204*H201:H204),"0")</f>
        <v>33.6</v>
      </c>
      <c r="Z206" s="37"/>
      <c r="AA206" s="333"/>
      <c r="AB206" s="333"/>
      <c r="AC206" s="333"/>
    </row>
    <row r="207" spans="1:68" ht="16.5" customHeight="1" x14ac:dyDescent="0.25">
      <c r="A207" s="378" t="s">
        <v>308</v>
      </c>
      <c r="B207" s="352"/>
      <c r="C207" s="352"/>
      <c r="D207" s="352"/>
      <c r="E207" s="352"/>
      <c r="F207" s="352"/>
      <c r="G207" s="352"/>
      <c r="H207" s="352"/>
      <c r="I207" s="352"/>
      <c r="J207" s="352"/>
      <c r="K207" s="352"/>
      <c r="L207" s="352"/>
      <c r="M207" s="352"/>
      <c r="N207" s="352"/>
      <c r="O207" s="352"/>
      <c r="P207" s="352"/>
      <c r="Q207" s="352"/>
      <c r="R207" s="352"/>
      <c r="S207" s="352"/>
      <c r="T207" s="352"/>
      <c r="U207" s="352"/>
      <c r="V207" s="352"/>
      <c r="W207" s="352"/>
      <c r="X207" s="352"/>
      <c r="Y207" s="352"/>
      <c r="Z207" s="352"/>
      <c r="AA207" s="325"/>
      <c r="AB207" s="325"/>
      <c r="AC207" s="325"/>
    </row>
    <row r="208" spans="1:68" ht="14.25" customHeight="1" x14ac:dyDescent="0.25">
      <c r="A208" s="355" t="s">
        <v>64</v>
      </c>
      <c r="B208" s="352"/>
      <c r="C208" s="352"/>
      <c r="D208" s="352"/>
      <c r="E208" s="352"/>
      <c r="F208" s="352"/>
      <c r="G208" s="352"/>
      <c r="H208" s="352"/>
      <c r="I208" s="352"/>
      <c r="J208" s="352"/>
      <c r="K208" s="352"/>
      <c r="L208" s="352"/>
      <c r="M208" s="352"/>
      <c r="N208" s="352"/>
      <c r="O208" s="352"/>
      <c r="P208" s="352"/>
      <c r="Q208" s="352"/>
      <c r="R208" s="352"/>
      <c r="S208" s="352"/>
      <c r="T208" s="352"/>
      <c r="U208" s="352"/>
      <c r="V208" s="352"/>
      <c r="W208" s="352"/>
      <c r="X208" s="352"/>
      <c r="Y208" s="352"/>
      <c r="Z208" s="352"/>
      <c r="AA208" s="326"/>
      <c r="AB208" s="326"/>
      <c r="AC208" s="326"/>
    </row>
    <row r="209" spans="1:68" ht="16.5" customHeight="1" x14ac:dyDescent="0.25">
      <c r="A209" s="54" t="s">
        <v>309</v>
      </c>
      <c r="B209" s="54" t="s">
        <v>310</v>
      </c>
      <c r="C209" s="31">
        <v>4301070948</v>
      </c>
      <c r="D209" s="338">
        <v>4607111037022</v>
      </c>
      <c r="E209" s="339"/>
      <c r="F209" s="329">
        <v>0.7</v>
      </c>
      <c r="G209" s="32">
        <v>8</v>
      </c>
      <c r="H209" s="329">
        <v>5.6</v>
      </c>
      <c r="I209" s="329">
        <v>5.87</v>
      </c>
      <c r="J209" s="32">
        <v>84</v>
      </c>
      <c r="K209" s="32" t="s">
        <v>67</v>
      </c>
      <c r="L209" s="32" t="s">
        <v>103</v>
      </c>
      <c r="M209" s="33" t="s">
        <v>69</v>
      </c>
      <c r="N209" s="33"/>
      <c r="O209" s="32">
        <v>180</v>
      </c>
      <c r="P209" s="37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35"/>
      <c r="R209" s="335"/>
      <c r="S209" s="335"/>
      <c r="T209" s="336"/>
      <c r="U209" s="34"/>
      <c r="V209" s="34"/>
      <c r="W209" s="35" t="s">
        <v>70</v>
      </c>
      <c r="X209" s="330">
        <v>60</v>
      </c>
      <c r="Y209" s="331">
        <f>IFERROR(IF(X209="","",X209),"")</f>
        <v>60</v>
      </c>
      <c r="Z209" s="36">
        <f>IFERROR(IF(X209="","",X209*0.0155),"")</f>
        <v>0.92999999999999994</v>
      </c>
      <c r="AA209" s="56"/>
      <c r="AB209" s="57"/>
      <c r="AC209" s="214" t="s">
        <v>311</v>
      </c>
      <c r="AG209" s="67"/>
      <c r="AJ209" s="71" t="s">
        <v>104</v>
      </c>
      <c r="AK209" s="71">
        <v>84</v>
      </c>
      <c r="BB209" s="215" t="s">
        <v>1</v>
      </c>
      <c r="BM209" s="67">
        <f>IFERROR(X209*I209,"0")</f>
        <v>352.2</v>
      </c>
      <c r="BN209" s="67">
        <f>IFERROR(Y209*I209,"0")</f>
        <v>352.2</v>
      </c>
      <c r="BO209" s="67">
        <f>IFERROR(X209/J209,"0")</f>
        <v>0.7142857142857143</v>
      </c>
      <c r="BP209" s="67">
        <f>IFERROR(Y209/J209,"0")</f>
        <v>0.7142857142857143</v>
      </c>
    </row>
    <row r="210" spans="1:68" ht="27" customHeight="1" x14ac:dyDescent="0.25">
      <c r="A210" s="54" t="s">
        <v>312</v>
      </c>
      <c r="B210" s="54" t="s">
        <v>313</v>
      </c>
      <c r="C210" s="31">
        <v>4301070990</v>
      </c>
      <c r="D210" s="338">
        <v>4607111038494</v>
      </c>
      <c r="E210" s="339"/>
      <c r="F210" s="329">
        <v>0.7</v>
      </c>
      <c r="G210" s="32">
        <v>8</v>
      </c>
      <c r="H210" s="329">
        <v>5.6</v>
      </c>
      <c r="I210" s="329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35"/>
      <c r="R210" s="335"/>
      <c r="S210" s="335"/>
      <c r="T210" s="336"/>
      <c r="U210" s="34"/>
      <c r="V210" s="34"/>
      <c r="W210" s="35" t="s">
        <v>70</v>
      </c>
      <c r="X210" s="330">
        <v>0</v>
      </c>
      <c r="Y210" s="331">
        <f>IFERROR(IF(X210="","",X210),"")</f>
        <v>0</v>
      </c>
      <c r="Z210" s="36">
        <f>IFERROR(IF(X210="","",X210*0.0155),"")</f>
        <v>0</v>
      </c>
      <c r="AA210" s="56"/>
      <c r="AB210" s="57"/>
      <c r="AC210" s="216" t="s">
        <v>314</v>
      </c>
      <c r="AG210" s="67"/>
      <c r="AJ210" s="71" t="s">
        <v>72</v>
      </c>
      <c r="AK210" s="71">
        <v>1</v>
      </c>
      <c r="BB210" s="21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315</v>
      </c>
      <c r="B211" s="54" t="s">
        <v>316</v>
      </c>
      <c r="C211" s="31">
        <v>4301070966</v>
      </c>
      <c r="D211" s="338">
        <v>4607111038135</v>
      </c>
      <c r="E211" s="339"/>
      <c r="F211" s="329">
        <v>0.7</v>
      </c>
      <c r="G211" s="32">
        <v>8</v>
      </c>
      <c r="H211" s="329">
        <v>5.6</v>
      </c>
      <c r="I211" s="329">
        <v>5.87</v>
      </c>
      <c r="J211" s="32">
        <v>84</v>
      </c>
      <c r="K211" s="32" t="s">
        <v>67</v>
      </c>
      <c r="L211" s="32" t="s">
        <v>98</v>
      </c>
      <c r="M211" s="33" t="s">
        <v>69</v>
      </c>
      <c r="N211" s="33"/>
      <c r="O211" s="32">
        <v>180</v>
      </c>
      <c r="P211" s="45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35"/>
      <c r="R211" s="335"/>
      <c r="S211" s="335"/>
      <c r="T211" s="336"/>
      <c r="U211" s="34"/>
      <c r="V211" s="34"/>
      <c r="W211" s="35" t="s">
        <v>70</v>
      </c>
      <c r="X211" s="330">
        <v>12</v>
      </c>
      <c r="Y211" s="331">
        <f>IFERROR(IF(X211="","",X211),"")</f>
        <v>12</v>
      </c>
      <c r="Z211" s="36">
        <f>IFERROR(IF(X211="","",X211*0.0155),"")</f>
        <v>0.186</v>
      </c>
      <c r="AA211" s="56"/>
      <c r="AB211" s="57"/>
      <c r="AC211" s="218" t="s">
        <v>317</v>
      </c>
      <c r="AG211" s="67"/>
      <c r="AJ211" s="71" t="s">
        <v>100</v>
      </c>
      <c r="AK211" s="71">
        <v>12</v>
      </c>
      <c r="BB211" s="219" t="s">
        <v>1</v>
      </c>
      <c r="BM211" s="67">
        <f>IFERROR(X211*I211,"0")</f>
        <v>70.44</v>
      </c>
      <c r="BN211" s="67">
        <f>IFERROR(Y211*I211,"0")</f>
        <v>70.44</v>
      </c>
      <c r="BO211" s="67">
        <f>IFERROR(X211/J211,"0")</f>
        <v>0.14285714285714285</v>
      </c>
      <c r="BP211" s="67">
        <f>IFERROR(Y211/J211,"0")</f>
        <v>0.14285714285714285</v>
      </c>
    </row>
    <row r="212" spans="1:68" x14ac:dyDescent="0.2">
      <c r="A212" s="351"/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3"/>
      <c r="P212" s="347" t="s">
        <v>73</v>
      </c>
      <c r="Q212" s="348"/>
      <c r="R212" s="348"/>
      <c r="S212" s="348"/>
      <c r="T212" s="348"/>
      <c r="U212" s="348"/>
      <c r="V212" s="349"/>
      <c r="W212" s="37" t="s">
        <v>70</v>
      </c>
      <c r="X212" s="332">
        <f>IFERROR(SUM(X209:X211),"0")</f>
        <v>72</v>
      </c>
      <c r="Y212" s="332">
        <f>IFERROR(SUM(Y209:Y211),"0")</f>
        <v>72</v>
      </c>
      <c r="Z212" s="332">
        <f>IFERROR(IF(Z209="",0,Z209),"0")+IFERROR(IF(Z210="",0,Z210),"0")+IFERROR(IF(Z211="",0,Z211),"0")</f>
        <v>1.1159999999999999</v>
      </c>
      <c r="AA212" s="333"/>
      <c r="AB212" s="333"/>
      <c r="AC212" s="333"/>
    </row>
    <row r="213" spans="1:68" x14ac:dyDescent="0.2">
      <c r="A213" s="352"/>
      <c r="B213" s="352"/>
      <c r="C213" s="352"/>
      <c r="D213" s="352"/>
      <c r="E213" s="352"/>
      <c r="F213" s="352"/>
      <c r="G213" s="352"/>
      <c r="H213" s="352"/>
      <c r="I213" s="352"/>
      <c r="J213" s="352"/>
      <c r="K213" s="352"/>
      <c r="L213" s="352"/>
      <c r="M213" s="352"/>
      <c r="N213" s="352"/>
      <c r="O213" s="353"/>
      <c r="P213" s="347" t="s">
        <v>73</v>
      </c>
      <c r="Q213" s="348"/>
      <c r="R213" s="348"/>
      <c r="S213" s="348"/>
      <c r="T213" s="348"/>
      <c r="U213" s="348"/>
      <c r="V213" s="349"/>
      <c r="W213" s="37" t="s">
        <v>74</v>
      </c>
      <c r="X213" s="332">
        <f>IFERROR(SUMPRODUCT(X209:X211*H209:H211),"0")</f>
        <v>403.2</v>
      </c>
      <c r="Y213" s="332">
        <f>IFERROR(SUMPRODUCT(Y209:Y211*H209:H211),"0")</f>
        <v>403.2</v>
      </c>
      <c r="Z213" s="37"/>
      <c r="AA213" s="333"/>
      <c r="AB213" s="333"/>
      <c r="AC213" s="333"/>
    </row>
    <row r="214" spans="1:68" ht="16.5" customHeight="1" x14ac:dyDescent="0.25">
      <c r="A214" s="378" t="s">
        <v>318</v>
      </c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2"/>
      <c r="N214" s="352"/>
      <c r="O214" s="352"/>
      <c r="P214" s="352"/>
      <c r="Q214" s="352"/>
      <c r="R214" s="352"/>
      <c r="S214" s="352"/>
      <c r="T214" s="352"/>
      <c r="U214" s="352"/>
      <c r="V214" s="352"/>
      <c r="W214" s="352"/>
      <c r="X214" s="352"/>
      <c r="Y214" s="352"/>
      <c r="Z214" s="352"/>
      <c r="AA214" s="325"/>
      <c r="AB214" s="325"/>
      <c r="AC214" s="325"/>
    </row>
    <row r="215" spans="1:68" ht="14.25" customHeight="1" x14ac:dyDescent="0.25">
      <c r="A215" s="355" t="s">
        <v>64</v>
      </c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2"/>
      <c r="N215" s="352"/>
      <c r="O215" s="352"/>
      <c r="P215" s="352"/>
      <c r="Q215" s="352"/>
      <c r="R215" s="352"/>
      <c r="S215" s="352"/>
      <c r="T215" s="352"/>
      <c r="U215" s="352"/>
      <c r="V215" s="352"/>
      <c r="W215" s="352"/>
      <c r="X215" s="352"/>
      <c r="Y215" s="352"/>
      <c r="Z215" s="352"/>
      <c r="AA215" s="326"/>
      <c r="AB215" s="326"/>
      <c r="AC215" s="326"/>
    </row>
    <row r="216" spans="1:68" ht="27" customHeight="1" x14ac:dyDescent="0.25">
      <c r="A216" s="54" t="s">
        <v>319</v>
      </c>
      <c r="B216" s="54" t="s">
        <v>320</v>
      </c>
      <c r="C216" s="31">
        <v>4301070996</v>
      </c>
      <c r="D216" s="338">
        <v>4607111038654</v>
      </c>
      <c r="E216" s="339"/>
      <c r="F216" s="329">
        <v>0.4</v>
      </c>
      <c r="G216" s="32">
        <v>16</v>
      </c>
      <c r="H216" s="329">
        <v>6.4</v>
      </c>
      <c r="I216" s="329">
        <v>6.63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5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35"/>
      <c r="R216" s="335"/>
      <c r="S216" s="335"/>
      <c r="T216" s="336"/>
      <c r="U216" s="34"/>
      <c r="V216" s="34"/>
      <c r="W216" s="35" t="s">
        <v>70</v>
      </c>
      <c r="X216" s="330">
        <v>0</v>
      </c>
      <c r="Y216" s="331">
        <f t="shared" ref="Y216:Y221" si="18">IFERROR(IF(X216="","",X216),"")</f>
        <v>0</v>
      </c>
      <c r="Z216" s="36">
        <f t="shared" ref="Z216:Z221" si="19">IFERROR(IF(X216="","",X216*0.0155),"")</f>
        <v>0</v>
      </c>
      <c r="AA216" s="56"/>
      <c r="AB216" s="57"/>
      <c r="AC216" s="220" t="s">
        <v>321</v>
      </c>
      <c r="AG216" s="67"/>
      <c r="AJ216" s="71" t="s">
        <v>72</v>
      </c>
      <c r="AK216" s="71">
        <v>1</v>
      </c>
      <c r="BB216" s="221" t="s">
        <v>1</v>
      </c>
      <c r="BM216" s="67">
        <f t="shared" ref="BM216:BM221" si="20">IFERROR(X216*I216,"0")</f>
        <v>0</v>
      </c>
      <c r="BN216" s="67">
        <f t="shared" ref="BN216:BN221" si="21">IFERROR(Y216*I216,"0")</f>
        <v>0</v>
      </c>
      <c r="BO216" s="67">
        <f t="shared" ref="BO216:BO221" si="22">IFERROR(X216/J216,"0")</f>
        <v>0</v>
      </c>
      <c r="BP216" s="67">
        <f t="shared" ref="BP216:BP221" si="23">IFERROR(Y216/J216,"0")</f>
        <v>0</v>
      </c>
    </row>
    <row r="217" spans="1:68" ht="27" customHeight="1" x14ac:dyDescent="0.25">
      <c r="A217" s="54" t="s">
        <v>322</v>
      </c>
      <c r="B217" s="54" t="s">
        <v>323</v>
      </c>
      <c r="C217" s="31">
        <v>4301070997</v>
      </c>
      <c r="D217" s="338">
        <v>4607111038586</v>
      </c>
      <c r="E217" s="339"/>
      <c r="F217" s="329">
        <v>0.7</v>
      </c>
      <c r="G217" s="32">
        <v>8</v>
      </c>
      <c r="H217" s="329">
        <v>5.6</v>
      </c>
      <c r="I217" s="329">
        <v>5.83</v>
      </c>
      <c r="J217" s="32">
        <v>84</v>
      </c>
      <c r="K217" s="32" t="s">
        <v>67</v>
      </c>
      <c r="L217" s="32" t="s">
        <v>98</v>
      </c>
      <c r="M217" s="33" t="s">
        <v>69</v>
      </c>
      <c r="N217" s="33"/>
      <c r="O217" s="32">
        <v>180</v>
      </c>
      <c r="P217" s="4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35"/>
      <c r="R217" s="335"/>
      <c r="S217" s="335"/>
      <c r="T217" s="336"/>
      <c r="U217" s="34"/>
      <c r="V217" s="34"/>
      <c r="W217" s="35" t="s">
        <v>70</v>
      </c>
      <c r="X217" s="330">
        <v>12</v>
      </c>
      <c r="Y217" s="331">
        <f t="shared" si="18"/>
        <v>12</v>
      </c>
      <c r="Z217" s="36">
        <f t="shared" si="19"/>
        <v>0.186</v>
      </c>
      <c r="AA217" s="56"/>
      <c r="AB217" s="57"/>
      <c r="AC217" s="222" t="s">
        <v>321</v>
      </c>
      <c r="AG217" s="67"/>
      <c r="AJ217" s="71" t="s">
        <v>100</v>
      </c>
      <c r="AK217" s="71">
        <v>12</v>
      </c>
      <c r="BB217" s="223" t="s">
        <v>1</v>
      </c>
      <c r="BM217" s="67">
        <f t="shared" si="20"/>
        <v>69.960000000000008</v>
      </c>
      <c r="BN217" s="67">
        <f t="shared" si="21"/>
        <v>69.960000000000008</v>
      </c>
      <c r="BO217" s="67">
        <f t="shared" si="22"/>
        <v>0.14285714285714285</v>
      </c>
      <c r="BP217" s="67">
        <f t="shared" si="23"/>
        <v>0.14285714285714285</v>
      </c>
    </row>
    <row r="218" spans="1:68" ht="27" customHeight="1" x14ac:dyDescent="0.25">
      <c r="A218" s="54" t="s">
        <v>324</v>
      </c>
      <c r="B218" s="54" t="s">
        <v>325</v>
      </c>
      <c r="C218" s="31">
        <v>4301070962</v>
      </c>
      <c r="D218" s="338">
        <v>4607111038609</v>
      </c>
      <c r="E218" s="339"/>
      <c r="F218" s="329">
        <v>0.4</v>
      </c>
      <c r="G218" s="32">
        <v>16</v>
      </c>
      <c r="H218" s="329">
        <v>6.4</v>
      </c>
      <c r="I218" s="329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4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35"/>
      <c r="R218" s="335"/>
      <c r="S218" s="335"/>
      <c r="T218" s="336"/>
      <c r="U218" s="34"/>
      <c r="V218" s="34"/>
      <c r="W218" s="35" t="s">
        <v>70</v>
      </c>
      <c r="X218" s="330">
        <v>0</v>
      </c>
      <c r="Y218" s="331">
        <f t="shared" si="18"/>
        <v>0</v>
      </c>
      <c r="Z218" s="36">
        <f t="shared" si="19"/>
        <v>0</v>
      </c>
      <c r="AA218" s="56"/>
      <c r="AB218" s="57"/>
      <c r="AC218" s="224" t="s">
        <v>326</v>
      </c>
      <c r="AG218" s="67"/>
      <c r="AJ218" s="71" t="s">
        <v>72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327</v>
      </c>
      <c r="B219" s="54" t="s">
        <v>328</v>
      </c>
      <c r="C219" s="31">
        <v>4301070963</v>
      </c>
      <c r="D219" s="338">
        <v>4607111038630</v>
      </c>
      <c r="E219" s="339"/>
      <c r="F219" s="329">
        <v>0.7</v>
      </c>
      <c r="G219" s="32">
        <v>8</v>
      </c>
      <c r="H219" s="329">
        <v>5.6</v>
      </c>
      <c r="I219" s="329">
        <v>5.87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9" s="335"/>
      <c r="R219" s="335"/>
      <c r="S219" s="335"/>
      <c r="T219" s="336"/>
      <c r="U219" s="34"/>
      <c r="V219" s="34"/>
      <c r="W219" s="35" t="s">
        <v>70</v>
      </c>
      <c r="X219" s="330">
        <v>0</v>
      </c>
      <c r="Y219" s="331">
        <f t="shared" si="18"/>
        <v>0</v>
      </c>
      <c r="Z219" s="36">
        <f t="shared" si="19"/>
        <v>0</v>
      </c>
      <c r="AA219" s="56"/>
      <c r="AB219" s="57"/>
      <c r="AC219" s="226" t="s">
        <v>326</v>
      </c>
      <c r="AG219" s="67"/>
      <c r="AJ219" s="71" t="s">
        <v>72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customHeight="1" x14ac:dyDescent="0.25">
      <c r="A220" s="54" t="s">
        <v>329</v>
      </c>
      <c r="B220" s="54" t="s">
        <v>330</v>
      </c>
      <c r="C220" s="31">
        <v>4301070959</v>
      </c>
      <c r="D220" s="338">
        <v>4607111038616</v>
      </c>
      <c r="E220" s="339"/>
      <c r="F220" s="329">
        <v>0.4</v>
      </c>
      <c r="G220" s="32">
        <v>16</v>
      </c>
      <c r="H220" s="329">
        <v>6.4</v>
      </c>
      <c r="I220" s="329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35"/>
      <c r="R220" s="335"/>
      <c r="S220" s="335"/>
      <c r="T220" s="336"/>
      <c r="U220" s="34"/>
      <c r="V220" s="34"/>
      <c r="W220" s="35" t="s">
        <v>70</v>
      </c>
      <c r="X220" s="330">
        <v>0</v>
      </c>
      <c r="Y220" s="331">
        <f t="shared" si="18"/>
        <v>0</v>
      </c>
      <c r="Z220" s="36">
        <f t="shared" si="19"/>
        <v>0</v>
      </c>
      <c r="AA220" s="56"/>
      <c r="AB220" s="57"/>
      <c r="AC220" s="228" t="s">
        <v>321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331</v>
      </c>
      <c r="B221" s="54" t="s">
        <v>332</v>
      </c>
      <c r="C221" s="31">
        <v>4301070960</v>
      </c>
      <c r="D221" s="338">
        <v>4607111038623</v>
      </c>
      <c r="E221" s="339"/>
      <c r="F221" s="329">
        <v>0.7</v>
      </c>
      <c r="G221" s="32">
        <v>8</v>
      </c>
      <c r="H221" s="329">
        <v>5.6</v>
      </c>
      <c r="I221" s="329">
        <v>5.87</v>
      </c>
      <c r="J221" s="32">
        <v>84</v>
      </c>
      <c r="K221" s="32" t="s">
        <v>67</v>
      </c>
      <c r="L221" s="32" t="s">
        <v>98</v>
      </c>
      <c r="M221" s="33" t="s">
        <v>69</v>
      </c>
      <c r="N221" s="33"/>
      <c r="O221" s="32">
        <v>180</v>
      </c>
      <c r="P221" s="3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35"/>
      <c r="R221" s="335"/>
      <c r="S221" s="335"/>
      <c r="T221" s="336"/>
      <c r="U221" s="34"/>
      <c r="V221" s="34"/>
      <c r="W221" s="35" t="s">
        <v>70</v>
      </c>
      <c r="X221" s="330">
        <v>12</v>
      </c>
      <c r="Y221" s="331">
        <f t="shared" si="18"/>
        <v>12</v>
      </c>
      <c r="Z221" s="36">
        <f t="shared" si="19"/>
        <v>0.186</v>
      </c>
      <c r="AA221" s="56"/>
      <c r="AB221" s="57"/>
      <c r="AC221" s="230" t="s">
        <v>321</v>
      </c>
      <c r="AG221" s="67"/>
      <c r="AJ221" s="71" t="s">
        <v>100</v>
      </c>
      <c r="AK221" s="71">
        <v>12</v>
      </c>
      <c r="BB221" s="231" t="s">
        <v>1</v>
      </c>
      <c r="BM221" s="67">
        <f t="shared" si="20"/>
        <v>70.44</v>
      </c>
      <c r="BN221" s="67">
        <f t="shared" si="21"/>
        <v>70.44</v>
      </c>
      <c r="BO221" s="67">
        <f t="shared" si="22"/>
        <v>0.14285714285714285</v>
      </c>
      <c r="BP221" s="67">
        <f t="shared" si="23"/>
        <v>0.14285714285714285</v>
      </c>
    </row>
    <row r="222" spans="1:68" x14ac:dyDescent="0.2">
      <c r="A222" s="351"/>
      <c r="B222" s="352"/>
      <c r="C222" s="352"/>
      <c r="D222" s="352"/>
      <c r="E222" s="352"/>
      <c r="F222" s="352"/>
      <c r="G222" s="352"/>
      <c r="H222" s="352"/>
      <c r="I222" s="352"/>
      <c r="J222" s="352"/>
      <c r="K222" s="352"/>
      <c r="L222" s="352"/>
      <c r="M222" s="352"/>
      <c r="N222" s="352"/>
      <c r="O222" s="353"/>
      <c r="P222" s="347" t="s">
        <v>73</v>
      </c>
      <c r="Q222" s="348"/>
      <c r="R222" s="348"/>
      <c r="S222" s="348"/>
      <c r="T222" s="348"/>
      <c r="U222" s="348"/>
      <c r="V222" s="349"/>
      <c r="W222" s="37" t="s">
        <v>70</v>
      </c>
      <c r="X222" s="332">
        <f>IFERROR(SUM(X216:X221),"0")</f>
        <v>24</v>
      </c>
      <c r="Y222" s="332">
        <f>IFERROR(SUM(Y216:Y221),"0")</f>
        <v>24</v>
      </c>
      <c r="Z222" s="332">
        <f>IFERROR(IF(Z216="",0,Z216),"0")+IFERROR(IF(Z217="",0,Z217),"0")+IFERROR(IF(Z218="",0,Z218),"0")+IFERROR(IF(Z219="",0,Z219),"0")+IFERROR(IF(Z220="",0,Z220),"0")+IFERROR(IF(Z221="",0,Z221),"0")</f>
        <v>0.372</v>
      </c>
      <c r="AA222" s="333"/>
      <c r="AB222" s="333"/>
      <c r="AC222" s="333"/>
    </row>
    <row r="223" spans="1:68" x14ac:dyDescent="0.2">
      <c r="A223" s="352"/>
      <c r="B223" s="352"/>
      <c r="C223" s="352"/>
      <c r="D223" s="352"/>
      <c r="E223" s="352"/>
      <c r="F223" s="352"/>
      <c r="G223" s="352"/>
      <c r="H223" s="352"/>
      <c r="I223" s="352"/>
      <c r="J223" s="352"/>
      <c r="K223" s="352"/>
      <c r="L223" s="352"/>
      <c r="M223" s="352"/>
      <c r="N223" s="352"/>
      <c r="O223" s="353"/>
      <c r="P223" s="347" t="s">
        <v>73</v>
      </c>
      <c r="Q223" s="348"/>
      <c r="R223" s="348"/>
      <c r="S223" s="348"/>
      <c r="T223" s="348"/>
      <c r="U223" s="348"/>
      <c r="V223" s="349"/>
      <c r="W223" s="37" t="s">
        <v>74</v>
      </c>
      <c r="X223" s="332">
        <f>IFERROR(SUMPRODUCT(X216:X221*H216:H221),"0")</f>
        <v>134.39999999999998</v>
      </c>
      <c r="Y223" s="332">
        <f>IFERROR(SUMPRODUCT(Y216:Y221*H216:H221),"0")</f>
        <v>134.39999999999998</v>
      </c>
      <c r="Z223" s="37"/>
      <c r="AA223" s="333"/>
      <c r="AB223" s="333"/>
      <c r="AC223" s="333"/>
    </row>
    <row r="224" spans="1:68" ht="16.5" customHeight="1" x14ac:dyDescent="0.25">
      <c r="A224" s="378" t="s">
        <v>333</v>
      </c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2"/>
      <c r="N224" s="352"/>
      <c r="O224" s="352"/>
      <c r="P224" s="352"/>
      <c r="Q224" s="352"/>
      <c r="R224" s="352"/>
      <c r="S224" s="352"/>
      <c r="T224" s="352"/>
      <c r="U224" s="352"/>
      <c r="V224" s="352"/>
      <c r="W224" s="352"/>
      <c r="X224" s="352"/>
      <c r="Y224" s="352"/>
      <c r="Z224" s="352"/>
      <c r="AA224" s="325"/>
      <c r="AB224" s="325"/>
      <c r="AC224" s="325"/>
    </row>
    <row r="225" spans="1:68" ht="14.25" customHeight="1" x14ac:dyDescent="0.25">
      <c r="A225" s="355" t="s">
        <v>64</v>
      </c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2"/>
      <c r="N225" s="352"/>
      <c r="O225" s="352"/>
      <c r="P225" s="352"/>
      <c r="Q225" s="352"/>
      <c r="R225" s="352"/>
      <c r="S225" s="352"/>
      <c r="T225" s="352"/>
      <c r="U225" s="352"/>
      <c r="V225" s="352"/>
      <c r="W225" s="352"/>
      <c r="X225" s="352"/>
      <c r="Y225" s="352"/>
      <c r="Z225" s="352"/>
      <c r="AA225" s="326"/>
      <c r="AB225" s="326"/>
      <c r="AC225" s="326"/>
    </row>
    <row r="226" spans="1:68" ht="27" customHeight="1" x14ac:dyDescent="0.25">
      <c r="A226" s="54" t="s">
        <v>334</v>
      </c>
      <c r="B226" s="54" t="s">
        <v>335</v>
      </c>
      <c r="C226" s="31">
        <v>4301070917</v>
      </c>
      <c r="D226" s="338">
        <v>4607111035912</v>
      </c>
      <c r="E226" s="339"/>
      <c r="F226" s="329">
        <v>0.43</v>
      </c>
      <c r="G226" s="32">
        <v>16</v>
      </c>
      <c r="H226" s="329">
        <v>6.88</v>
      </c>
      <c r="I226" s="329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6" s="335"/>
      <c r="R226" s="335"/>
      <c r="S226" s="335"/>
      <c r="T226" s="336"/>
      <c r="U226" s="34"/>
      <c r="V226" s="34"/>
      <c r="W226" s="35" t="s">
        <v>70</v>
      </c>
      <c r="X226" s="330">
        <v>0</v>
      </c>
      <c r="Y226" s="331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336</v>
      </c>
      <c r="AG226" s="67"/>
      <c r="AJ226" s="71" t="s">
        <v>72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337</v>
      </c>
      <c r="B227" s="54" t="s">
        <v>338</v>
      </c>
      <c r="C227" s="31">
        <v>4301070920</v>
      </c>
      <c r="D227" s="338">
        <v>4607111035929</v>
      </c>
      <c r="E227" s="339"/>
      <c r="F227" s="329">
        <v>0.9</v>
      </c>
      <c r="G227" s="32">
        <v>8</v>
      </c>
      <c r="H227" s="329">
        <v>7.2</v>
      </c>
      <c r="I227" s="329">
        <v>7.47</v>
      </c>
      <c r="J227" s="32">
        <v>84</v>
      </c>
      <c r="K227" s="32" t="s">
        <v>67</v>
      </c>
      <c r="L227" s="32" t="s">
        <v>98</v>
      </c>
      <c r="M227" s="33" t="s">
        <v>69</v>
      </c>
      <c r="N227" s="33"/>
      <c r="O227" s="32">
        <v>180</v>
      </c>
      <c r="P227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7" s="335"/>
      <c r="R227" s="335"/>
      <c r="S227" s="335"/>
      <c r="T227" s="336"/>
      <c r="U227" s="34"/>
      <c r="V227" s="34"/>
      <c r="W227" s="35" t="s">
        <v>70</v>
      </c>
      <c r="X227" s="330">
        <v>0</v>
      </c>
      <c r="Y227" s="331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336</v>
      </c>
      <c r="AG227" s="67"/>
      <c r="AJ227" s="71" t="s">
        <v>100</v>
      </c>
      <c r="AK227" s="71">
        <v>12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339</v>
      </c>
      <c r="B228" s="54" t="s">
        <v>340</v>
      </c>
      <c r="C228" s="31">
        <v>4301070915</v>
      </c>
      <c r="D228" s="338">
        <v>4607111035882</v>
      </c>
      <c r="E228" s="339"/>
      <c r="F228" s="329">
        <v>0.43</v>
      </c>
      <c r="G228" s="32">
        <v>16</v>
      </c>
      <c r="H228" s="329">
        <v>6.88</v>
      </c>
      <c r="I228" s="329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35"/>
      <c r="R228" s="335"/>
      <c r="S228" s="335"/>
      <c r="T228" s="336"/>
      <c r="U228" s="34"/>
      <c r="V228" s="34"/>
      <c r="W228" s="35" t="s">
        <v>70</v>
      </c>
      <c r="X228" s="330">
        <v>0</v>
      </c>
      <c r="Y228" s="331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341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342</v>
      </c>
      <c r="B229" s="54" t="s">
        <v>343</v>
      </c>
      <c r="C229" s="31">
        <v>4301070921</v>
      </c>
      <c r="D229" s="338">
        <v>4607111035905</v>
      </c>
      <c r="E229" s="339"/>
      <c r="F229" s="329">
        <v>0.9</v>
      </c>
      <c r="G229" s="32">
        <v>8</v>
      </c>
      <c r="H229" s="329">
        <v>7.2</v>
      </c>
      <c r="I229" s="329">
        <v>7.47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35"/>
      <c r="R229" s="335"/>
      <c r="S229" s="335"/>
      <c r="T229" s="336"/>
      <c r="U229" s="34"/>
      <c r="V229" s="34"/>
      <c r="W229" s="35" t="s">
        <v>70</v>
      </c>
      <c r="X229" s="330">
        <v>0</v>
      </c>
      <c r="Y229" s="33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341</v>
      </c>
      <c r="AG229" s="67"/>
      <c r="AJ229" s="71" t="s">
        <v>72</v>
      </c>
      <c r="AK229" s="71">
        <v>1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51"/>
      <c r="B230" s="352"/>
      <c r="C230" s="352"/>
      <c r="D230" s="352"/>
      <c r="E230" s="352"/>
      <c r="F230" s="352"/>
      <c r="G230" s="352"/>
      <c r="H230" s="352"/>
      <c r="I230" s="352"/>
      <c r="J230" s="352"/>
      <c r="K230" s="352"/>
      <c r="L230" s="352"/>
      <c r="M230" s="352"/>
      <c r="N230" s="352"/>
      <c r="O230" s="353"/>
      <c r="P230" s="347" t="s">
        <v>73</v>
      </c>
      <c r="Q230" s="348"/>
      <c r="R230" s="348"/>
      <c r="S230" s="348"/>
      <c r="T230" s="348"/>
      <c r="U230" s="348"/>
      <c r="V230" s="349"/>
      <c r="W230" s="37" t="s">
        <v>70</v>
      </c>
      <c r="X230" s="332">
        <f>IFERROR(SUM(X226:X229),"0")</f>
        <v>0</v>
      </c>
      <c r="Y230" s="332">
        <f>IFERROR(SUM(Y226:Y229),"0")</f>
        <v>0</v>
      </c>
      <c r="Z230" s="332">
        <f>IFERROR(IF(Z226="",0,Z226),"0")+IFERROR(IF(Z227="",0,Z227),"0")+IFERROR(IF(Z228="",0,Z228),"0")+IFERROR(IF(Z229="",0,Z229),"0")</f>
        <v>0</v>
      </c>
      <c r="AA230" s="333"/>
      <c r="AB230" s="333"/>
      <c r="AC230" s="333"/>
    </row>
    <row r="231" spans="1:68" x14ac:dyDescent="0.2">
      <c r="A231" s="352"/>
      <c r="B231" s="352"/>
      <c r="C231" s="352"/>
      <c r="D231" s="352"/>
      <c r="E231" s="352"/>
      <c r="F231" s="352"/>
      <c r="G231" s="352"/>
      <c r="H231" s="352"/>
      <c r="I231" s="352"/>
      <c r="J231" s="352"/>
      <c r="K231" s="352"/>
      <c r="L231" s="352"/>
      <c r="M231" s="352"/>
      <c r="N231" s="352"/>
      <c r="O231" s="353"/>
      <c r="P231" s="347" t="s">
        <v>73</v>
      </c>
      <c r="Q231" s="348"/>
      <c r="R231" s="348"/>
      <c r="S231" s="348"/>
      <c r="T231" s="348"/>
      <c r="U231" s="348"/>
      <c r="V231" s="349"/>
      <c r="W231" s="37" t="s">
        <v>74</v>
      </c>
      <c r="X231" s="332">
        <f>IFERROR(SUMPRODUCT(X226:X229*H226:H229),"0")</f>
        <v>0</v>
      </c>
      <c r="Y231" s="332">
        <f>IFERROR(SUMPRODUCT(Y226:Y229*H226:H229),"0")</f>
        <v>0</v>
      </c>
      <c r="Z231" s="37"/>
      <c r="AA231" s="333"/>
      <c r="AB231" s="333"/>
      <c r="AC231" s="333"/>
    </row>
    <row r="232" spans="1:68" ht="16.5" customHeight="1" x14ac:dyDescent="0.25">
      <c r="A232" s="378" t="s">
        <v>344</v>
      </c>
      <c r="B232" s="352"/>
      <c r="C232" s="352"/>
      <c r="D232" s="352"/>
      <c r="E232" s="352"/>
      <c r="F232" s="352"/>
      <c r="G232" s="352"/>
      <c r="H232" s="352"/>
      <c r="I232" s="352"/>
      <c r="J232" s="352"/>
      <c r="K232" s="352"/>
      <c r="L232" s="352"/>
      <c r="M232" s="352"/>
      <c r="N232" s="352"/>
      <c r="O232" s="352"/>
      <c r="P232" s="352"/>
      <c r="Q232" s="352"/>
      <c r="R232" s="352"/>
      <c r="S232" s="352"/>
      <c r="T232" s="352"/>
      <c r="U232" s="352"/>
      <c r="V232" s="352"/>
      <c r="W232" s="352"/>
      <c r="X232" s="352"/>
      <c r="Y232" s="352"/>
      <c r="Z232" s="352"/>
      <c r="AA232" s="325"/>
      <c r="AB232" s="325"/>
      <c r="AC232" s="325"/>
    </row>
    <row r="233" spans="1:68" ht="14.25" customHeight="1" x14ac:dyDescent="0.25">
      <c r="A233" s="355" t="s">
        <v>64</v>
      </c>
      <c r="B233" s="352"/>
      <c r="C233" s="352"/>
      <c r="D233" s="352"/>
      <c r="E233" s="352"/>
      <c r="F233" s="352"/>
      <c r="G233" s="352"/>
      <c r="H233" s="352"/>
      <c r="I233" s="352"/>
      <c r="J233" s="352"/>
      <c r="K233" s="352"/>
      <c r="L233" s="352"/>
      <c r="M233" s="352"/>
      <c r="N233" s="352"/>
      <c r="O233" s="352"/>
      <c r="P233" s="352"/>
      <c r="Q233" s="352"/>
      <c r="R233" s="352"/>
      <c r="S233" s="352"/>
      <c r="T233" s="352"/>
      <c r="U233" s="352"/>
      <c r="V233" s="352"/>
      <c r="W233" s="352"/>
      <c r="X233" s="352"/>
      <c r="Y233" s="352"/>
      <c r="Z233" s="352"/>
      <c r="AA233" s="326"/>
      <c r="AB233" s="326"/>
      <c r="AC233" s="326"/>
    </row>
    <row r="234" spans="1:68" ht="27" customHeight="1" x14ac:dyDescent="0.25">
      <c r="A234" s="54" t="s">
        <v>345</v>
      </c>
      <c r="B234" s="54" t="s">
        <v>346</v>
      </c>
      <c r="C234" s="31">
        <v>4301071097</v>
      </c>
      <c r="D234" s="338">
        <v>4620207491096</v>
      </c>
      <c r="E234" s="339"/>
      <c r="F234" s="329">
        <v>1</v>
      </c>
      <c r="G234" s="32">
        <v>5</v>
      </c>
      <c r="H234" s="329">
        <v>5</v>
      </c>
      <c r="I234" s="329">
        <v>5.23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79" t="s">
        <v>347</v>
      </c>
      <c r="Q234" s="335"/>
      <c r="R234" s="335"/>
      <c r="S234" s="335"/>
      <c r="T234" s="336"/>
      <c r="U234" s="34"/>
      <c r="V234" s="34"/>
      <c r="W234" s="35" t="s">
        <v>70</v>
      </c>
      <c r="X234" s="330">
        <v>0</v>
      </c>
      <c r="Y234" s="331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348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51"/>
      <c r="B235" s="352"/>
      <c r="C235" s="352"/>
      <c r="D235" s="352"/>
      <c r="E235" s="352"/>
      <c r="F235" s="352"/>
      <c r="G235" s="352"/>
      <c r="H235" s="352"/>
      <c r="I235" s="352"/>
      <c r="J235" s="352"/>
      <c r="K235" s="352"/>
      <c r="L235" s="352"/>
      <c r="M235" s="352"/>
      <c r="N235" s="352"/>
      <c r="O235" s="353"/>
      <c r="P235" s="347" t="s">
        <v>73</v>
      </c>
      <c r="Q235" s="348"/>
      <c r="R235" s="348"/>
      <c r="S235" s="348"/>
      <c r="T235" s="348"/>
      <c r="U235" s="348"/>
      <c r="V235" s="349"/>
      <c r="W235" s="37" t="s">
        <v>70</v>
      </c>
      <c r="X235" s="332">
        <f>IFERROR(SUM(X234:X234),"0")</f>
        <v>0</v>
      </c>
      <c r="Y235" s="332">
        <f>IFERROR(SUM(Y234:Y234),"0")</f>
        <v>0</v>
      </c>
      <c r="Z235" s="332">
        <f>IFERROR(IF(Z234="",0,Z234),"0")</f>
        <v>0</v>
      </c>
      <c r="AA235" s="333"/>
      <c r="AB235" s="333"/>
      <c r="AC235" s="333"/>
    </row>
    <row r="236" spans="1:68" x14ac:dyDescent="0.2">
      <c r="A236" s="352"/>
      <c r="B236" s="352"/>
      <c r="C236" s="352"/>
      <c r="D236" s="352"/>
      <c r="E236" s="352"/>
      <c r="F236" s="352"/>
      <c r="G236" s="352"/>
      <c r="H236" s="352"/>
      <c r="I236" s="352"/>
      <c r="J236" s="352"/>
      <c r="K236" s="352"/>
      <c r="L236" s="352"/>
      <c r="M236" s="352"/>
      <c r="N236" s="352"/>
      <c r="O236" s="353"/>
      <c r="P236" s="347" t="s">
        <v>73</v>
      </c>
      <c r="Q236" s="348"/>
      <c r="R236" s="348"/>
      <c r="S236" s="348"/>
      <c r="T236" s="348"/>
      <c r="U236" s="348"/>
      <c r="V236" s="349"/>
      <c r="W236" s="37" t="s">
        <v>74</v>
      </c>
      <c r="X236" s="332">
        <f>IFERROR(SUMPRODUCT(X234:X234*H234:H234),"0")</f>
        <v>0</v>
      </c>
      <c r="Y236" s="332">
        <f>IFERROR(SUMPRODUCT(Y234:Y234*H234:H234),"0")</f>
        <v>0</v>
      </c>
      <c r="Z236" s="37"/>
      <c r="AA236" s="333"/>
      <c r="AB236" s="333"/>
      <c r="AC236" s="333"/>
    </row>
    <row r="237" spans="1:68" ht="16.5" customHeight="1" x14ac:dyDescent="0.25">
      <c r="A237" s="378" t="s">
        <v>349</v>
      </c>
      <c r="B237" s="352"/>
      <c r="C237" s="352"/>
      <c r="D237" s="352"/>
      <c r="E237" s="352"/>
      <c r="F237" s="352"/>
      <c r="G237" s="352"/>
      <c r="H237" s="352"/>
      <c r="I237" s="352"/>
      <c r="J237" s="352"/>
      <c r="K237" s="352"/>
      <c r="L237" s="352"/>
      <c r="M237" s="352"/>
      <c r="N237" s="352"/>
      <c r="O237" s="352"/>
      <c r="P237" s="352"/>
      <c r="Q237" s="352"/>
      <c r="R237" s="352"/>
      <c r="S237" s="352"/>
      <c r="T237" s="352"/>
      <c r="U237" s="352"/>
      <c r="V237" s="352"/>
      <c r="W237" s="352"/>
      <c r="X237" s="352"/>
      <c r="Y237" s="352"/>
      <c r="Z237" s="352"/>
      <c r="AA237" s="325"/>
      <c r="AB237" s="325"/>
      <c r="AC237" s="325"/>
    </row>
    <row r="238" spans="1:68" ht="14.25" customHeight="1" x14ac:dyDescent="0.25">
      <c r="A238" s="355" t="s">
        <v>64</v>
      </c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2"/>
      <c r="N238" s="352"/>
      <c r="O238" s="352"/>
      <c r="P238" s="352"/>
      <c r="Q238" s="352"/>
      <c r="R238" s="352"/>
      <c r="S238" s="352"/>
      <c r="T238" s="352"/>
      <c r="U238" s="352"/>
      <c r="V238" s="352"/>
      <c r="W238" s="352"/>
      <c r="X238" s="352"/>
      <c r="Y238" s="352"/>
      <c r="Z238" s="352"/>
      <c r="AA238" s="326"/>
      <c r="AB238" s="326"/>
      <c r="AC238" s="326"/>
    </row>
    <row r="239" spans="1:68" ht="27" customHeight="1" x14ac:dyDescent="0.25">
      <c r="A239" s="54" t="s">
        <v>350</v>
      </c>
      <c r="B239" s="54" t="s">
        <v>351</v>
      </c>
      <c r="C239" s="31">
        <v>4301071093</v>
      </c>
      <c r="D239" s="338">
        <v>4620207490709</v>
      </c>
      <c r="E239" s="339"/>
      <c r="F239" s="329">
        <v>0.65</v>
      </c>
      <c r="G239" s="32">
        <v>8</v>
      </c>
      <c r="H239" s="329">
        <v>5.2</v>
      </c>
      <c r="I239" s="329">
        <v>5.47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2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9" s="335"/>
      <c r="R239" s="335"/>
      <c r="S239" s="335"/>
      <c r="T239" s="336"/>
      <c r="U239" s="34"/>
      <c r="V239" s="34"/>
      <c r="W239" s="35" t="s">
        <v>70</v>
      </c>
      <c r="X239" s="330">
        <v>0</v>
      </c>
      <c r="Y239" s="331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352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51"/>
      <c r="B240" s="352"/>
      <c r="C240" s="352"/>
      <c r="D240" s="352"/>
      <c r="E240" s="352"/>
      <c r="F240" s="352"/>
      <c r="G240" s="352"/>
      <c r="H240" s="352"/>
      <c r="I240" s="352"/>
      <c r="J240" s="352"/>
      <c r="K240" s="352"/>
      <c r="L240" s="352"/>
      <c r="M240" s="352"/>
      <c r="N240" s="352"/>
      <c r="O240" s="353"/>
      <c r="P240" s="347" t="s">
        <v>73</v>
      </c>
      <c r="Q240" s="348"/>
      <c r="R240" s="348"/>
      <c r="S240" s="348"/>
      <c r="T240" s="348"/>
      <c r="U240" s="348"/>
      <c r="V240" s="349"/>
      <c r="W240" s="37" t="s">
        <v>70</v>
      </c>
      <c r="X240" s="332">
        <f>IFERROR(SUM(X239:X239),"0")</f>
        <v>0</v>
      </c>
      <c r="Y240" s="332">
        <f>IFERROR(SUM(Y239:Y239),"0")</f>
        <v>0</v>
      </c>
      <c r="Z240" s="332">
        <f>IFERROR(IF(Z239="",0,Z239),"0")</f>
        <v>0</v>
      </c>
      <c r="AA240" s="333"/>
      <c r="AB240" s="333"/>
      <c r="AC240" s="333"/>
    </row>
    <row r="241" spans="1:68" x14ac:dyDescent="0.2">
      <c r="A241" s="352"/>
      <c r="B241" s="352"/>
      <c r="C241" s="352"/>
      <c r="D241" s="352"/>
      <c r="E241" s="352"/>
      <c r="F241" s="352"/>
      <c r="G241" s="352"/>
      <c r="H241" s="352"/>
      <c r="I241" s="352"/>
      <c r="J241" s="352"/>
      <c r="K241" s="352"/>
      <c r="L241" s="352"/>
      <c r="M241" s="352"/>
      <c r="N241" s="352"/>
      <c r="O241" s="353"/>
      <c r="P241" s="347" t="s">
        <v>73</v>
      </c>
      <c r="Q241" s="348"/>
      <c r="R241" s="348"/>
      <c r="S241" s="348"/>
      <c r="T241" s="348"/>
      <c r="U241" s="348"/>
      <c r="V241" s="349"/>
      <c r="W241" s="37" t="s">
        <v>74</v>
      </c>
      <c r="X241" s="332">
        <f>IFERROR(SUMPRODUCT(X239:X239*H239:H239),"0")</f>
        <v>0</v>
      </c>
      <c r="Y241" s="332">
        <f>IFERROR(SUMPRODUCT(Y239:Y239*H239:H239),"0")</f>
        <v>0</v>
      </c>
      <c r="Z241" s="37"/>
      <c r="AA241" s="333"/>
      <c r="AB241" s="333"/>
      <c r="AC241" s="333"/>
    </row>
    <row r="242" spans="1:68" ht="14.25" customHeight="1" x14ac:dyDescent="0.25">
      <c r="A242" s="355" t="s">
        <v>135</v>
      </c>
      <c r="B242" s="352"/>
      <c r="C242" s="352"/>
      <c r="D242" s="352"/>
      <c r="E242" s="352"/>
      <c r="F242" s="352"/>
      <c r="G242" s="352"/>
      <c r="H242" s="352"/>
      <c r="I242" s="352"/>
      <c r="J242" s="352"/>
      <c r="K242" s="352"/>
      <c r="L242" s="352"/>
      <c r="M242" s="352"/>
      <c r="N242" s="352"/>
      <c r="O242" s="352"/>
      <c r="P242" s="352"/>
      <c r="Q242" s="352"/>
      <c r="R242" s="352"/>
      <c r="S242" s="352"/>
      <c r="T242" s="352"/>
      <c r="U242" s="352"/>
      <c r="V242" s="352"/>
      <c r="W242" s="352"/>
      <c r="X242" s="352"/>
      <c r="Y242" s="352"/>
      <c r="Z242" s="352"/>
      <c r="AA242" s="326"/>
      <c r="AB242" s="326"/>
      <c r="AC242" s="326"/>
    </row>
    <row r="243" spans="1:68" ht="27" customHeight="1" x14ac:dyDescent="0.25">
      <c r="A243" s="54" t="s">
        <v>353</v>
      </c>
      <c r="B243" s="54" t="s">
        <v>354</v>
      </c>
      <c r="C243" s="31">
        <v>4301135692</v>
      </c>
      <c r="D243" s="338">
        <v>4620207490570</v>
      </c>
      <c r="E243" s="339"/>
      <c r="F243" s="329">
        <v>0.2</v>
      </c>
      <c r="G243" s="32">
        <v>12</v>
      </c>
      <c r="H243" s="329">
        <v>2.4</v>
      </c>
      <c r="I243" s="329">
        <v>3.1036000000000001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53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3" s="335"/>
      <c r="R243" s="335"/>
      <c r="S243" s="335"/>
      <c r="T243" s="336"/>
      <c r="U243" s="34"/>
      <c r="V243" s="34"/>
      <c r="W243" s="35" t="s">
        <v>70</v>
      </c>
      <c r="X243" s="330">
        <v>0</v>
      </c>
      <c r="Y243" s="331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355</v>
      </c>
      <c r="AG243" s="67"/>
      <c r="AJ243" s="71" t="s">
        <v>72</v>
      </c>
      <c r="AK243" s="71">
        <v>1</v>
      </c>
      <c r="BB243" s="245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356</v>
      </c>
      <c r="B244" s="54" t="s">
        <v>357</v>
      </c>
      <c r="C244" s="31">
        <v>4301135691</v>
      </c>
      <c r="D244" s="338">
        <v>4620207490549</v>
      </c>
      <c r="E244" s="339"/>
      <c r="F244" s="329">
        <v>0.2</v>
      </c>
      <c r="G244" s="32">
        <v>12</v>
      </c>
      <c r="H244" s="329">
        <v>2.4</v>
      </c>
      <c r="I244" s="329">
        <v>3.1036000000000001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33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4" s="335"/>
      <c r="R244" s="335"/>
      <c r="S244" s="335"/>
      <c r="T244" s="336"/>
      <c r="U244" s="34"/>
      <c r="V244" s="34"/>
      <c r="W244" s="35" t="s">
        <v>70</v>
      </c>
      <c r="X244" s="330">
        <v>0</v>
      </c>
      <c r="Y244" s="331">
        <f>IFERROR(IF(X244="","",X244),"")</f>
        <v>0</v>
      </c>
      <c r="Z244" s="36">
        <f>IFERROR(IF(X244="","",X244*0.01788),"")</f>
        <v>0</v>
      </c>
      <c r="AA244" s="56"/>
      <c r="AB244" s="57"/>
      <c r="AC244" s="246" t="s">
        <v>355</v>
      </c>
      <c r="AG244" s="67"/>
      <c r="AJ244" s="71" t="s">
        <v>72</v>
      </c>
      <c r="AK244" s="71">
        <v>1</v>
      </c>
      <c r="BB244" s="247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358</v>
      </c>
      <c r="B245" s="54" t="s">
        <v>359</v>
      </c>
      <c r="C245" s="31">
        <v>4301135694</v>
      </c>
      <c r="D245" s="338">
        <v>4620207490501</v>
      </c>
      <c r="E245" s="339"/>
      <c r="F245" s="329">
        <v>0.2</v>
      </c>
      <c r="G245" s="32">
        <v>12</v>
      </c>
      <c r="H245" s="329">
        <v>2.4</v>
      </c>
      <c r="I245" s="329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5" s="335"/>
      <c r="R245" s="335"/>
      <c r="S245" s="335"/>
      <c r="T245" s="336"/>
      <c r="U245" s="34"/>
      <c r="V245" s="34"/>
      <c r="W245" s="35" t="s">
        <v>70</v>
      </c>
      <c r="X245" s="330">
        <v>0</v>
      </c>
      <c r="Y245" s="331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355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51"/>
      <c r="B246" s="352"/>
      <c r="C246" s="352"/>
      <c r="D246" s="352"/>
      <c r="E246" s="352"/>
      <c r="F246" s="352"/>
      <c r="G246" s="352"/>
      <c r="H246" s="352"/>
      <c r="I246" s="352"/>
      <c r="J246" s="352"/>
      <c r="K246" s="352"/>
      <c r="L246" s="352"/>
      <c r="M246" s="352"/>
      <c r="N246" s="352"/>
      <c r="O246" s="353"/>
      <c r="P246" s="347" t="s">
        <v>73</v>
      </c>
      <c r="Q246" s="348"/>
      <c r="R246" s="348"/>
      <c r="S246" s="348"/>
      <c r="T246" s="348"/>
      <c r="U246" s="348"/>
      <c r="V246" s="349"/>
      <c r="W246" s="37" t="s">
        <v>70</v>
      </c>
      <c r="X246" s="332">
        <f>IFERROR(SUM(X243:X245),"0")</f>
        <v>0</v>
      </c>
      <c r="Y246" s="332">
        <f>IFERROR(SUM(Y243:Y245),"0")</f>
        <v>0</v>
      </c>
      <c r="Z246" s="332">
        <f>IFERROR(IF(Z243="",0,Z243),"0")+IFERROR(IF(Z244="",0,Z244),"0")+IFERROR(IF(Z245="",0,Z245),"0")</f>
        <v>0</v>
      </c>
      <c r="AA246" s="333"/>
      <c r="AB246" s="333"/>
      <c r="AC246" s="333"/>
    </row>
    <row r="247" spans="1:68" x14ac:dyDescent="0.2">
      <c r="A247" s="352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2"/>
      <c r="N247" s="352"/>
      <c r="O247" s="353"/>
      <c r="P247" s="347" t="s">
        <v>73</v>
      </c>
      <c r="Q247" s="348"/>
      <c r="R247" s="348"/>
      <c r="S247" s="348"/>
      <c r="T247" s="348"/>
      <c r="U247" s="348"/>
      <c r="V247" s="349"/>
      <c r="W247" s="37" t="s">
        <v>74</v>
      </c>
      <c r="X247" s="332">
        <f>IFERROR(SUMPRODUCT(X243:X245*H243:H245),"0")</f>
        <v>0</v>
      </c>
      <c r="Y247" s="332">
        <f>IFERROR(SUMPRODUCT(Y243:Y245*H243:H245),"0")</f>
        <v>0</v>
      </c>
      <c r="Z247" s="37"/>
      <c r="AA247" s="333"/>
      <c r="AB247" s="333"/>
      <c r="AC247" s="333"/>
    </row>
    <row r="248" spans="1:68" ht="16.5" customHeight="1" x14ac:dyDescent="0.25">
      <c r="A248" s="378" t="s">
        <v>360</v>
      </c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2"/>
      <c r="N248" s="352"/>
      <c r="O248" s="352"/>
      <c r="P248" s="352"/>
      <c r="Q248" s="352"/>
      <c r="R248" s="352"/>
      <c r="S248" s="352"/>
      <c r="T248" s="352"/>
      <c r="U248" s="352"/>
      <c r="V248" s="352"/>
      <c r="W248" s="352"/>
      <c r="X248" s="352"/>
      <c r="Y248" s="352"/>
      <c r="Z248" s="352"/>
      <c r="AA248" s="325"/>
      <c r="AB248" s="325"/>
      <c r="AC248" s="325"/>
    </row>
    <row r="249" spans="1:68" ht="14.25" customHeight="1" x14ac:dyDescent="0.25">
      <c r="A249" s="355" t="s">
        <v>64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52"/>
      <c r="Z249" s="352"/>
      <c r="AA249" s="326"/>
      <c r="AB249" s="326"/>
      <c r="AC249" s="326"/>
    </row>
    <row r="250" spans="1:68" ht="16.5" customHeight="1" x14ac:dyDescent="0.25">
      <c r="A250" s="54" t="s">
        <v>361</v>
      </c>
      <c r="B250" s="54" t="s">
        <v>362</v>
      </c>
      <c r="C250" s="31">
        <v>4301071063</v>
      </c>
      <c r="D250" s="338">
        <v>4607111039019</v>
      </c>
      <c r="E250" s="339"/>
      <c r="F250" s="329">
        <v>0.43</v>
      </c>
      <c r="G250" s="32">
        <v>16</v>
      </c>
      <c r="H250" s="329">
        <v>6.88</v>
      </c>
      <c r="I250" s="329">
        <v>7.2060000000000004</v>
      </c>
      <c r="J250" s="32">
        <v>84</v>
      </c>
      <c r="K250" s="32" t="s">
        <v>67</v>
      </c>
      <c r="L250" s="32" t="s">
        <v>68</v>
      </c>
      <c r="M250" s="33" t="s">
        <v>69</v>
      </c>
      <c r="N250" s="33"/>
      <c r="O250" s="32">
        <v>180</v>
      </c>
      <c r="P250" s="40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0" s="335"/>
      <c r="R250" s="335"/>
      <c r="S250" s="335"/>
      <c r="T250" s="336"/>
      <c r="U250" s="34"/>
      <c r="V250" s="34"/>
      <c r="W250" s="35" t="s">
        <v>70</v>
      </c>
      <c r="X250" s="330">
        <v>0</v>
      </c>
      <c r="Y250" s="331">
        <f>IFERROR(IF(X250="","",X250),"")</f>
        <v>0</v>
      </c>
      <c r="Z250" s="36">
        <f>IFERROR(IF(X250="","",X250*0.0155),"")</f>
        <v>0</v>
      </c>
      <c r="AA250" s="56"/>
      <c r="AB250" s="57"/>
      <c r="AC250" s="250" t="s">
        <v>363</v>
      </c>
      <c r="AG250" s="67"/>
      <c r="AJ250" s="71" t="s">
        <v>72</v>
      </c>
      <c r="AK250" s="71">
        <v>1</v>
      </c>
      <c r="BB250" s="251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16.5" customHeight="1" x14ac:dyDescent="0.25">
      <c r="A251" s="54" t="s">
        <v>364</v>
      </c>
      <c r="B251" s="54" t="s">
        <v>365</v>
      </c>
      <c r="C251" s="31">
        <v>4301071000</v>
      </c>
      <c r="D251" s="338">
        <v>4607111038708</v>
      </c>
      <c r="E251" s="339"/>
      <c r="F251" s="329">
        <v>0.8</v>
      </c>
      <c r="G251" s="32">
        <v>8</v>
      </c>
      <c r="H251" s="329">
        <v>6.4</v>
      </c>
      <c r="I251" s="329">
        <v>6.67</v>
      </c>
      <c r="J251" s="32">
        <v>84</v>
      </c>
      <c r="K251" s="32" t="s">
        <v>67</v>
      </c>
      <c r="L251" s="32" t="s">
        <v>98</v>
      </c>
      <c r="M251" s="33" t="s">
        <v>69</v>
      </c>
      <c r="N251" s="33"/>
      <c r="O251" s="32">
        <v>180</v>
      </c>
      <c r="P251" s="47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1" s="335"/>
      <c r="R251" s="335"/>
      <c r="S251" s="335"/>
      <c r="T251" s="336"/>
      <c r="U251" s="34"/>
      <c r="V251" s="34"/>
      <c r="W251" s="35" t="s">
        <v>70</v>
      </c>
      <c r="X251" s="330">
        <v>0</v>
      </c>
      <c r="Y251" s="331">
        <f>IFERROR(IF(X251="","",X251),"")</f>
        <v>0</v>
      </c>
      <c r="Z251" s="36">
        <f>IFERROR(IF(X251="","",X251*0.0155),"")</f>
        <v>0</v>
      </c>
      <c r="AA251" s="56"/>
      <c r="AB251" s="57"/>
      <c r="AC251" s="252" t="s">
        <v>363</v>
      </c>
      <c r="AG251" s="67"/>
      <c r="AJ251" s="71" t="s">
        <v>100</v>
      </c>
      <c r="AK251" s="71">
        <v>12</v>
      </c>
      <c r="BB251" s="253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51"/>
      <c r="B252" s="352"/>
      <c r="C252" s="352"/>
      <c r="D252" s="352"/>
      <c r="E252" s="352"/>
      <c r="F252" s="352"/>
      <c r="G252" s="352"/>
      <c r="H252" s="352"/>
      <c r="I252" s="352"/>
      <c r="J252" s="352"/>
      <c r="K252" s="352"/>
      <c r="L252" s="352"/>
      <c r="M252" s="352"/>
      <c r="N252" s="352"/>
      <c r="O252" s="353"/>
      <c r="P252" s="347" t="s">
        <v>73</v>
      </c>
      <c r="Q252" s="348"/>
      <c r="R252" s="348"/>
      <c r="S252" s="348"/>
      <c r="T252" s="348"/>
      <c r="U252" s="348"/>
      <c r="V252" s="349"/>
      <c r="W252" s="37" t="s">
        <v>70</v>
      </c>
      <c r="X252" s="332">
        <f>IFERROR(SUM(X250:X251),"0")</f>
        <v>0</v>
      </c>
      <c r="Y252" s="332">
        <f>IFERROR(SUM(Y250:Y251),"0")</f>
        <v>0</v>
      </c>
      <c r="Z252" s="332">
        <f>IFERROR(IF(Z250="",0,Z250),"0")+IFERROR(IF(Z251="",0,Z251),"0")</f>
        <v>0</v>
      </c>
      <c r="AA252" s="333"/>
      <c r="AB252" s="333"/>
      <c r="AC252" s="333"/>
    </row>
    <row r="253" spans="1:68" x14ac:dyDescent="0.2">
      <c r="A253" s="352"/>
      <c r="B253" s="352"/>
      <c r="C253" s="352"/>
      <c r="D253" s="352"/>
      <c r="E253" s="352"/>
      <c r="F253" s="352"/>
      <c r="G253" s="352"/>
      <c r="H253" s="352"/>
      <c r="I253" s="352"/>
      <c r="J253" s="352"/>
      <c r="K253" s="352"/>
      <c r="L253" s="352"/>
      <c r="M253" s="352"/>
      <c r="N253" s="352"/>
      <c r="O253" s="353"/>
      <c r="P253" s="347" t="s">
        <v>73</v>
      </c>
      <c r="Q253" s="348"/>
      <c r="R253" s="348"/>
      <c r="S253" s="348"/>
      <c r="T253" s="348"/>
      <c r="U253" s="348"/>
      <c r="V253" s="349"/>
      <c r="W253" s="37" t="s">
        <v>74</v>
      </c>
      <c r="X253" s="332">
        <f>IFERROR(SUMPRODUCT(X250:X251*H250:H251),"0")</f>
        <v>0</v>
      </c>
      <c r="Y253" s="332">
        <f>IFERROR(SUMPRODUCT(Y250:Y251*H250:H251),"0")</f>
        <v>0</v>
      </c>
      <c r="Z253" s="37"/>
      <c r="AA253" s="333"/>
      <c r="AB253" s="333"/>
      <c r="AC253" s="333"/>
    </row>
    <row r="254" spans="1:68" ht="27.75" customHeight="1" x14ac:dyDescent="0.2">
      <c r="A254" s="365" t="s">
        <v>366</v>
      </c>
      <c r="B254" s="366"/>
      <c r="C254" s="366"/>
      <c r="D254" s="366"/>
      <c r="E254" s="366"/>
      <c r="F254" s="366"/>
      <c r="G254" s="366"/>
      <c r="H254" s="366"/>
      <c r="I254" s="366"/>
      <c r="J254" s="366"/>
      <c r="K254" s="366"/>
      <c r="L254" s="366"/>
      <c r="M254" s="366"/>
      <c r="N254" s="366"/>
      <c r="O254" s="366"/>
      <c r="P254" s="366"/>
      <c r="Q254" s="366"/>
      <c r="R254" s="366"/>
      <c r="S254" s="366"/>
      <c r="T254" s="366"/>
      <c r="U254" s="366"/>
      <c r="V254" s="366"/>
      <c r="W254" s="366"/>
      <c r="X254" s="366"/>
      <c r="Y254" s="366"/>
      <c r="Z254" s="366"/>
      <c r="AA254" s="48"/>
      <c r="AB254" s="48"/>
      <c r="AC254" s="48"/>
    </row>
    <row r="255" spans="1:68" ht="16.5" customHeight="1" x14ac:dyDescent="0.25">
      <c r="A255" s="378" t="s">
        <v>367</v>
      </c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2"/>
      <c r="N255" s="352"/>
      <c r="O255" s="352"/>
      <c r="P255" s="352"/>
      <c r="Q255" s="352"/>
      <c r="R255" s="352"/>
      <c r="S255" s="352"/>
      <c r="T255" s="352"/>
      <c r="U255" s="352"/>
      <c r="V255" s="352"/>
      <c r="W255" s="352"/>
      <c r="X255" s="352"/>
      <c r="Y255" s="352"/>
      <c r="Z255" s="352"/>
      <c r="AA255" s="325"/>
      <c r="AB255" s="325"/>
      <c r="AC255" s="325"/>
    </row>
    <row r="256" spans="1:68" ht="14.25" customHeight="1" x14ac:dyDescent="0.25">
      <c r="A256" s="355" t="s">
        <v>64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52"/>
      <c r="Z256" s="352"/>
      <c r="AA256" s="326"/>
      <c r="AB256" s="326"/>
      <c r="AC256" s="326"/>
    </row>
    <row r="257" spans="1:68" ht="27" customHeight="1" x14ac:dyDescent="0.25">
      <c r="A257" s="54" t="s">
        <v>368</v>
      </c>
      <c r="B257" s="54" t="s">
        <v>369</v>
      </c>
      <c r="C257" s="31">
        <v>4301071036</v>
      </c>
      <c r="D257" s="338">
        <v>4607111036162</v>
      </c>
      <c r="E257" s="339"/>
      <c r="F257" s="329">
        <v>0.8</v>
      </c>
      <c r="G257" s="32">
        <v>8</v>
      </c>
      <c r="H257" s="329">
        <v>6.4</v>
      </c>
      <c r="I257" s="329">
        <v>6.6811999999999996</v>
      </c>
      <c r="J257" s="32">
        <v>84</v>
      </c>
      <c r="K257" s="32" t="s">
        <v>67</v>
      </c>
      <c r="L257" s="32" t="s">
        <v>68</v>
      </c>
      <c r="M257" s="33" t="s">
        <v>69</v>
      </c>
      <c r="N257" s="33"/>
      <c r="O257" s="32">
        <v>90</v>
      </c>
      <c r="P257" s="4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7" s="335"/>
      <c r="R257" s="335"/>
      <c r="S257" s="335"/>
      <c r="T257" s="336"/>
      <c r="U257" s="34"/>
      <c r="V257" s="34"/>
      <c r="W257" s="35" t="s">
        <v>70</v>
      </c>
      <c r="X257" s="330">
        <v>0</v>
      </c>
      <c r="Y257" s="331">
        <f>IFERROR(IF(X257="","",X257),"")</f>
        <v>0</v>
      </c>
      <c r="Z257" s="36">
        <f>IFERROR(IF(X257="","",X257*0.0155),"")</f>
        <v>0</v>
      </c>
      <c r="AA257" s="56"/>
      <c r="AB257" s="57"/>
      <c r="AC257" s="254" t="s">
        <v>370</v>
      </c>
      <c r="AG257" s="67"/>
      <c r="AJ257" s="71" t="s">
        <v>72</v>
      </c>
      <c r="AK257" s="71">
        <v>1</v>
      </c>
      <c r="BB257" s="25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51"/>
      <c r="B258" s="352"/>
      <c r="C258" s="352"/>
      <c r="D258" s="352"/>
      <c r="E258" s="352"/>
      <c r="F258" s="352"/>
      <c r="G258" s="352"/>
      <c r="H258" s="352"/>
      <c r="I258" s="352"/>
      <c r="J258" s="352"/>
      <c r="K258" s="352"/>
      <c r="L258" s="352"/>
      <c r="M258" s="352"/>
      <c r="N258" s="352"/>
      <c r="O258" s="353"/>
      <c r="P258" s="347" t="s">
        <v>73</v>
      </c>
      <c r="Q258" s="348"/>
      <c r="R258" s="348"/>
      <c r="S258" s="348"/>
      <c r="T258" s="348"/>
      <c r="U258" s="348"/>
      <c r="V258" s="349"/>
      <c r="W258" s="37" t="s">
        <v>70</v>
      </c>
      <c r="X258" s="332">
        <f>IFERROR(SUM(X257:X257),"0")</f>
        <v>0</v>
      </c>
      <c r="Y258" s="332">
        <f>IFERROR(SUM(Y257:Y257),"0")</f>
        <v>0</v>
      </c>
      <c r="Z258" s="332">
        <f>IFERROR(IF(Z257="",0,Z257),"0")</f>
        <v>0</v>
      </c>
      <c r="AA258" s="333"/>
      <c r="AB258" s="333"/>
      <c r="AC258" s="333"/>
    </row>
    <row r="259" spans="1:68" x14ac:dyDescent="0.2">
      <c r="A259" s="352"/>
      <c r="B259" s="352"/>
      <c r="C259" s="352"/>
      <c r="D259" s="352"/>
      <c r="E259" s="352"/>
      <c r="F259" s="352"/>
      <c r="G259" s="352"/>
      <c r="H259" s="352"/>
      <c r="I259" s="352"/>
      <c r="J259" s="352"/>
      <c r="K259" s="352"/>
      <c r="L259" s="352"/>
      <c r="M259" s="352"/>
      <c r="N259" s="352"/>
      <c r="O259" s="353"/>
      <c r="P259" s="347" t="s">
        <v>73</v>
      </c>
      <c r="Q259" s="348"/>
      <c r="R259" s="348"/>
      <c r="S259" s="348"/>
      <c r="T259" s="348"/>
      <c r="U259" s="348"/>
      <c r="V259" s="349"/>
      <c r="W259" s="37" t="s">
        <v>74</v>
      </c>
      <c r="X259" s="332">
        <f>IFERROR(SUMPRODUCT(X257:X257*H257:H257),"0")</f>
        <v>0</v>
      </c>
      <c r="Y259" s="332">
        <f>IFERROR(SUMPRODUCT(Y257:Y257*H257:H257),"0")</f>
        <v>0</v>
      </c>
      <c r="Z259" s="37"/>
      <c r="AA259" s="333"/>
      <c r="AB259" s="333"/>
      <c r="AC259" s="333"/>
    </row>
    <row r="260" spans="1:68" ht="27.75" customHeight="1" x14ac:dyDescent="0.2">
      <c r="A260" s="365" t="s">
        <v>371</v>
      </c>
      <c r="B260" s="366"/>
      <c r="C260" s="366"/>
      <c r="D260" s="366"/>
      <c r="E260" s="366"/>
      <c r="F260" s="366"/>
      <c r="G260" s="366"/>
      <c r="H260" s="366"/>
      <c r="I260" s="366"/>
      <c r="J260" s="366"/>
      <c r="K260" s="366"/>
      <c r="L260" s="366"/>
      <c r="M260" s="366"/>
      <c r="N260" s="366"/>
      <c r="O260" s="366"/>
      <c r="P260" s="366"/>
      <c r="Q260" s="366"/>
      <c r="R260" s="366"/>
      <c r="S260" s="366"/>
      <c r="T260" s="366"/>
      <c r="U260" s="366"/>
      <c r="V260" s="366"/>
      <c r="W260" s="366"/>
      <c r="X260" s="366"/>
      <c r="Y260" s="366"/>
      <c r="Z260" s="366"/>
      <c r="AA260" s="48"/>
      <c r="AB260" s="48"/>
      <c r="AC260" s="48"/>
    </row>
    <row r="261" spans="1:68" ht="16.5" customHeight="1" x14ac:dyDescent="0.25">
      <c r="A261" s="378" t="s">
        <v>372</v>
      </c>
      <c r="B261" s="352"/>
      <c r="C261" s="352"/>
      <c r="D261" s="352"/>
      <c r="E261" s="352"/>
      <c r="F261" s="352"/>
      <c r="G261" s="352"/>
      <c r="H261" s="352"/>
      <c r="I261" s="352"/>
      <c r="J261" s="352"/>
      <c r="K261" s="352"/>
      <c r="L261" s="352"/>
      <c r="M261" s="352"/>
      <c r="N261" s="352"/>
      <c r="O261" s="352"/>
      <c r="P261" s="352"/>
      <c r="Q261" s="352"/>
      <c r="R261" s="352"/>
      <c r="S261" s="352"/>
      <c r="T261" s="352"/>
      <c r="U261" s="352"/>
      <c r="V261" s="352"/>
      <c r="W261" s="352"/>
      <c r="X261" s="352"/>
      <c r="Y261" s="352"/>
      <c r="Z261" s="352"/>
      <c r="AA261" s="325"/>
      <c r="AB261" s="325"/>
      <c r="AC261" s="325"/>
    </row>
    <row r="262" spans="1:68" ht="14.25" customHeight="1" x14ac:dyDescent="0.25">
      <c r="A262" s="355" t="s">
        <v>64</v>
      </c>
      <c r="B262" s="352"/>
      <c r="C262" s="352"/>
      <c r="D262" s="352"/>
      <c r="E262" s="352"/>
      <c r="F262" s="352"/>
      <c r="G262" s="352"/>
      <c r="H262" s="352"/>
      <c r="I262" s="352"/>
      <c r="J262" s="352"/>
      <c r="K262" s="352"/>
      <c r="L262" s="352"/>
      <c r="M262" s="352"/>
      <c r="N262" s="352"/>
      <c r="O262" s="352"/>
      <c r="P262" s="352"/>
      <c r="Q262" s="352"/>
      <c r="R262" s="352"/>
      <c r="S262" s="352"/>
      <c r="T262" s="352"/>
      <c r="U262" s="352"/>
      <c r="V262" s="352"/>
      <c r="W262" s="352"/>
      <c r="X262" s="352"/>
      <c r="Y262" s="352"/>
      <c r="Z262" s="352"/>
      <c r="AA262" s="326"/>
      <c r="AB262" s="326"/>
      <c r="AC262" s="326"/>
    </row>
    <row r="263" spans="1:68" ht="27" customHeight="1" x14ac:dyDescent="0.25">
      <c r="A263" s="54" t="s">
        <v>373</v>
      </c>
      <c r="B263" s="54" t="s">
        <v>374</v>
      </c>
      <c r="C263" s="31">
        <v>4301071029</v>
      </c>
      <c r="D263" s="338">
        <v>4607111035899</v>
      </c>
      <c r="E263" s="339"/>
      <c r="F263" s="329">
        <v>1</v>
      </c>
      <c r="G263" s="32">
        <v>5</v>
      </c>
      <c r="H263" s="329">
        <v>5</v>
      </c>
      <c r="I263" s="329">
        <v>5.2619999999999996</v>
      </c>
      <c r="J263" s="32">
        <v>84</v>
      </c>
      <c r="K263" s="32" t="s">
        <v>67</v>
      </c>
      <c r="L263" s="32" t="s">
        <v>103</v>
      </c>
      <c r="M263" s="33" t="s">
        <v>69</v>
      </c>
      <c r="N263" s="33"/>
      <c r="O263" s="32">
        <v>180</v>
      </c>
      <c r="P263" s="53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3" s="335"/>
      <c r="R263" s="335"/>
      <c r="S263" s="335"/>
      <c r="T263" s="336"/>
      <c r="U263" s="34"/>
      <c r="V263" s="34"/>
      <c r="W263" s="35" t="s">
        <v>70</v>
      </c>
      <c r="X263" s="330">
        <v>36</v>
      </c>
      <c r="Y263" s="331">
        <f>IFERROR(IF(X263="","",X263),"")</f>
        <v>36</v>
      </c>
      <c r="Z263" s="36">
        <f>IFERROR(IF(X263="","",X263*0.0155),"")</f>
        <v>0.55800000000000005</v>
      </c>
      <c r="AA263" s="56"/>
      <c r="AB263" s="57"/>
      <c r="AC263" s="256" t="s">
        <v>262</v>
      </c>
      <c r="AG263" s="67"/>
      <c r="AJ263" s="71" t="s">
        <v>104</v>
      </c>
      <c r="AK263" s="71">
        <v>84</v>
      </c>
      <c r="BB263" s="257" t="s">
        <v>1</v>
      </c>
      <c r="BM263" s="67">
        <f>IFERROR(X263*I263,"0")</f>
        <v>189.43199999999999</v>
      </c>
      <c r="BN263" s="67">
        <f>IFERROR(Y263*I263,"0")</f>
        <v>189.43199999999999</v>
      </c>
      <c r="BO263" s="67">
        <f>IFERROR(X263/J263,"0")</f>
        <v>0.42857142857142855</v>
      </c>
      <c r="BP263" s="67">
        <f>IFERROR(Y263/J263,"0")</f>
        <v>0.42857142857142855</v>
      </c>
    </row>
    <row r="264" spans="1:68" ht="27" customHeight="1" x14ac:dyDescent="0.25">
      <c r="A264" s="54" t="s">
        <v>375</v>
      </c>
      <c r="B264" s="54" t="s">
        <v>376</v>
      </c>
      <c r="C264" s="31">
        <v>4301070991</v>
      </c>
      <c r="D264" s="338">
        <v>4607111038180</v>
      </c>
      <c r="E264" s="339"/>
      <c r="F264" s="329">
        <v>0.4</v>
      </c>
      <c r="G264" s="32">
        <v>16</v>
      </c>
      <c r="H264" s="329">
        <v>6.4</v>
      </c>
      <c r="I264" s="329">
        <v>6.71</v>
      </c>
      <c r="J264" s="32">
        <v>84</v>
      </c>
      <c r="K264" s="32" t="s">
        <v>67</v>
      </c>
      <c r="L264" s="32" t="s">
        <v>98</v>
      </c>
      <c r="M264" s="33" t="s">
        <v>69</v>
      </c>
      <c r="N264" s="33"/>
      <c r="O264" s="32">
        <v>180</v>
      </c>
      <c r="P264" s="42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4" s="335"/>
      <c r="R264" s="335"/>
      <c r="S264" s="335"/>
      <c r="T264" s="336"/>
      <c r="U264" s="34"/>
      <c r="V264" s="34"/>
      <c r="W264" s="35" t="s">
        <v>70</v>
      </c>
      <c r="X264" s="330">
        <v>0</v>
      </c>
      <c r="Y264" s="331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377</v>
      </c>
      <c r="AG264" s="67"/>
      <c r="AJ264" s="71" t="s">
        <v>100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2"/>
      <c r="N265" s="352"/>
      <c r="O265" s="353"/>
      <c r="P265" s="347" t="s">
        <v>73</v>
      </c>
      <c r="Q265" s="348"/>
      <c r="R265" s="348"/>
      <c r="S265" s="348"/>
      <c r="T265" s="348"/>
      <c r="U265" s="348"/>
      <c r="V265" s="349"/>
      <c r="W265" s="37" t="s">
        <v>70</v>
      </c>
      <c r="X265" s="332">
        <f>IFERROR(SUM(X263:X264),"0")</f>
        <v>36</v>
      </c>
      <c r="Y265" s="332">
        <f>IFERROR(SUM(Y263:Y264),"0")</f>
        <v>36</v>
      </c>
      <c r="Z265" s="332">
        <f>IFERROR(IF(Z263="",0,Z263),"0")+IFERROR(IF(Z264="",0,Z264),"0")</f>
        <v>0.55800000000000005</v>
      </c>
      <c r="AA265" s="333"/>
      <c r="AB265" s="333"/>
      <c r="AC265" s="333"/>
    </row>
    <row r="266" spans="1:68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2"/>
      <c r="N266" s="352"/>
      <c r="O266" s="353"/>
      <c r="P266" s="347" t="s">
        <v>73</v>
      </c>
      <c r="Q266" s="348"/>
      <c r="R266" s="348"/>
      <c r="S266" s="348"/>
      <c r="T266" s="348"/>
      <c r="U266" s="348"/>
      <c r="V266" s="349"/>
      <c r="W266" s="37" t="s">
        <v>74</v>
      </c>
      <c r="X266" s="332">
        <f>IFERROR(SUMPRODUCT(X263:X264*H263:H264),"0")</f>
        <v>180</v>
      </c>
      <c r="Y266" s="332">
        <f>IFERROR(SUMPRODUCT(Y263:Y264*H263:H264),"0")</f>
        <v>180</v>
      </c>
      <c r="Z266" s="37"/>
      <c r="AA266" s="333"/>
      <c r="AB266" s="333"/>
      <c r="AC266" s="333"/>
    </row>
    <row r="267" spans="1:68" ht="27.75" customHeight="1" x14ac:dyDescent="0.2">
      <c r="A267" s="365" t="s">
        <v>378</v>
      </c>
      <c r="B267" s="366"/>
      <c r="C267" s="366"/>
      <c r="D267" s="366"/>
      <c r="E267" s="366"/>
      <c r="F267" s="366"/>
      <c r="G267" s="366"/>
      <c r="H267" s="366"/>
      <c r="I267" s="366"/>
      <c r="J267" s="366"/>
      <c r="K267" s="366"/>
      <c r="L267" s="366"/>
      <c r="M267" s="366"/>
      <c r="N267" s="366"/>
      <c r="O267" s="366"/>
      <c r="P267" s="366"/>
      <c r="Q267" s="366"/>
      <c r="R267" s="366"/>
      <c r="S267" s="366"/>
      <c r="T267" s="366"/>
      <c r="U267" s="366"/>
      <c r="V267" s="366"/>
      <c r="W267" s="366"/>
      <c r="X267" s="366"/>
      <c r="Y267" s="366"/>
      <c r="Z267" s="366"/>
      <c r="AA267" s="48"/>
      <c r="AB267" s="48"/>
      <c r="AC267" s="48"/>
    </row>
    <row r="268" spans="1:68" ht="16.5" customHeight="1" x14ac:dyDescent="0.25">
      <c r="A268" s="378" t="s">
        <v>379</v>
      </c>
      <c r="B268" s="352"/>
      <c r="C268" s="352"/>
      <c r="D268" s="352"/>
      <c r="E268" s="352"/>
      <c r="F268" s="352"/>
      <c r="G268" s="352"/>
      <c r="H268" s="352"/>
      <c r="I268" s="352"/>
      <c r="J268" s="352"/>
      <c r="K268" s="352"/>
      <c r="L268" s="352"/>
      <c r="M268" s="352"/>
      <c r="N268" s="352"/>
      <c r="O268" s="352"/>
      <c r="P268" s="352"/>
      <c r="Q268" s="352"/>
      <c r="R268" s="352"/>
      <c r="S268" s="352"/>
      <c r="T268" s="352"/>
      <c r="U268" s="352"/>
      <c r="V268" s="352"/>
      <c r="W268" s="352"/>
      <c r="X268" s="352"/>
      <c r="Y268" s="352"/>
      <c r="Z268" s="352"/>
      <c r="AA268" s="325"/>
      <c r="AB268" s="325"/>
      <c r="AC268" s="325"/>
    </row>
    <row r="269" spans="1:68" ht="14.25" customHeight="1" x14ac:dyDescent="0.25">
      <c r="A269" s="355" t="s">
        <v>380</v>
      </c>
      <c r="B269" s="352"/>
      <c r="C269" s="352"/>
      <c r="D269" s="352"/>
      <c r="E269" s="352"/>
      <c r="F269" s="352"/>
      <c r="G269" s="352"/>
      <c r="H269" s="352"/>
      <c r="I269" s="352"/>
      <c r="J269" s="352"/>
      <c r="K269" s="352"/>
      <c r="L269" s="352"/>
      <c r="M269" s="352"/>
      <c r="N269" s="352"/>
      <c r="O269" s="352"/>
      <c r="P269" s="352"/>
      <c r="Q269" s="352"/>
      <c r="R269" s="352"/>
      <c r="S269" s="352"/>
      <c r="T269" s="352"/>
      <c r="U269" s="352"/>
      <c r="V269" s="352"/>
      <c r="W269" s="352"/>
      <c r="X269" s="352"/>
      <c r="Y269" s="352"/>
      <c r="Z269" s="352"/>
      <c r="AA269" s="326"/>
      <c r="AB269" s="326"/>
      <c r="AC269" s="326"/>
    </row>
    <row r="270" spans="1:68" ht="27" customHeight="1" x14ac:dyDescent="0.25">
      <c r="A270" s="54" t="s">
        <v>381</v>
      </c>
      <c r="B270" s="54" t="s">
        <v>382</v>
      </c>
      <c r="C270" s="31">
        <v>4301133004</v>
      </c>
      <c r="D270" s="338">
        <v>4607111039774</v>
      </c>
      <c r="E270" s="339"/>
      <c r="F270" s="329">
        <v>0.25</v>
      </c>
      <c r="G270" s="32">
        <v>12</v>
      </c>
      <c r="H270" s="329">
        <v>3</v>
      </c>
      <c r="I270" s="329">
        <v>3.22</v>
      </c>
      <c r="J270" s="32">
        <v>70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51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0" s="335"/>
      <c r="R270" s="335"/>
      <c r="S270" s="335"/>
      <c r="T270" s="336"/>
      <c r="U270" s="34"/>
      <c r="V270" s="34"/>
      <c r="W270" s="35" t="s">
        <v>70</v>
      </c>
      <c r="X270" s="330">
        <v>0</v>
      </c>
      <c r="Y270" s="331">
        <f>IFERROR(IF(X270="","",X270),"")</f>
        <v>0</v>
      </c>
      <c r="Z270" s="36">
        <f>IFERROR(IF(X270="","",X270*0.01788),"")</f>
        <v>0</v>
      </c>
      <c r="AA270" s="56"/>
      <c r="AB270" s="57"/>
      <c r="AC270" s="260" t="s">
        <v>383</v>
      </c>
      <c r="AG270" s="67"/>
      <c r="AJ270" s="71" t="s">
        <v>72</v>
      </c>
      <c r="AK270" s="71">
        <v>1</v>
      </c>
      <c r="BB270" s="261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2"/>
      <c r="N271" s="352"/>
      <c r="O271" s="353"/>
      <c r="P271" s="347" t="s">
        <v>73</v>
      </c>
      <c r="Q271" s="348"/>
      <c r="R271" s="348"/>
      <c r="S271" s="348"/>
      <c r="T271" s="348"/>
      <c r="U271" s="348"/>
      <c r="V271" s="349"/>
      <c r="W271" s="37" t="s">
        <v>70</v>
      </c>
      <c r="X271" s="332">
        <f>IFERROR(SUM(X270:X270),"0")</f>
        <v>0</v>
      </c>
      <c r="Y271" s="332">
        <f>IFERROR(SUM(Y270:Y270),"0")</f>
        <v>0</v>
      </c>
      <c r="Z271" s="332">
        <f>IFERROR(IF(Z270="",0,Z270),"0")</f>
        <v>0</v>
      </c>
      <c r="AA271" s="333"/>
      <c r="AB271" s="333"/>
      <c r="AC271" s="333"/>
    </row>
    <row r="272" spans="1:68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2"/>
      <c r="N272" s="352"/>
      <c r="O272" s="353"/>
      <c r="P272" s="347" t="s">
        <v>73</v>
      </c>
      <c r="Q272" s="348"/>
      <c r="R272" s="348"/>
      <c r="S272" s="348"/>
      <c r="T272" s="348"/>
      <c r="U272" s="348"/>
      <c r="V272" s="349"/>
      <c r="W272" s="37" t="s">
        <v>74</v>
      </c>
      <c r="X272" s="332">
        <f>IFERROR(SUMPRODUCT(X270:X270*H270:H270),"0")</f>
        <v>0</v>
      </c>
      <c r="Y272" s="332">
        <f>IFERROR(SUMPRODUCT(Y270:Y270*H270:H270),"0")</f>
        <v>0</v>
      </c>
      <c r="Z272" s="37"/>
      <c r="AA272" s="333"/>
      <c r="AB272" s="333"/>
      <c r="AC272" s="333"/>
    </row>
    <row r="273" spans="1:68" ht="14.25" customHeight="1" x14ac:dyDescent="0.25">
      <c r="A273" s="355" t="s">
        <v>135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52"/>
      <c r="Z273" s="352"/>
      <c r="AA273" s="326"/>
      <c r="AB273" s="326"/>
      <c r="AC273" s="326"/>
    </row>
    <row r="274" spans="1:68" ht="37.5" customHeight="1" x14ac:dyDescent="0.25">
      <c r="A274" s="54" t="s">
        <v>384</v>
      </c>
      <c r="B274" s="54" t="s">
        <v>385</v>
      </c>
      <c r="C274" s="31">
        <v>4301135400</v>
      </c>
      <c r="D274" s="338">
        <v>4607111039361</v>
      </c>
      <c r="E274" s="339"/>
      <c r="F274" s="329">
        <v>0.25</v>
      </c>
      <c r="G274" s="32">
        <v>12</v>
      </c>
      <c r="H274" s="329">
        <v>3</v>
      </c>
      <c r="I274" s="329">
        <v>3.7035999999999998</v>
      </c>
      <c r="J274" s="32">
        <v>70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8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4" s="335"/>
      <c r="R274" s="335"/>
      <c r="S274" s="335"/>
      <c r="T274" s="336"/>
      <c r="U274" s="34"/>
      <c r="V274" s="34"/>
      <c r="W274" s="35" t="s">
        <v>70</v>
      </c>
      <c r="X274" s="330">
        <v>0</v>
      </c>
      <c r="Y274" s="331">
        <f>IFERROR(IF(X274="","",X274),"")</f>
        <v>0</v>
      </c>
      <c r="Z274" s="36">
        <f>IFERROR(IF(X274="","",X274*0.01788),"")</f>
        <v>0</v>
      </c>
      <c r="AA274" s="56"/>
      <c r="AB274" s="57"/>
      <c r="AC274" s="262" t="s">
        <v>383</v>
      </c>
      <c r="AG274" s="67"/>
      <c r="AJ274" s="71" t="s">
        <v>72</v>
      </c>
      <c r="AK274" s="71">
        <v>1</v>
      </c>
      <c r="BB274" s="263" t="s">
        <v>82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51"/>
      <c r="B275" s="352"/>
      <c r="C275" s="352"/>
      <c r="D275" s="352"/>
      <c r="E275" s="352"/>
      <c r="F275" s="352"/>
      <c r="G275" s="352"/>
      <c r="H275" s="352"/>
      <c r="I275" s="352"/>
      <c r="J275" s="352"/>
      <c r="K275" s="352"/>
      <c r="L275" s="352"/>
      <c r="M275" s="352"/>
      <c r="N275" s="352"/>
      <c r="O275" s="353"/>
      <c r="P275" s="347" t="s">
        <v>73</v>
      </c>
      <c r="Q275" s="348"/>
      <c r="R275" s="348"/>
      <c r="S275" s="348"/>
      <c r="T275" s="348"/>
      <c r="U275" s="348"/>
      <c r="V275" s="349"/>
      <c r="W275" s="37" t="s">
        <v>70</v>
      </c>
      <c r="X275" s="332">
        <f>IFERROR(SUM(X274:X274),"0")</f>
        <v>0</v>
      </c>
      <c r="Y275" s="332">
        <f>IFERROR(SUM(Y274:Y274),"0")</f>
        <v>0</v>
      </c>
      <c r="Z275" s="332">
        <f>IFERROR(IF(Z274="",0,Z274),"0")</f>
        <v>0</v>
      </c>
      <c r="AA275" s="333"/>
      <c r="AB275" s="333"/>
      <c r="AC275" s="333"/>
    </row>
    <row r="276" spans="1:68" x14ac:dyDescent="0.2">
      <c r="A276" s="352"/>
      <c r="B276" s="352"/>
      <c r="C276" s="352"/>
      <c r="D276" s="352"/>
      <c r="E276" s="352"/>
      <c r="F276" s="352"/>
      <c r="G276" s="352"/>
      <c r="H276" s="352"/>
      <c r="I276" s="352"/>
      <c r="J276" s="352"/>
      <c r="K276" s="352"/>
      <c r="L276" s="352"/>
      <c r="M276" s="352"/>
      <c r="N276" s="352"/>
      <c r="O276" s="353"/>
      <c r="P276" s="347" t="s">
        <v>73</v>
      </c>
      <c r="Q276" s="348"/>
      <c r="R276" s="348"/>
      <c r="S276" s="348"/>
      <c r="T276" s="348"/>
      <c r="U276" s="348"/>
      <c r="V276" s="349"/>
      <c r="W276" s="37" t="s">
        <v>74</v>
      </c>
      <c r="X276" s="332">
        <f>IFERROR(SUMPRODUCT(X274:X274*H274:H274),"0")</f>
        <v>0</v>
      </c>
      <c r="Y276" s="332">
        <f>IFERROR(SUMPRODUCT(Y274:Y274*H274:H274),"0")</f>
        <v>0</v>
      </c>
      <c r="Z276" s="37"/>
      <c r="AA276" s="333"/>
      <c r="AB276" s="333"/>
      <c r="AC276" s="333"/>
    </row>
    <row r="277" spans="1:68" ht="27.75" customHeight="1" x14ac:dyDescent="0.2">
      <c r="A277" s="365" t="s">
        <v>247</v>
      </c>
      <c r="B277" s="366"/>
      <c r="C277" s="366"/>
      <c r="D277" s="366"/>
      <c r="E277" s="366"/>
      <c r="F277" s="366"/>
      <c r="G277" s="366"/>
      <c r="H277" s="366"/>
      <c r="I277" s="366"/>
      <c r="J277" s="366"/>
      <c r="K277" s="366"/>
      <c r="L277" s="366"/>
      <c r="M277" s="366"/>
      <c r="N277" s="366"/>
      <c r="O277" s="366"/>
      <c r="P277" s="366"/>
      <c r="Q277" s="366"/>
      <c r="R277" s="366"/>
      <c r="S277" s="366"/>
      <c r="T277" s="366"/>
      <c r="U277" s="366"/>
      <c r="V277" s="366"/>
      <c r="W277" s="366"/>
      <c r="X277" s="366"/>
      <c r="Y277" s="366"/>
      <c r="Z277" s="366"/>
      <c r="AA277" s="48"/>
      <c r="AB277" s="48"/>
      <c r="AC277" s="48"/>
    </row>
    <row r="278" spans="1:68" ht="16.5" customHeight="1" x14ac:dyDescent="0.25">
      <c r="A278" s="378" t="s">
        <v>247</v>
      </c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2"/>
      <c r="N278" s="352"/>
      <c r="O278" s="352"/>
      <c r="P278" s="352"/>
      <c r="Q278" s="352"/>
      <c r="R278" s="352"/>
      <c r="S278" s="352"/>
      <c r="T278" s="352"/>
      <c r="U278" s="352"/>
      <c r="V278" s="352"/>
      <c r="W278" s="352"/>
      <c r="X278" s="352"/>
      <c r="Y278" s="352"/>
      <c r="Z278" s="352"/>
      <c r="AA278" s="325"/>
      <c r="AB278" s="325"/>
      <c r="AC278" s="325"/>
    </row>
    <row r="279" spans="1:68" ht="14.25" customHeight="1" x14ac:dyDescent="0.25">
      <c r="A279" s="355" t="s">
        <v>64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52"/>
      <c r="Z279" s="352"/>
      <c r="AA279" s="326"/>
      <c r="AB279" s="326"/>
      <c r="AC279" s="326"/>
    </row>
    <row r="280" spans="1:68" ht="27" customHeight="1" x14ac:dyDescent="0.25">
      <c r="A280" s="54" t="s">
        <v>386</v>
      </c>
      <c r="B280" s="54" t="s">
        <v>387</v>
      </c>
      <c r="C280" s="31">
        <v>4301071014</v>
      </c>
      <c r="D280" s="338">
        <v>4640242181264</v>
      </c>
      <c r="E280" s="339"/>
      <c r="F280" s="329">
        <v>0.7</v>
      </c>
      <c r="G280" s="32">
        <v>10</v>
      </c>
      <c r="H280" s="329">
        <v>7</v>
      </c>
      <c r="I280" s="329">
        <v>7.28</v>
      </c>
      <c r="J280" s="32">
        <v>84</v>
      </c>
      <c r="K280" s="32" t="s">
        <v>67</v>
      </c>
      <c r="L280" s="32" t="s">
        <v>98</v>
      </c>
      <c r="M280" s="33" t="s">
        <v>69</v>
      </c>
      <c r="N280" s="33"/>
      <c r="O280" s="32">
        <v>180</v>
      </c>
      <c r="P280" s="420" t="s">
        <v>388</v>
      </c>
      <c r="Q280" s="335"/>
      <c r="R280" s="335"/>
      <c r="S280" s="335"/>
      <c r="T280" s="336"/>
      <c r="U280" s="34"/>
      <c r="V280" s="34"/>
      <c r="W280" s="35" t="s">
        <v>70</v>
      </c>
      <c r="X280" s="330">
        <v>0</v>
      </c>
      <c r="Y280" s="331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389</v>
      </c>
      <c r="AG280" s="67"/>
      <c r="AJ280" s="71" t="s">
        <v>100</v>
      </c>
      <c r="AK280" s="71">
        <v>12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customHeight="1" x14ac:dyDescent="0.25">
      <c r="A281" s="54" t="s">
        <v>390</v>
      </c>
      <c r="B281" s="54" t="s">
        <v>391</v>
      </c>
      <c r="C281" s="31">
        <v>4301071021</v>
      </c>
      <c r="D281" s="338">
        <v>4640242181325</v>
      </c>
      <c r="E281" s="339"/>
      <c r="F281" s="329">
        <v>0.7</v>
      </c>
      <c r="G281" s="32">
        <v>10</v>
      </c>
      <c r="H281" s="329">
        <v>7</v>
      </c>
      <c r="I281" s="329">
        <v>7.28</v>
      </c>
      <c r="J281" s="32">
        <v>84</v>
      </c>
      <c r="K281" s="32" t="s">
        <v>67</v>
      </c>
      <c r="L281" s="32" t="s">
        <v>98</v>
      </c>
      <c r="M281" s="33" t="s">
        <v>69</v>
      </c>
      <c r="N281" s="33"/>
      <c r="O281" s="32">
        <v>180</v>
      </c>
      <c r="P281" s="410" t="s">
        <v>392</v>
      </c>
      <c r="Q281" s="335"/>
      <c r="R281" s="335"/>
      <c r="S281" s="335"/>
      <c r="T281" s="336"/>
      <c r="U281" s="34"/>
      <c r="V281" s="34"/>
      <c r="W281" s="35" t="s">
        <v>70</v>
      </c>
      <c r="X281" s="330">
        <v>0</v>
      </c>
      <c r="Y281" s="331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389</v>
      </c>
      <c r="AG281" s="67"/>
      <c r="AJ281" s="71" t="s">
        <v>100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393</v>
      </c>
      <c r="B282" s="54" t="s">
        <v>394</v>
      </c>
      <c r="C282" s="31">
        <v>4301070993</v>
      </c>
      <c r="D282" s="338">
        <v>4640242180670</v>
      </c>
      <c r="E282" s="339"/>
      <c r="F282" s="329">
        <v>1</v>
      </c>
      <c r="G282" s="32">
        <v>6</v>
      </c>
      <c r="H282" s="329">
        <v>6</v>
      </c>
      <c r="I282" s="329">
        <v>6.23</v>
      </c>
      <c r="J282" s="32">
        <v>84</v>
      </c>
      <c r="K282" s="32" t="s">
        <v>67</v>
      </c>
      <c r="L282" s="32" t="s">
        <v>98</v>
      </c>
      <c r="M282" s="33" t="s">
        <v>69</v>
      </c>
      <c r="N282" s="33"/>
      <c r="O282" s="32">
        <v>180</v>
      </c>
      <c r="P282" s="498" t="s">
        <v>395</v>
      </c>
      <c r="Q282" s="335"/>
      <c r="R282" s="335"/>
      <c r="S282" s="335"/>
      <c r="T282" s="336"/>
      <c r="U282" s="34"/>
      <c r="V282" s="34"/>
      <c r="W282" s="35" t="s">
        <v>70</v>
      </c>
      <c r="X282" s="330">
        <v>0</v>
      </c>
      <c r="Y282" s="331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396</v>
      </c>
      <c r="AG282" s="67"/>
      <c r="AJ282" s="71" t="s">
        <v>100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2"/>
      <c r="N283" s="352"/>
      <c r="O283" s="353"/>
      <c r="P283" s="347" t="s">
        <v>73</v>
      </c>
      <c r="Q283" s="348"/>
      <c r="R283" s="348"/>
      <c r="S283" s="348"/>
      <c r="T283" s="348"/>
      <c r="U283" s="348"/>
      <c r="V283" s="349"/>
      <c r="W283" s="37" t="s">
        <v>70</v>
      </c>
      <c r="X283" s="332">
        <f>IFERROR(SUM(X280:X282),"0")</f>
        <v>0</v>
      </c>
      <c r="Y283" s="332">
        <f>IFERROR(SUM(Y280:Y282),"0")</f>
        <v>0</v>
      </c>
      <c r="Z283" s="332">
        <f>IFERROR(IF(Z280="",0,Z280),"0")+IFERROR(IF(Z281="",0,Z281),"0")+IFERROR(IF(Z282="",0,Z282),"0")</f>
        <v>0</v>
      </c>
      <c r="AA283" s="333"/>
      <c r="AB283" s="333"/>
      <c r="AC283" s="333"/>
    </row>
    <row r="284" spans="1:68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2"/>
      <c r="N284" s="352"/>
      <c r="O284" s="353"/>
      <c r="P284" s="347" t="s">
        <v>73</v>
      </c>
      <c r="Q284" s="348"/>
      <c r="R284" s="348"/>
      <c r="S284" s="348"/>
      <c r="T284" s="348"/>
      <c r="U284" s="348"/>
      <c r="V284" s="349"/>
      <c r="W284" s="37" t="s">
        <v>74</v>
      </c>
      <c r="X284" s="332">
        <f>IFERROR(SUMPRODUCT(X280:X282*H280:H282),"0")</f>
        <v>0</v>
      </c>
      <c r="Y284" s="332">
        <f>IFERROR(SUMPRODUCT(Y280:Y282*H280:H282),"0")</f>
        <v>0</v>
      </c>
      <c r="Z284" s="37"/>
      <c r="AA284" s="333"/>
      <c r="AB284" s="333"/>
      <c r="AC284" s="333"/>
    </row>
    <row r="285" spans="1:68" ht="14.25" customHeight="1" x14ac:dyDescent="0.25">
      <c r="A285" s="355" t="s">
        <v>157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52"/>
      <c r="Z285" s="352"/>
      <c r="AA285" s="326"/>
      <c r="AB285" s="326"/>
      <c r="AC285" s="326"/>
    </row>
    <row r="286" spans="1:68" ht="27" customHeight="1" x14ac:dyDescent="0.25">
      <c r="A286" s="54" t="s">
        <v>397</v>
      </c>
      <c r="B286" s="54" t="s">
        <v>398</v>
      </c>
      <c r="C286" s="31">
        <v>4301131019</v>
      </c>
      <c r="D286" s="338">
        <v>4640242180427</v>
      </c>
      <c r="E286" s="339"/>
      <c r="F286" s="329">
        <v>1.8</v>
      </c>
      <c r="G286" s="32">
        <v>1</v>
      </c>
      <c r="H286" s="329">
        <v>1.8</v>
      </c>
      <c r="I286" s="329">
        <v>1.915</v>
      </c>
      <c r="J286" s="32">
        <v>234</v>
      </c>
      <c r="K286" s="32" t="s">
        <v>146</v>
      </c>
      <c r="L286" s="32" t="s">
        <v>98</v>
      </c>
      <c r="M286" s="33" t="s">
        <v>69</v>
      </c>
      <c r="N286" s="33"/>
      <c r="O286" s="32">
        <v>180</v>
      </c>
      <c r="P286" s="40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6" s="335"/>
      <c r="R286" s="335"/>
      <c r="S286" s="335"/>
      <c r="T286" s="336"/>
      <c r="U286" s="34"/>
      <c r="V286" s="34"/>
      <c r="W286" s="35" t="s">
        <v>70</v>
      </c>
      <c r="X286" s="330">
        <v>0</v>
      </c>
      <c r="Y286" s="331">
        <f>IFERROR(IF(X286="","",X286),"")</f>
        <v>0</v>
      </c>
      <c r="Z286" s="36">
        <f>IFERROR(IF(X286="","",X286*0.00502),"")</f>
        <v>0</v>
      </c>
      <c r="AA286" s="56"/>
      <c r="AB286" s="57"/>
      <c r="AC286" s="270" t="s">
        <v>399</v>
      </c>
      <c r="AG286" s="67"/>
      <c r="AJ286" s="71" t="s">
        <v>100</v>
      </c>
      <c r="AK286" s="71">
        <v>18</v>
      </c>
      <c r="BB286" s="271" t="s">
        <v>82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x14ac:dyDescent="0.2">
      <c r="A287" s="351"/>
      <c r="B287" s="352"/>
      <c r="C287" s="352"/>
      <c r="D287" s="352"/>
      <c r="E287" s="352"/>
      <c r="F287" s="352"/>
      <c r="G287" s="352"/>
      <c r="H287" s="352"/>
      <c r="I287" s="352"/>
      <c r="J287" s="352"/>
      <c r="K287" s="352"/>
      <c r="L287" s="352"/>
      <c r="M287" s="352"/>
      <c r="N287" s="352"/>
      <c r="O287" s="353"/>
      <c r="P287" s="347" t="s">
        <v>73</v>
      </c>
      <c r="Q287" s="348"/>
      <c r="R287" s="348"/>
      <c r="S287" s="348"/>
      <c r="T287" s="348"/>
      <c r="U287" s="348"/>
      <c r="V287" s="349"/>
      <c r="W287" s="37" t="s">
        <v>70</v>
      </c>
      <c r="X287" s="332">
        <f>IFERROR(SUM(X286:X286),"0")</f>
        <v>0</v>
      </c>
      <c r="Y287" s="332">
        <f>IFERROR(SUM(Y286:Y286),"0")</f>
        <v>0</v>
      </c>
      <c r="Z287" s="332">
        <f>IFERROR(IF(Z286="",0,Z286),"0")</f>
        <v>0</v>
      </c>
      <c r="AA287" s="333"/>
      <c r="AB287" s="333"/>
      <c r="AC287" s="333"/>
    </row>
    <row r="288" spans="1:68" x14ac:dyDescent="0.2">
      <c r="A288" s="352"/>
      <c r="B288" s="352"/>
      <c r="C288" s="352"/>
      <c r="D288" s="352"/>
      <c r="E288" s="352"/>
      <c r="F288" s="352"/>
      <c r="G288" s="352"/>
      <c r="H288" s="352"/>
      <c r="I288" s="352"/>
      <c r="J288" s="352"/>
      <c r="K288" s="352"/>
      <c r="L288" s="352"/>
      <c r="M288" s="352"/>
      <c r="N288" s="352"/>
      <c r="O288" s="353"/>
      <c r="P288" s="347" t="s">
        <v>73</v>
      </c>
      <c r="Q288" s="348"/>
      <c r="R288" s="348"/>
      <c r="S288" s="348"/>
      <c r="T288" s="348"/>
      <c r="U288" s="348"/>
      <c r="V288" s="349"/>
      <c r="W288" s="37" t="s">
        <v>74</v>
      </c>
      <c r="X288" s="332">
        <f>IFERROR(SUMPRODUCT(X286:X286*H286:H286),"0")</f>
        <v>0</v>
      </c>
      <c r="Y288" s="332">
        <f>IFERROR(SUMPRODUCT(Y286:Y286*H286:H286),"0")</f>
        <v>0</v>
      </c>
      <c r="Z288" s="37"/>
      <c r="AA288" s="333"/>
      <c r="AB288" s="333"/>
      <c r="AC288" s="333"/>
    </row>
    <row r="289" spans="1:68" ht="14.25" customHeight="1" x14ac:dyDescent="0.25">
      <c r="A289" s="355" t="s">
        <v>77</v>
      </c>
      <c r="B289" s="352"/>
      <c r="C289" s="352"/>
      <c r="D289" s="352"/>
      <c r="E289" s="352"/>
      <c r="F289" s="352"/>
      <c r="G289" s="352"/>
      <c r="H289" s="352"/>
      <c r="I289" s="352"/>
      <c r="J289" s="352"/>
      <c r="K289" s="352"/>
      <c r="L289" s="352"/>
      <c r="M289" s="352"/>
      <c r="N289" s="352"/>
      <c r="O289" s="352"/>
      <c r="P289" s="352"/>
      <c r="Q289" s="352"/>
      <c r="R289" s="352"/>
      <c r="S289" s="352"/>
      <c r="T289" s="352"/>
      <c r="U289" s="352"/>
      <c r="V289" s="352"/>
      <c r="W289" s="352"/>
      <c r="X289" s="352"/>
      <c r="Y289" s="352"/>
      <c r="Z289" s="352"/>
      <c r="AA289" s="326"/>
      <c r="AB289" s="326"/>
      <c r="AC289" s="326"/>
    </row>
    <row r="290" spans="1:68" ht="27" customHeight="1" x14ac:dyDescent="0.25">
      <c r="A290" s="54" t="s">
        <v>400</v>
      </c>
      <c r="B290" s="54" t="s">
        <v>401</v>
      </c>
      <c r="C290" s="31">
        <v>4301132080</v>
      </c>
      <c r="D290" s="338">
        <v>4640242180397</v>
      </c>
      <c r="E290" s="339"/>
      <c r="F290" s="329">
        <v>1</v>
      </c>
      <c r="G290" s="32">
        <v>6</v>
      </c>
      <c r="H290" s="329">
        <v>6</v>
      </c>
      <c r="I290" s="329">
        <v>6.26</v>
      </c>
      <c r="J290" s="32">
        <v>84</v>
      </c>
      <c r="K290" s="32" t="s">
        <v>67</v>
      </c>
      <c r="L290" s="32" t="s">
        <v>103</v>
      </c>
      <c r="M290" s="33" t="s">
        <v>69</v>
      </c>
      <c r="N290" s="33"/>
      <c r="O290" s="32">
        <v>180</v>
      </c>
      <c r="P290" s="36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0" s="335"/>
      <c r="R290" s="335"/>
      <c r="S290" s="335"/>
      <c r="T290" s="336"/>
      <c r="U290" s="34"/>
      <c r="V290" s="34"/>
      <c r="W290" s="35" t="s">
        <v>70</v>
      </c>
      <c r="X290" s="330">
        <v>48</v>
      </c>
      <c r="Y290" s="331">
        <f>IFERROR(IF(X290="","",X290),"")</f>
        <v>48</v>
      </c>
      <c r="Z290" s="36">
        <f>IFERROR(IF(X290="","",X290*0.0155),"")</f>
        <v>0.74399999999999999</v>
      </c>
      <c r="AA290" s="56"/>
      <c r="AB290" s="57"/>
      <c r="AC290" s="272" t="s">
        <v>402</v>
      </c>
      <c r="AG290" s="67"/>
      <c r="AJ290" s="71" t="s">
        <v>104</v>
      </c>
      <c r="AK290" s="71">
        <v>84</v>
      </c>
      <c r="BB290" s="273" t="s">
        <v>82</v>
      </c>
      <c r="BM290" s="67">
        <f>IFERROR(X290*I290,"0")</f>
        <v>300.48</v>
      </c>
      <c r="BN290" s="67">
        <f>IFERROR(Y290*I290,"0")</f>
        <v>300.48</v>
      </c>
      <c r="BO290" s="67">
        <f>IFERROR(X290/J290,"0")</f>
        <v>0.5714285714285714</v>
      </c>
      <c r="BP290" s="67">
        <f>IFERROR(Y290/J290,"0")</f>
        <v>0.5714285714285714</v>
      </c>
    </row>
    <row r="291" spans="1:68" ht="27" customHeight="1" x14ac:dyDescent="0.25">
      <c r="A291" s="54" t="s">
        <v>403</v>
      </c>
      <c r="B291" s="54" t="s">
        <v>404</v>
      </c>
      <c r="C291" s="31">
        <v>4301132104</v>
      </c>
      <c r="D291" s="338">
        <v>4640242181219</v>
      </c>
      <c r="E291" s="339"/>
      <c r="F291" s="329">
        <v>0.3</v>
      </c>
      <c r="G291" s="32">
        <v>9</v>
      </c>
      <c r="H291" s="329">
        <v>2.7</v>
      </c>
      <c r="I291" s="329">
        <v>2.8450000000000002</v>
      </c>
      <c r="J291" s="32">
        <v>234</v>
      </c>
      <c r="K291" s="32" t="s">
        <v>146</v>
      </c>
      <c r="L291" s="32" t="s">
        <v>98</v>
      </c>
      <c r="M291" s="33" t="s">
        <v>69</v>
      </c>
      <c r="N291" s="33"/>
      <c r="O291" s="32">
        <v>180</v>
      </c>
      <c r="P291" s="531" t="s">
        <v>405</v>
      </c>
      <c r="Q291" s="335"/>
      <c r="R291" s="335"/>
      <c r="S291" s="335"/>
      <c r="T291" s="336"/>
      <c r="U291" s="34"/>
      <c r="V291" s="34"/>
      <c r="W291" s="35" t="s">
        <v>70</v>
      </c>
      <c r="X291" s="330">
        <v>0</v>
      </c>
      <c r="Y291" s="331">
        <f>IFERROR(IF(X291="","",X291),"")</f>
        <v>0</v>
      </c>
      <c r="Z291" s="36">
        <f>IFERROR(IF(X291="","",X291*0.00502),"")</f>
        <v>0</v>
      </c>
      <c r="AA291" s="56"/>
      <c r="AB291" s="57"/>
      <c r="AC291" s="274" t="s">
        <v>402</v>
      </c>
      <c r="AG291" s="67"/>
      <c r="AJ291" s="71" t="s">
        <v>100</v>
      </c>
      <c r="AK291" s="71">
        <v>18</v>
      </c>
      <c r="BB291" s="275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51"/>
      <c r="B292" s="352"/>
      <c r="C292" s="352"/>
      <c r="D292" s="352"/>
      <c r="E292" s="352"/>
      <c r="F292" s="352"/>
      <c r="G292" s="352"/>
      <c r="H292" s="352"/>
      <c r="I292" s="352"/>
      <c r="J292" s="352"/>
      <c r="K292" s="352"/>
      <c r="L292" s="352"/>
      <c r="M292" s="352"/>
      <c r="N292" s="352"/>
      <c r="O292" s="353"/>
      <c r="P292" s="347" t="s">
        <v>73</v>
      </c>
      <c r="Q292" s="348"/>
      <c r="R292" s="348"/>
      <c r="S292" s="348"/>
      <c r="T292" s="348"/>
      <c r="U292" s="348"/>
      <c r="V292" s="349"/>
      <c r="W292" s="37" t="s">
        <v>70</v>
      </c>
      <c r="X292" s="332">
        <f>IFERROR(SUM(X290:X291),"0")</f>
        <v>48</v>
      </c>
      <c r="Y292" s="332">
        <f>IFERROR(SUM(Y290:Y291),"0")</f>
        <v>48</v>
      </c>
      <c r="Z292" s="332">
        <f>IFERROR(IF(Z290="",0,Z290),"0")+IFERROR(IF(Z291="",0,Z291),"0")</f>
        <v>0.74399999999999999</v>
      </c>
      <c r="AA292" s="333"/>
      <c r="AB292" s="333"/>
      <c r="AC292" s="333"/>
    </row>
    <row r="293" spans="1:68" x14ac:dyDescent="0.2">
      <c r="A293" s="352"/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52"/>
      <c r="N293" s="352"/>
      <c r="O293" s="353"/>
      <c r="P293" s="347" t="s">
        <v>73</v>
      </c>
      <c r="Q293" s="348"/>
      <c r="R293" s="348"/>
      <c r="S293" s="348"/>
      <c r="T293" s="348"/>
      <c r="U293" s="348"/>
      <c r="V293" s="349"/>
      <c r="W293" s="37" t="s">
        <v>74</v>
      </c>
      <c r="X293" s="332">
        <f>IFERROR(SUMPRODUCT(X290:X291*H290:H291),"0")</f>
        <v>288</v>
      </c>
      <c r="Y293" s="332">
        <f>IFERROR(SUMPRODUCT(Y290:Y291*H290:H291),"0")</f>
        <v>288</v>
      </c>
      <c r="Z293" s="37"/>
      <c r="AA293" s="333"/>
      <c r="AB293" s="333"/>
      <c r="AC293" s="333"/>
    </row>
    <row r="294" spans="1:68" ht="14.25" customHeight="1" x14ac:dyDescent="0.25">
      <c r="A294" s="355" t="s">
        <v>129</v>
      </c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52"/>
      <c r="N294" s="352"/>
      <c r="O294" s="352"/>
      <c r="P294" s="352"/>
      <c r="Q294" s="352"/>
      <c r="R294" s="352"/>
      <c r="S294" s="352"/>
      <c r="T294" s="352"/>
      <c r="U294" s="352"/>
      <c r="V294" s="352"/>
      <c r="W294" s="352"/>
      <c r="X294" s="352"/>
      <c r="Y294" s="352"/>
      <c r="Z294" s="352"/>
      <c r="AA294" s="326"/>
      <c r="AB294" s="326"/>
      <c r="AC294" s="326"/>
    </row>
    <row r="295" spans="1:68" ht="27" customHeight="1" x14ac:dyDescent="0.25">
      <c r="A295" s="54" t="s">
        <v>406</v>
      </c>
      <c r="B295" s="54" t="s">
        <v>407</v>
      </c>
      <c r="C295" s="31">
        <v>4301136051</v>
      </c>
      <c r="D295" s="338">
        <v>4640242180304</v>
      </c>
      <c r="E295" s="339"/>
      <c r="F295" s="329">
        <v>2.7</v>
      </c>
      <c r="G295" s="32">
        <v>1</v>
      </c>
      <c r="H295" s="329">
        <v>2.7</v>
      </c>
      <c r="I295" s="329">
        <v>2.8906000000000001</v>
      </c>
      <c r="J295" s="32">
        <v>126</v>
      </c>
      <c r="K295" s="32" t="s">
        <v>80</v>
      </c>
      <c r="L295" s="32" t="s">
        <v>98</v>
      </c>
      <c r="M295" s="33" t="s">
        <v>69</v>
      </c>
      <c r="N295" s="33"/>
      <c r="O295" s="32">
        <v>180</v>
      </c>
      <c r="P295" s="507" t="s">
        <v>408</v>
      </c>
      <c r="Q295" s="335"/>
      <c r="R295" s="335"/>
      <c r="S295" s="335"/>
      <c r="T295" s="336"/>
      <c r="U295" s="34"/>
      <c r="V295" s="34"/>
      <c r="W295" s="35" t="s">
        <v>70</v>
      </c>
      <c r="X295" s="330">
        <v>0</v>
      </c>
      <c r="Y295" s="331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409</v>
      </c>
      <c r="AG295" s="67"/>
      <c r="AJ295" s="71" t="s">
        <v>100</v>
      </c>
      <c r="AK295" s="71">
        <v>14</v>
      </c>
      <c r="BB295" s="277" t="s">
        <v>82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t="27" customHeight="1" x14ac:dyDescent="0.25">
      <c r="A296" s="54" t="s">
        <v>410</v>
      </c>
      <c r="B296" s="54" t="s">
        <v>411</v>
      </c>
      <c r="C296" s="31">
        <v>4301136053</v>
      </c>
      <c r="D296" s="338">
        <v>4640242180236</v>
      </c>
      <c r="E296" s="339"/>
      <c r="F296" s="329">
        <v>5</v>
      </c>
      <c r="G296" s="32">
        <v>1</v>
      </c>
      <c r="H296" s="329">
        <v>5</v>
      </c>
      <c r="I296" s="329">
        <v>5.2350000000000003</v>
      </c>
      <c r="J296" s="32">
        <v>84</v>
      </c>
      <c r="K296" s="32" t="s">
        <v>67</v>
      </c>
      <c r="L296" s="32" t="s">
        <v>103</v>
      </c>
      <c r="M296" s="33" t="s">
        <v>69</v>
      </c>
      <c r="N296" s="33"/>
      <c r="O296" s="32">
        <v>180</v>
      </c>
      <c r="P296" s="45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6" s="335"/>
      <c r="R296" s="335"/>
      <c r="S296" s="335"/>
      <c r="T296" s="336"/>
      <c r="U296" s="34"/>
      <c r="V296" s="34"/>
      <c r="W296" s="35" t="s">
        <v>70</v>
      </c>
      <c r="X296" s="330">
        <v>84</v>
      </c>
      <c r="Y296" s="331">
        <f>IFERROR(IF(X296="","",X296),"")</f>
        <v>84</v>
      </c>
      <c r="Z296" s="36">
        <f>IFERROR(IF(X296="","",X296*0.0155),"")</f>
        <v>1.302</v>
      </c>
      <c r="AA296" s="56"/>
      <c r="AB296" s="57"/>
      <c r="AC296" s="278" t="s">
        <v>409</v>
      </c>
      <c r="AG296" s="67"/>
      <c r="AJ296" s="71" t="s">
        <v>104</v>
      </c>
      <c r="AK296" s="71">
        <v>84</v>
      </c>
      <c r="BB296" s="279" t="s">
        <v>82</v>
      </c>
      <c r="BM296" s="67">
        <f>IFERROR(X296*I296,"0")</f>
        <v>439.74</v>
      </c>
      <c r="BN296" s="67">
        <f>IFERROR(Y296*I296,"0")</f>
        <v>439.74</v>
      </c>
      <c r="BO296" s="67">
        <f>IFERROR(X296/J296,"0")</f>
        <v>1</v>
      </c>
      <c r="BP296" s="67">
        <f>IFERROR(Y296/J296,"0")</f>
        <v>1</v>
      </c>
    </row>
    <row r="297" spans="1:68" ht="27" customHeight="1" x14ac:dyDescent="0.25">
      <c r="A297" s="54" t="s">
        <v>412</v>
      </c>
      <c r="B297" s="54" t="s">
        <v>413</v>
      </c>
      <c r="C297" s="31">
        <v>4301136052</v>
      </c>
      <c r="D297" s="338">
        <v>4640242180410</v>
      </c>
      <c r="E297" s="339"/>
      <c r="F297" s="329">
        <v>2.2400000000000002</v>
      </c>
      <c r="G297" s="32">
        <v>1</v>
      </c>
      <c r="H297" s="329">
        <v>2.2400000000000002</v>
      </c>
      <c r="I297" s="329">
        <v>2.4319999999999999</v>
      </c>
      <c r="J297" s="32">
        <v>126</v>
      </c>
      <c r="K297" s="32" t="s">
        <v>80</v>
      </c>
      <c r="L297" s="32" t="s">
        <v>98</v>
      </c>
      <c r="M297" s="33" t="s">
        <v>69</v>
      </c>
      <c r="N297" s="33"/>
      <c r="O297" s="32">
        <v>180</v>
      </c>
      <c r="P297" s="53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7" s="335"/>
      <c r="R297" s="335"/>
      <c r="S297" s="335"/>
      <c r="T297" s="336"/>
      <c r="U297" s="34"/>
      <c r="V297" s="34"/>
      <c r="W297" s="35" t="s">
        <v>70</v>
      </c>
      <c r="X297" s="330">
        <v>42</v>
      </c>
      <c r="Y297" s="331">
        <f>IFERROR(IF(X297="","",X297),"")</f>
        <v>42</v>
      </c>
      <c r="Z297" s="36">
        <f>IFERROR(IF(X297="","",X297*0.00936),"")</f>
        <v>0.39312000000000002</v>
      </c>
      <c r="AA297" s="56"/>
      <c r="AB297" s="57"/>
      <c r="AC297" s="280" t="s">
        <v>409</v>
      </c>
      <c r="AG297" s="67"/>
      <c r="AJ297" s="71" t="s">
        <v>100</v>
      </c>
      <c r="AK297" s="71">
        <v>14</v>
      </c>
      <c r="BB297" s="281" t="s">
        <v>82</v>
      </c>
      <c r="BM297" s="67">
        <f>IFERROR(X297*I297,"0")</f>
        <v>102.14399999999999</v>
      </c>
      <c r="BN297" s="67">
        <f>IFERROR(Y297*I297,"0")</f>
        <v>102.14399999999999</v>
      </c>
      <c r="BO297" s="67">
        <f>IFERROR(X297/J297,"0")</f>
        <v>0.33333333333333331</v>
      </c>
      <c r="BP297" s="67">
        <f>IFERROR(Y297/J297,"0")</f>
        <v>0.33333333333333331</v>
      </c>
    </row>
    <row r="298" spans="1:68" x14ac:dyDescent="0.2">
      <c r="A298" s="351"/>
      <c r="B298" s="352"/>
      <c r="C298" s="352"/>
      <c r="D298" s="352"/>
      <c r="E298" s="352"/>
      <c r="F298" s="352"/>
      <c r="G298" s="352"/>
      <c r="H298" s="352"/>
      <c r="I298" s="352"/>
      <c r="J298" s="352"/>
      <c r="K298" s="352"/>
      <c r="L298" s="352"/>
      <c r="M298" s="352"/>
      <c r="N298" s="352"/>
      <c r="O298" s="353"/>
      <c r="P298" s="347" t="s">
        <v>73</v>
      </c>
      <c r="Q298" s="348"/>
      <c r="R298" s="348"/>
      <c r="S298" s="348"/>
      <c r="T298" s="348"/>
      <c r="U298" s="348"/>
      <c r="V298" s="349"/>
      <c r="W298" s="37" t="s">
        <v>70</v>
      </c>
      <c r="X298" s="332">
        <f>IFERROR(SUM(X295:X297),"0")</f>
        <v>126</v>
      </c>
      <c r="Y298" s="332">
        <f>IFERROR(SUM(Y295:Y297),"0")</f>
        <v>126</v>
      </c>
      <c r="Z298" s="332">
        <f>IFERROR(IF(Z295="",0,Z295),"0")+IFERROR(IF(Z296="",0,Z296),"0")+IFERROR(IF(Z297="",0,Z297),"0")</f>
        <v>1.6951200000000002</v>
      </c>
      <c r="AA298" s="333"/>
      <c r="AB298" s="333"/>
      <c r="AC298" s="333"/>
    </row>
    <row r="299" spans="1:68" x14ac:dyDescent="0.2">
      <c r="A299" s="352"/>
      <c r="B299" s="352"/>
      <c r="C299" s="352"/>
      <c r="D299" s="352"/>
      <c r="E299" s="352"/>
      <c r="F299" s="352"/>
      <c r="G299" s="352"/>
      <c r="H299" s="352"/>
      <c r="I299" s="352"/>
      <c r="J299" s="352"/>
      <c r="K299" s="352"/>
      <c r="L299" s="352"/>
      <c r="M299" s="352"/>
      <c r="N299" s="352"/>
      <c r="O299" s="353"/>
      <c r="P299" s="347" t="s">
        <v>73</v>
      </c>
      <c r="Q299" s="348"/>
      <c r="R299" s="348"/>
      <c r="S299" s="348"/>
      <c r="T299" s="348"/>
      <c r="U299" s="348"/>
      <c r="V299" s="349"/>
      <c r="W299" s="37" t="s">
        <v>74</v>
      </c>
      <c r="X299" s="332">
        <f>IFERROR(SUMPRODUCT(X295:X297*H295:H297),"0")</f>
        <v>514.08000000000004</v>
      </c>
      <c r="Y299" s="332">
        <f>IFERROR(SUMPRODUCT(Y295:Y297*H295:H297),"0")</f>
        <v>514.08000000000004</v>
      </c>
      <c r="Z299" s="37"/>
      <c r="AA299" s="333"/>
      <c r="AB299" s="333"/>
      <c r="AC299" s="333"/>
    </row>
    <row r="300" spans="1:68" ht="14.25" customHeight="1" x14ac:dyDescent="0.25">
      <c r="A300" s="355" t="s">
        <v>135</v>
      </c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2"/>
      <c r="N300" s="352"/>
      <c r="O300" s="352"/>
      <c r="P300" s="352"/>
      <c r="Q300" s="352"/>
      <c r="R300" s="352"/>
      <c r="S300" s="352"/>
      <c r="T300" s="352"/>
      <c r="U300" s="352"/>
      <c r="V300" s="352"/>
      <c r="W300" s="352"/>
      <c r="X300" s="352"/>
      <c r="Y300" s="352"/>
      <c r="Z300" s="352"/>
      <c r="AA300" s="326"/>
      <c r="AB300" s="326"/>
      <c r="AC300" s="326"/>
    </row>
    <row r="301" spans="1:68" ht="37.5" customHeight="1" x14ac:dyDescent="0.25">
      <c r="A301" s="54" t="s">
        <v>414</v>
      </c>
      <c r="B301" s="54" t="s">
        <v>415</v>
      </c>
      <c r="C301" s="31">
        <v>4301135504</v>
      </c>
      <c r="D301" s="338">
        <v>4640242181554</v>
      </c>
      <c r="E301" s="339"/>
      <c r="F301" s="329">
        <v>3</v>
      </c>
      <c r="G301" s="32">
        <v>1</v>
      </c>
      <c r="H301" s="329">
        <v>3</v>
      </c>
      <c r="I301" s="329">
        <v>3.1920000000000002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506" t="s">
        <v>416</v>
      </c>
      <c r="Q301" s="335"/>
      <c r="R301" s="335"/>
      <c r="S301" s="335"/>
      <c r="T301" s="336"/>
      <c r="U301" s="34"/>
      <c r="V301" s="34"/>
      <c r="W301" s="35" t="s">
        <v>70</v>
      </c>
      <c r="X301" s="330">
        <v>0</v>
      </c>
      <c r="Y301" s="331">
        <f t="shared" ref="Y301:Y319" si="24">IFERROR(IF(X301="","",X301),"")</f>
        <v>0</v>
      </c>
      <c r="Z301" s="36">
        <f>IFERROR(IF(X301="","",X301*0.00936),"")</f>
        <v>0</v>
      </c>
      <c r="AA301" s="56"/>
      <c r="AB301" s="57"/>
      <c r="AC301" s="282" t="s">
        <v>417</v>
      </c>
      <c r="AG301" s="67"/>
      <c r="AJ301" s="71" t="s">
        <v>72</v>
      </c>
      <c r="AK301" s="71">
        <v>1</v>
      </c>
      <c r="BB301" s="283" t="s">
        <v>82</v>
      </c>
      <c r="BM301" s="67">
        <f t="shared" ref="BM301:BM319" si="25">IFERROR(X301*I301,"0")</f>
        <v>0</v>
      </c>
      <c r="BN301" s="67">
        <f t="shared" ref="BN301:BN319" si="26">IFERROR(Y301*I301,"0")</f>
        <v>0</v>
      </c>
      <c r="BO301" s="67">
        <f t="shared" ref="BO301:BO319" si="27">IFERROR(X301/J301,"0")</f>
        <v>0</v>
      </c>
      <c r="BP301" s="67">
        <f t="shared" ref="BP301:BP319" si="28">IFERROR(Y301/J301,"0")</f>
        <v>0</v>
      </c>
    </row>
    <row r="302" spans="1:68" ht="27" customHeight="1" x14ac:dyDescent="0.25">
      <c r="A302" s="54" t="s">
        <v>418</v>
      </c>
      <c r="B302" s="54" t="s">
        <v>419</v>
      </c>
      <c r="C302" s="31">
        <v>4301135518</v>
      </c>
      <c r="D302" s="338">
        <v>4640242181561</v>
      </c>
      <c r="E302" s="339"/>
      <c r="F302" s="329">
        <v>3.7</v>
      </c>
      <c r="G302" s="32">
        <v>1</v>
      </c>
      <c r="H302" s="329">
        <v>3.7</v>
      </c>
      <c r="I302" s="329">
        <v>3.8919999999999999</v>
      </c>
      <c r="J302" s="32">
        <v>126</v>
      </c>
      <c r="K302" s="32" t="s">
        <v>80</v>
      </c>
      <c r="L302" s="32" t="s">
        <v>98</v>
      </c>
      <c r="M302" s="33" t="s">
        <v>69</v>
      </c>
      <c r="N302" s="33"/>
      <c r="O302" s="32">
        <v>180</v>
      </c>
      <c r="P302" s="340" t="s">
        <v>420</v>
      </c>
      <c r="Q302" s="335"/>
      <c r="R302" s="335"/>
      <c r="S302" s="335"/>
      <c r="T302" s="336"/>
      <c r="U302" s="34"/>
      <c r="V302" s="34"/>
      <c r="W302" s="35" t="s">
        <v>70</v>
      </c>
      <c r="X302" s="330">
        <v>42</v>
      </c>
      <c r="Y302" s="331">
        <f t="shared" si="24"/>
        <v>42</v>
      </c>
      <c r="Z302" s="36">
        <f>IFERROR(IF(X302="","",X302*0.00936),"")</f>
        <v>0.39312000000000002</v>
      </c>
      <c r="AA302" s="56"/>
      <c r="AB302" s="57"/>
      <c r="AC302" s="284" t="s">
        <v>421</v>
      </c>
      <c r="AG302" s="67"/>
      <c r="AJ302" s="71" t="s">
        <v>100</v>
      </c>
      <c r="AK302" s="71">
        <v>14</v>
      </c>
      <c r="BB302" s="285" t="s">
        <v>82</v>
      </c>
      <c r="BM302" s="67">
        <f t="shared" si="25"/>
        <v>163.464</v>
      </c>
      <c r="BN302" s="67">
        <f t="shared" si="26"/>
        <v>163.464</v>
      </c>
      <c r="BO302" s="67">
        <f t="shared" si="27"/>
        <v>0.33333333333333331</v>
      </c>
      <c r="BP302" s="67">
        <f t="shared" si="28"/>
        <v>0.33333333333333331</v>
      </c>
    </row>
    <row r="303" spans="1:68" ht="27" customHeight="1" x14ac:dyDescent="0.25">
      <c r="A303" s="54" t="s">
        <v>422</v>
      </c>
      <c r="B303" s="54" t="s">
        <v>423</v>
      </c>
      <c r="C303" s="31">
        <v>4301135374</v>
      </c>
      <c r="D303" s="338">
        <v>4640242181424</v>
      </c>
      <c r="E303" s="339"/>
      <c r="F303" s="329">
        <v>5.5</v>
      </c>
      <c r="G303" s="32">
        <v>1</v>
      </c>
      <c r="H303" s="329">
        <v>5.5</v>
      </c>
      <c r="I303" s="329">
        <v>5.7350000000000003</v>
      </c>
      <c r="J303" s="32">
        <v>84</v>
      </c>
      <c r="K303" s="32" t="s">
        <v>67</v>
      </c>
      <c r="L303" s="32" t="s">
        <v>98</v>
      </c>
      <c r="M303" s="33" t="s">
        <v>69</v>
      </c>
      <c r="N303" s="33"/>
      <c r="O303" s="32">
        <v>180</v>
      </c>
      <c r="P303" s="42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3" s="335"/>
      <c r="R303" s="335"/>
      <c r="S303" s="335"/>
      <c r="T303" s="336"/>
      <c r="U303" s="34"/>
      <c r="V303" s="34"/>
      <c r="W303" s="35" t="s">
        <v>70</v>
      </c>
      <c r="X303" s="330">
        <v>24</v>
      </c>
      <c r="Y303" s="331">
        <f t="shared" si="24"/>
        <v>24</v>
      </c>
      <c r="Z303" s="36">
        <f>IFERROR(IF(X303="","",X303*0.0155),"")</f>
        <v>0.372</v>
      </c>
      <c r="AA303" s="56"/>
      <c r="AB303" s="57"/>
      <c r="AC303" s="286" t="s">
        <v>417</v>
      </c>
      <c r="AG303" s="67"/>
      <c r="AJ303" s="71" t="s">
        <v>100</v>
      </c>
      <c r="AK303" s="71">
        <v>12</v>
      </c>
      <c r="BB303" s="287" t="s">
        <v>82</v>
      </c>
      <c r="BM303" s="67">
        <f t="shared" si="25"/>
        <v>137.64000000000001</v>
      </c>
      <c r="BN303" s="67">
        <f t="shared" si="26"/>
        <v>137.64000000000001</v>
      </c>
      <c r="BO303" s="67">
        <f t="shared" si="27"/>
        <v>0.2857142857142857</v>
      </c>
      <c r="BP303" s="67">
        <f t="shared" si="28"/>
        <v>0.2857142857142857</v>
      </c>
    </row>
    <row r="304" spans="1:68" ht="27" customHeight="1" x14ac:dyDescent="0.25">
      <c r="A304" s="54" t="s">
        <v>424</v>
      </c>
      <c r="B304" s="54" t="s">
        <v>425</v>
      </c>
      <c r="C304" s="31">
        <v>4301135320</v>
      </c>
      <c r="D304" s="338">
        <v>4640242181592</v>
      </c>
      <c r="E304" s="339"/>
      <c r="F304" s="329">
        <v>3.5</v>
      </c>
      <c r="G304" s="32">
        <v>1</v>
      </c>
      <c r="H304" s="329">
        <v>3.5</v>
      </c>
      <c r="I304" s="329">
        <v>3.6850000000000001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63" t="s">
        <v>426</v>
      </c>
      <c r="Q304" s="335"/>
      <c r="R304" s="335"/>
      <c r="S304" s="335"/>
      <c r="T304" s="336"/>
      <c r="U304" s="34"/>
      <c r="V304" s="34"/>
      <c r="W304" s="35" t="s">
        <v>70</v>
      </c>
      <c r="X304" s="330">
        <v>0</v>
      </c>
      <c r="Y304" s="331">
        <f t="shared" si="24"/>
        <v>0</v>
      </c>
      <c r="Z304" s="36">
        <f t="shared" ref="Z304:Z312" si="29">IFERROR(IF(X304="","",X304*0.00936),"")</f>
        <v>0</v>
      </c>
      <c r="AA304" s="56"/>
      <c r="AB304" s="57"/>
      <c r="AC304" s="288" t="s">
        <v>427</v>
      </c>
      <c r="AG304" s="67"/>
      <c r="AJ304" s="71" t="s">
        <v>72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customHeight="1" x14ac:dyDescent="0.25">
      <c r="A305" s="54" t="s">
        <v>428</v>
      </c>
      <c r="B305" s="54" t="s">
        <v>429</v>
      </c>
      <c r="C305" s="31">
        <v>4301135552</v>
      </c>
      <c r="D305" s="338">
        <v>4640242181431</v>
      </c>
      <c r="E305" s="339"/>
      <c r="F305" s="329">
        <v>3.5</v>
      </c>
      <c r="G305" s="32">
        <v>1</v>
      </c>
      <c r="H305" s="329">
        <v>3.5</v>
      </c>
      <c r="I305" s="329">
        <v>3.6920000000000002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30" t="s">
        <v>430</v>
      </c>
      <c r="Q305" s="335"/>
      <c r="R305" s="335"/>
      <c r="S305" s="335"/>
      <c r="T305" s="336"/>
      <c r="U305" s="34"/>
      <c r="V305" s="34"/>
      <c r="W305" s="35" t="s">
        <v>70</v>
      </c>
      <c r="X305" s="330">
        <v>0</v>
      </c>
      <c r="Y305" s="331">
        <f t="shared" si="24"/>
        <v>0</v>
      </c>
      <c r="Z305" s="36">
        <f t="shared" si="29"/>
        <v>0</v>
      </c>
      <c r="AA305" s="56"/>
      <c r="AB305" s="57"/>
      <c r="AC305" s="290" t="s">
        <v>431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432</v>
      </c>
      <c r="B306" s="54" t="s">
        <v>433</v>
      </c>
      <c r="C306" s="31">
        <v>4301135405</v>
      </c>
      <c r="D306" s="338">
        <v>4640242181523</v>
      </c>
      <c r="E306" s="339"/>
      <c r="F306" s="329">
        <v>3</v>
      </c>
      <c r="G306" s="32">
        <v>1</v>
      </c>
      <c r="H306" s="329">
        <v>3</v>
      </c>
      <c r="I306" s="329">
        <v>3.1920000000000002</v>
      </c>
      <c r="J306" s="32">
        <v>126</v>
      </c>
      <c r="K306" s="32" t="s">
        <v>80</v>
      </c>
      <c r="L306" s="32" t="s">
        <v>98</v>
      </c>
      <c r="M306" s="33" t="s">
        <v>69</v>
      </c>
      <c r="N306" s="33"/>
      <c r="O306" s="32">
        <v>180</v>
      </c>
      <c r="P306" s="46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6" s="335"/>
      <c r="R306" s="335"/>
      <c r="S306" s="335"/>
      <c r="T306" s="336"/>
      <c r="U306" s="34"/>
      <c r="V306" s="34"/>
      <c r="W306" s="35" t="s">
        <v>70</v>
      </c>
      <c r="X306" s="330">
        <v>28</v>
      </c>
      <c r="Y306" s="331">
        <f t="shared" si="24"/>
        <v>28</v>
      </c>
      <c r="Z306" s="36">
        <f t="shared" si="29"/>
        <v>0.26207999999999998</v>
      </c>
      <c r="AA306" s="56"/>
      <c r="AB306" s="57"/>
      <c r="AC306" s="292" t="s">
        <v>421</v>
      </c>
      <c r="AG306" s="67"/>
      <c r="AJ306" s="71" t="s">
        <v>100</v>
      </c>
      <c r="AK306" s="71">
        <v>14</v>
      </c>
      <c r="BB306" s="293" t="s">
        <v>82</v>
      </c>
      <c r="BM306" s="67">
        <f t="shared" si="25"/>
        <v>89.376000000000005</v>
      </c>
      <c r="BN306" s="67">
        <f t="shared" si="26"/>
        <v>89.376000000000005</v>
      </c>
      <c r="BO306" s="67">
        <f t="shared" si="27"/>
        <v>0.22222222222222221</v>
      </c>
      <c r="BP306" s="67">
        <f t="shared" si="28"/>
        <v>0.22222222222222221</v>
      </c>
    </row>
    <row r="307" spans="1:68" ht="37.5" customHeight="1" x14ac:dyDescent="0.25">
      <c r="A307" s="54" t="s">
        <v>434</v>
      </c>
      <c r="B307" s="54" t="s">
        <v>435</v>
      </c>
      <c r="C307" s="31">
        <v>4301135404</v>
      </c>
      <c r="D307" s="338">
        <v>4640242181516</v>
      </c>
      <c r="E307" s="339"/>
      <c r="F307" s="329">
        <v>3.7</v>
      </c>
      <c r="G307" s="32">
        <v>1</v>
      </c>
      <c r="H307" s="329">
        <v>3.7</v>
      </c>
      <c r="I307" s="329">
        <v>3.8919999999999999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0" t="s">
        <v>436</v>
      </c>
      <c r="Q307" s="335"/>
      <c r="R307" s="335"/>
      <c r="S307" s="335"/>
      <c r="T307" s="336"/>
      <c r="U307" s="34"/>
      <c r="V307" s="34"/>
      <c r="W307" s="35" t="s">
        <v>70</v>
      </c>
      <c r="X307" s="330">
        <v>0</v>
      </c>
      <c r="Y307" s="331">
        <f t="shared" si="24"/>
        <v>0</v>
      </c>
      <c r="Z307" s="36">
        <f t="shared" si="29"/>
        <v>0</v>
      </c>
      <c r="AA307" s="56"/>
      <c r="AB307" s="57"/>
      <c r="AC307" s="294" t="s">
        <v>431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437</v>
      </c>
      <c r="B308" s="54" t="s">
        <v>438</v>
      </c>
      <c r="C308" s="31">
        <v>4301135375</v>
      </c>
      <c r="D308" s="338">
        <v>4640242181486</v>
      </c>
      <c r="E308" s="339"/>
      <c r="F308" s="329">
        <v>3.7</v>
      </c>
      <c r="G308" s="32">
        <v>1</v>
      </c>
      <c r="H308" s="329">
        <v>3.7</v>
      </c>
      <c r="I308" s="329">
        <v>3.8919999999999999</v>
      </c>
      <c r="J308" s="32">
        <v>126</v>
      </c>
      <c r="K308" s="32" t="s">
        <v>80</v>
      </c>
      <c r="L308" s="32" t="s">
        <v>98</v>
      </c>
      <c r="M308" s="33" t="s">
        <v>69</v>
      </c>
      <c r="N308" s="33"/>
      <c r="O308" s="32">
        <v>180</v>
      </c>
      <c r="P308" s="4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8" s="335"/>
      <c r="R308" s="335"/>
      <c r="S308" s="335"/>
      <c r="T308" s="336"/>
      <c r="U308" s="34"/>
      <c r="V308" s="34"/>
      <c r="W308" s="35" t="s">
        <v>70</v>
      </c>
      <c r="X308" s="330">
        <v>42</v>
      </c>
      <c r="Y308" s="331">
        <f t="shared" si="24"/>
        <v>42</v>
      </c>
      <c r="Z308" s="36">
        <f t="shared" si="29"/>
        <v>0.39312000000000002</v>
      </c>
      <c r="AA308" s="56"/>
      <c r="AB308" s="57"/>
      <c r="AC308" s="296" t="s">
        <v>417</v>
      </c>
      <c r="AG308" s="67"/>
      <c r="AJ308" s="71" t="s">
        <v>100</v>
      </c>
      <c r="AK308" s="71">
        <v>14</v>
      </c>
      <c r="BB308" s="297" t="s">
        <v>82</v>
      </c>
      <c r="BM308" s="67">
        <f t="shared" si="25"/>
        <v>163.464</v>
      </c>
      <c r="BN308" s="67">
        <f t="shared" si="26"/>
        <v>163.464</v>
      </c>
      <c r="BO308" s="67">
        <f t="shared" si="27"/>
        <v>0.33333333333333331</v>
      </c>
      <c r="BP308" s="67">
        <f t="shared" si="28"/>
        <v>0.33333333333333331</v>
      </c>
    </row>
    <row r="309" spans="1:68" ht="37.5" customHeight="1" x14ac:dyDescent="0.25">
      <c r="A309" s="54" t="s">
        <v>439</v>
      </c>
      <c r="B309" s="54" t="s">
        <v>440</v>
      </c>
      <c r="C309" s="31">
        <v>4301135402</v>
      </c>
      <c r="D309" s="338">
        <v>4640242181493</v>
      </c>
      <c r="E309" s="339"/>
      <c r="F309" s="329">
        <v>3.7</v>
      </c>
      <c r="G309" s="32">
        <v>1</v>
      </c>
      <c r="H309" s="329">
        <v>3.7</v>
      </c>
      <c r="I309" s="329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55" t="s">
        <v>441</v>
      </c>
      <c r="Q309" s="335"/>
      <c r="R309" s="335"/>
      <c r="S309" s="335"/>
      <c r="T309" s="336"/>
      <c r="U309" s="34"/>
      <c r="V309" s="34"/>
      <c r="W309" s="35" t="s">
        <v>70</v>
      </c>
      <c r="X309" s="330">
        <v>0</v>
      </c>
      <c r="Y309" s="331">
        <f t="shared" si="24"/>
        <v>0</v>
      </c>
      <c r="Z309" s="36">
        <f t="shared" si="29"/>
        <v>0</v>
      </c>
      <c r="AA309" s="56"/>
      <c r="AB309" s="57"/>
      <c r="AC309" s="298" t="s">
        <v>417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37.5" customHeight="1" x14ac:dyDescent="0.25">
      <c r="A310" s="54" t="s">
        <v>442</v>
      </c>
      <c r="B310" s="54" t="s">
        <v>443</v>
      </c>
      <c r="C310" s="31">
        <v>4301135403</v>
      </c>
      <c r="D310" s="338">
        <v>4640242181509</v>
      </c>
      <c r="E310" s="339"/>
      <c r="F310" s="329">
        <v>3.7</v>
      </c>
      <c r="G310" s="32">
        <v>1</v>
      </c>
      <c r="H310" s="329">
        <v>3.7</v>
      </c>
      <c r="I310" s="329">
        <v>3.8919999999999999</v>
      </c>
      <c r="J310" s="32">
        <v>126</v>
      </c>
      <c r="K310" s="32" t="s">
        <v>80</v>
      </c>
      <c r="L310" s="32" t="s">
        <v>98</v>
      </c>
      <c r="M310" s="33" t="s">
        <v>69</v>
      </c>
      <c r="N310" s="33"/>
      <c r="O310" s="32">
        <v>180</v>
      </c>
      <c r="P310" s="44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0" s="335"/>
      <c r="R310" s="335"/>
      <c r="S310" s="335"/>
      <c r="T310" s="336"/>
      <c r="U310" s="34"/>
      <c r="V310" s="34"/>
      <c r="W310" s="35" t="s">
        <v>70</v>
      </c>
      <c r="X310" s="330">
        <v>0</v>
      </c>
      <c r="Y310" s="331">
        <f t="shared" si="24"/>
        <v>0</v>
      </c>
      <c r="Z310" s="36">
        <f t="shared" si="29"/>
        <v>0</v>
      </c>
      <c r="AA310" s="56"/>
      <c r="AB310" s="57"/>
      <c r="AC310" s="300" t="s">
        <v>417</v>
      </c>
      <c r="AG310" s="67"/>
      <c r="AJ310" s="71" t="s">
        <v>100</v>
      </c>
      <c r="AK310" s="71">
        <v>14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444</v>
      </c>
      <c r="B311" s="54" t="s">
        <v>445</v>
      </c>
      <c r="C311" s="31">
        <v>4301135304</v>
      </c>
      <c r="D311" s="338">
        <v>4640242181240</v>
      </c>
      <c r="E311" s="339"/>
      <c r="F311" s="329">
        <v>0.3</v>
      </c>
      <c r="G311" s="32">
        <v>9</v>
      </c>
      <c r="H311" s="329">
        <v>2.7</v>
      </c>
      <c r="I311" s="329">
        <v>2.88</v>
      </c>
      <c r="J311" s="32">
        <v>126</v>
      </c>
      <c r="K311" s="32" t="s">
        <v>80</v>
      </c>
      <c r="L311" s="32" t="s">
        <v>98</v>
      </c>
      <c r="M311" s="33" t="s">
        <v>69</v>
      </c>
      <c r="N311" s="33"/>
      <c r="O311" s="32">
        <v>180</v>
      </c>
      <c r="P311" s="445" t="s">
        <v>446</v>
      </c>
      <c r="Q311" s="335"/>
      <c r="R311" s="335"/>
      <c r="S311" s="335"/>
      <c r="T311" s="336"/>
      <c r="U311" s="34"/>
      <c r="V311" s="34"/>
      <c r="W311" s="35" t="s">
        <v>70</v>
      </c>
      <c r="X311" s="330">
        <v>0</v>
      </c>
      <c r="Y311" s="331">
        <f t="shared" si="24"/>
        <v>0</v>
      </c>
      <c r="Z311" s="36">
        <f t="shared" si="29"/>
        <v>0</v>
      </c>
      <c r="AA311" s="56"/>
      <c r="AB311" s="57"/>
      <c r="AC311" s="302" t="s">
        <v>417</v>
      </c>
      <c r="AG311" s="67"/>
      <c r="AJ311" s="71" t="s">
        <v>100</v>
      </c>
      <c r="AK311" s="71">
        <v>14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447</v>
      </c>
      <c r="B312" s="54" t="s">
        <v>448</v>
      </c>
      <c r="C312" s="31">
        <v>4301135610</v>
      </c>
      <c r="D312" s="338">
        <v>4640242181318</v>
      </c>
      <c r="E312" s="339"/>
      <c r="F312" s="329">
        <v>0.3</v>
      </c>
      <c r="G312" s="32">
        <v>9</v>
      </c>
      <c r="H312" s="329">
        <v>2.7</v>
      </c>
      <c r="I312" s="329">
        <v>2.988</v>
      </c>
      <c r="J312" s="32">
        <v>126</v>
      </c>
      <c r="K312" s="32" t="s">
        <v>80</v>
      </c>
      <c r="L312" s="32" t="s">
        <v>98</v>
      </c>
      <c r="M312" s="33" t="s">
        <v>69</v>
      </c>
      <c r="N312" s="33"/>
      <c r="O312" s="32">
        <v>180</v>
      </c>
      <c r="P312" s="413" t="s">
        <v>449</v>
      </c>
      <c r="Q312" s="335"/>
      <c r="R312" s="335"/>
      <c r="S312" s="335"/>
      <c r="T312" s="336"/>
      <c r="U312" s="34"/>
      <c r="V312" s="34"/>
      <c r="W312" s="35" t="s">
        <v>70</v>
      </c>
      <c r="X312" s="330">
        <v>0</v>
      </c>
      <c r="Y312" s="331">
        <f t="shared" si="24"/>
        <v>0</v>
      </c>
      <c r="Z312" s="36">
        <f t="shared" si="29"/>
        <v>0</v>
      </c>
      <c r="AA312" s="56"/>
      <c r="AB312" s="57"/>
      <c r="AC312" s="304" t="s">
        <v>421</v>
      </c>
      <c r="AG312" s="67"/>
      <c r="AJ312" s="71" t="s">
        <v>100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450</v>
      </c>
      <c r="B313" s="54" t="s">
        <v>451</v>
      </c>
      <c r="C313" s="31">
        <v>4301135306</v>
      </c>
      <c r="D313" s="338">
        <v>4640242181387</v>
      </c>
      <c r="E313" s="339"/>
      <c r="F313" s="329">
        <v>0.3</v>
      </c>
      <c r="G313" s="32">
        <v>9</v>
      </c>
      <c r="H313" s="329">
        <v>2.7</v>
      </c>
      <c r="I313" s="329">
        <v>2.8450000000000002</v>
      </c>
      <c r="J313" s="32">
        <v>234</v>
      </c>
      <c r="K313" s="32" t="s">
        <v>146</v>
      </c>
      <c r="L313" s="32" t="s">
        <v>98</v>
      </c>
      <c r="M313" s="33" t="s">
        <v>69</v>
      </c>
      <c r="N313" s="33"/>
      <c r="O313" s="32">
        <v>180</v>
      </c>
      <c r="P313" s="548" t="s">
        <v>452</v>
      </c>
      <c r="Q313" s="335"/>
      <c r="R313" s="335"/>
      <c r="S313" s="335"/>
      <c r="T313" s="336"/>
      <c r="U313" s="34"/>
      <c r="V313" s="34"/>
      <c r="W313" s="35" t="s">
        <v>70</v>
      </c>
      <c r="X313" s="330">
        <v>0</v>
      </c>
      <c r="Y313" s="331">
        <f t="shared" si="24"/>
        <v>0</v>
      </c>
      <c r="Z313" s="36">
        <f>IFERROR(IF(X313="","",X313*0.00502),"")</f>
        <v>0</v>
      </c>
      <c r="AA313" s="56"/>
      <c r="AB313" s="57"/>
      <c r="AC313" s="306" t="s">
        <v>417</v>
      </c>
      <c r="AG313" s="67"/>
      <c r="AJ313" s="71" t="s">
        <v>100</v>
      </c>
      <c r="AK313" s="71">
        <v>18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453</v>
      </c>
      <c r="B314" s="54" t="s">
        <v>454</v>
      </c>
      <c r="C314" s="31">
        <v>4301135305</v>
      </c>
      <c r="D314" s="338">
        <v>4640242181394</v>
      </c>
      <c r="E314" s="339"/>
      <c r="F314" s="329">
        <v>0.3</v>
      </c>
      <c r="G314" s="32">
        <v>9</v>
      </c>
      <c r="H314" s="329">
        <v>2.7</v>
      </c>
      <c r="I314" s="329">
        <v>2.8450000000000002</v>
      </c>
      <c r="J314" s="32">
        <v>234</v>
      </c>
      <c r="K314" s="32" t="s">
        <v>146</v>
      </c>
      <c r="L314" s="32" t="s">
        <v>98</v>
      </c>
      <c r="M314" s="33" t="s">
        <v>69</v>
      </c>
      <c r="N314" s="33"/>
      <c r="O314" s="32">
        <v>180</v>
      </c>
      <c r="P314" s="484" t="s">
        <v>455</v>
      </c>
      <c r="Q314" s="335"/>
      <c r="R314" s="335"/>
      <c r="S314" s="335"/>
      <c r="T314" s="336"/>
      <c r="U314" s="34"/>
      <c r="V314" s="34"/>
      <c r="W314" s="35" t="s">
        <v>70</v>
      </c>
      <c r="X314" s="330">
        <v>0</v>
      </c>
      <c r="Y314" s="331">
        <f t="shared" si="24"/>
        <v>0</v>
      </c>
      <c r="Z314" s="36">
        <f>IFERROR(IF(X314="","",X314*0.00502),"")</f>
        <v>0</v>
      </c>
      <c r="AA314" s="56"/>
      <c r="AB314" s="57"/>
      <c r="AC314" s="308" t="s">
        <v>417</v>
      </c>
      <c r="AG314" s="67"/>
      <c r="AJ314" s="71" t="s">
        <v>100</v>
      </c>
      <c r="AK314" s="71">
        <v>18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456</v>
      </c>
      <c r="B315" s="54" t="s">
        <v>457</v>
      </c>
      <c r="C315" s="31">
        <v>4301135309</v>
      </c>
      <c r="D315" s="338">
        <v>4640242181332</v>
      </c>
      <c r="E315" s="339"/>
      <c r="F315" s="329">
        <v>0.3</v>
      </c>
      <c r="G315" s="32">
        <v>9</v>
      </c>
      <c r="H315" s="329">
        <v>2.7</v>
      </c>
      <c r="I315" s="329">
        <v>2.9079999999999999</v>
      </c>
      <c r="J315" s="32">
        <v>234</v>
      </c>
      <c r="K315" s="32" t="s">
        <v>146</v>
      </c>
      <c r="L315" s="32" t="s">
        <v>68</v>
      </c>
      <c r="M315" s="33" t="s">
        <v>69</v>
      </c>
      <c r="N315" s="33"/>
      <c r="O315" s="32">
        <v>180</v>
      </c>
      <c r="P315" s="337" t="s">
        <v>458</v>
      </c>
      <c r="Q315" s="335"/>
      <c r="R315" s="335"/>
      <c r="S315" s="335"/>
      <c r="T315" s="336"/>
      <c r="U315" s="34"/>
      <c r="V315" s="34"/>
      <c r="W315" s="35" t="s">
        <v>70</v>
      </c>
      <c r="X315" s="330">
        <v>0</v>
      </c>
      <c r="Y315" s="331">
        <f t="shared" si="24"/>
        <v>0</v>
      </c>
      <c r="Z315" s="36">
        <f>IFERROR(IF(X315="","",X315*0.00502),"")</f>
        <v>0</v>
      </c>
      <c r="AA315" s="56"/>
      <c r="AB315" s="57"/>
      <c r="AC315" s="310" t="s">
        <v>417</v>
      </c>
      <c r="AG315" s="67"/>
      <c r="AJ315" s="71" t="s">
        <v>72</v>
      </c>
      <c r="AK315" s="71">
        <v>1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459</v>
      </c>
      <c r="B316" s="54" t="s">
        <v>460</v>
      </c>
      <c r="C316" s="31">
        <v>4301135308</v>
      </c>
      <c r="D316" s="338">
        <v>4640242181349</v>
      </c>
      <c r="E316" s="339"/>
      <c r="F316" s="329">
        <v>0.3</v>
      </c>
      <c r="G316" s="32">
        <v>9</v>
      </c>
      <c r="H316" s="329">
        <v>2.7</v>
      </c>
      <c r="I316" s="329">
        <v>2.9079999999999999</v>
      </c>
      <c r="J316" s="32">
        <v>234</v>
      </c>
      <c r="K316" s="32" t="s">
        <v>146</v>
      </c>
      <c r="L316" s="32" t="s">
        <v>98</v>
      </c>
      <c r="M316" s="33" t="s">
        <v>69</v>
      </c>
      <c r="N316" s="33"/>
      <c r="O316" s="32">
        <v>180</v>
      </c>
      <c r="P316" s="371" t="s">
        <v>461</v>
      </c>
      <c r="Q316" s="335"/>
      <c r="R316" s="335"/>
      <c r="S316" s="335"/>
      <c r="T316" s="336"/>
      <c r="U316" s="34"/>
      <c r="V316" s="34"/>
      <c r="W316" s="35" t="s">
        <v>70</v>
      </c>
      <c r="X316" s="330">
        <v>0</v>
      </c>
      <c r="Y316" s="331">
        <f t="shared" si="24"/>
        <v>0</v>
      </c>
      <c r="Z316" s="36">
        <f>IFERROR(IF(X316="","",X316*0.00502),"")</f>
        <v>0</v>
      </c>
      <c r="AA316" s="56"/>
      <c r="AB316" s="57"/>
      <c r="AC316" s="312" t="s">
        <v>417</v>
      </c>
      <c r="AG316" s="67"/>
      <c r="AJ316" s="71" t="s">
        <v>100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462</v>
      </c>
      <c r="B317" s="54" t="s">
        <v>463</v>
      </c>
      <c r="C317" s="31">
        <v>4301135307</v>
      </c>
      <c r="D317" s="338">
        <v>4640242181370</v>
      </c>
      <c r="E317" s="339"/>
      <c r="F317" s="329">
        <v>0.3</v>
      </c>
      <c r="G317" s="32">
        <v>9</v>
      </c>
      <c r="H317" s="329">
        <v>2.7</v>
      </c>
      <c r="I317" s="329">
        <v>2.9079999999999999</v>
      </c>
      <c r="J317" s="32">
        <v>234</v>
      </c>
      <c r="K317" s="32" t="s">
        <v>146</v>
      </c>
      <c r="L317" s="32" t="s">
        <v>68</v>
      </c>
      <c r="M317" s="33" t="s">
        <v>69</v>
      </c>
      <c r="N317" s="33"/>
      <c r="O317" s="32">
        <v>180</v>
      </c>
      <c r="P317" s="527" t="s">
        <v>464</v>
      </c>
      <c r="Q317" s="335"/>
      <c r="R317" s="335"/>
      <c r="S317" s="335"/>
      <c r="T317" s="336"/>
      <c r="U317" s="34"/>
      <c r="V317" s="34"/>
      <c r="W317" s="35" t="s">
        <v>70</v>
      </c>
      <c r="X317" s="330">
        <v>0</v>
      </c>
      <c r="Y317" s="331">
        <f t="shared" si="24"/>
        <v>0</v>
      </c>
      <c r="Z317" s="36">
        <f>IFERROR(IF(X317="","",X317*0.00502),"")</f>
        <v>0</v>
      </c>
      <c r="AA317" s="56"/>
      <c r="AB317" s="57"/>
      <c r="AC317" s="314" t="s">
        <v>465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466</v>
      </c>
      <c r="B318" s="54" t="s">
        <v>467</v>
      </c>
      <c r="C318" s="31">
        <v>4301135198</v>
      </c>
      <c r="D318" s="338">
        <v>4640242180663</v>
      </c>
      <c r="E318" s="339"/>
      <c r="F318" s="329">
        <v>0.9</v>
      </c>
      <c r="G318" s="32">
        <v>4</v>
      </c>
      <c r="H318" s="329">
        <v>3.6</v>
      </c>
      <c r="I318" s="329">
        <v>3.83</v>
      </c>
      <c r="J318" s="32">
        <v>84</v>
      </c>
      <c r="K318" s="32" t="s">
        <v>67</v>
      </c>
      <c r="L318" s="32" t="s">
        <v>68</v>
      </c>
      <c r="M318" s="33" t="s">
        <v>69</v>
      </c>
      <c r="N318" s="33"/>
      <c r="O318" s="32">
        <v>180</v>
      </c>
      <c r="P318" s="475" t="s">
        <v>468</v>
      </c>
      <c r="Q318" s="335"/>
      <c r="R318" s="335"/>
      <c r="S318" s="335"/>
      <c r="T318" s="336"/>
      <c r="U318" s="34"/>
      <c r="V318" s="34"/>
      <c r="W318" s="35" t="s">
        <v>70</v>
      </c>
      <c r="X318" s="330">
        <v>0</v>
      </c>
      <c r="Y318" s="331">
        <f t="shared" si="24"/>
        <v>0</v>
      </c>
      <c r="Z318" s="36">
        <f>IFERROR(IF(X318="","",X318*0.0155),"")</f>
        <v>0</v>
      </c>
      <c r="AA318" s="56"/>
      <c r="AB318" s="57"/>
      <c r="AC318" s="316" t="s">
        <v>469</v>
      </c>
      <c r="AG318" s="67"/>
      <c r="AJ318" s="71" t="s">
        <v>72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470</v>
      </c>
      <c r="B319" s="54" t="s">
        <v>471</v>
      </c>
      <c r="C319" s="31">
        <v>4301135723</v>
      </c>
      <c r="D319" s="338">
        <v>4640242181783</v>
      </c>
      <c r="E319" s="339"/>
      <c r="F319" s="329">
        <v>0.3</v>
      </c>
      <c r="G319" s="32">
        <v>9</v>
      </c>
      <c r="H319" s="329">
        <v>2.7</v>
      </c>
      <c r="I319" s="329">
        <v>2.988</v>
      </c>
      <c r="J319" s="32">
        <v>126</v>
      </c>
      <c r="K319" s="32" t="s">
        <v>80</v>
      </c>
      <c r="L319" s="32" t="s">
        <v>68</v>
      </c>
      <c r="M319" s="33" t="s">
        <v>69</v>
      </c>
      <c r="N319" s="33"/>
      <c r="O319" s="32">
        <v>180</v>
      </c>
      <c r="P319" s="540" t="s">
        <v>472</v>
      </c>
      <c r="Q319" s="335"/>
      <c r="R319" s="335"/>
      <c r="S319" s="335"/>
      <c r="T319" s="336"/>
      <c r="U319" s="34"/>
      <c r="V319" s="34"/>
      <c r="W319" s="35" t="s">
        <v>70</v>
      </c>
      <c r="X319" s="330">
        <v>0</v>
      </c>
      <c r="Y319" s="331">
        <f t="shared" si="24"/>
        <v>0</v>
      </c>
      <c r="Z319" s="36">
        <f>IFERROR(IF(X319="","",X319*0.00936),"")</f>
        <v>0</v>
      </c>
      <c r="AA319" s="56"/>
      <c r="AB319" s="57"/>
      <c r="AC319" s="318" t="s">
        <v>473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x14ac:dyDescent="0.2">
      <c r="A320" s="351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2"/>
      <c r="N320" s="352"/>
      <c r="O320" s="353"/>
      <c r="P320" s="347" t="s">
        <v>73</v>
      </c>
      <c r="Q320" s="348"/>
      <c r="R320" s="348"/>
      <c r="S320" s="348"/>
      <c r="T320" s="348"/>
      <c r="U320" s="348"/>
      <c r="V320" s="349"/>
      <c r="W320" s="37" t="s">
        <v>70</v>
      </c>
      <c r="X320" s="332">
        <f>IFERROR(SUM(X301:X319),"0")</f>
        <v>136</v>
      </c>
      <c r="Y320" s="332">
        <f>IFERROR(SUM(Y301:Y319),"0")</f>
        <v>136</v>
      </c>
      <c r="Z320" s="332">
        <f>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1.4203200000000002</v>
      </c>
      <c r="AA320" s="333"/>
      <c r="AB320" s="333"/>
      <c r="AC320" s="333"/>
    </row>
    <row r="321" spans="1:68" x14ac:dyDescent="0.2">
      <c r="A321" s="352"/>
      <c r="B321" s="352"/>
      <c r="C321" s="352"/>
      <c r="D321" s="352"/>
      <c r="E321" s="352"/>
      <c r="F321" s="352"/>
      <c r="G321" s="352"/>
      <c r="H321" s="352"/>
      <c r="I321" s="352"/>
      <c r="J321" s="352"/>
      <c r="K321" s="352"/>
      <c r="L321" s="352"/>
      <c r="M321" s="352"/>
      <c r="N321" s="352"/>
      <c r="O321" s="353"/>
      <c r="P321" s="347" t="s">
        <v>73</v>
      </c>
      <c r="Q321" s="348"/>
      <c r="R321" s="348"/>
      <c r="S321" s="348"/>
      <c r="T321" s="348"/>
      <c r="U321" s="348"/>
      <c r="V321" s="349"/>
      <c r="W321" s="37" t="s">
        <v>74</v>
      </c>
      <c r="X321" s="332">
        <f>IFERROR(SUMPRODUCT(X301:X319*H301:H319),"0")</f>
        <v>526.79999999999995</v>
      </c>
      <c r="Y321" s="332">
        <f>IFERROR(SUMPRODUCT(Y301:Y319*H301:H319),"0")</f>
        <v>526.79999999999995</v>
      </c>
      <c r="Z321" s="37"/>
      <c r="AA321" s="333"/>
      <c r="AB321" s="333"/>
      <c r="AC321" s="333"/>
    </row>
    <row r="322" spans="1:68" ht="16.5" customHeight="1" x14ac:dyDescent="0.25">
      <c r="A322" s="378" t="s">
        <v>474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52"/>
      <c r="Z322" s="352"/>
      <c r="AA322" s="325"/>
      <c r="AB322" s="325"/>
      <c r="AC322" s="325"/>
    </row>
    <row r="323" spans="1:68" ht="14.25" customHeight="1" x14ac:dyDescent="0.25">
      <c r="A323" s="355" t="s">
        <v>135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52"/>
      <c r="Z323" s="352"/>
      <c r="AA323" s="326"/>
      <c r="AB323" s="326"/>
      <c r="AC323" s="326"/>
    </row>
    <row r="324" spans="1:68" ht="27" customHeight="1" x14ac:dyDescent="0.25">
      <c r="A324" s="54" t="s">
        <v>475</v>
      </c>
      <c r="B324" s="54" t="s">
        <v>476</v>
      </c>
      <c r="C324" s="31">
        <v>4301135268</v>
      </c>
      <c r="D324" s="338">
        <v>4640242181134</v>
      </c>
      <c r="E324" s="339"/>
      <c r="F324" s="329">
        <v>0.8</v>
      </c>
      <c r="G324" s="32">
        <v>5</v>
      </c>
      <c r="H324" s="329">
        <v>4</v>
      </c>
      <c r="I324" s="329">
        <v>4.2830000000000004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56" t="s">
        <v>477</v>
      </c>
      <c r="Q324" s="335"/>
      <c r="R324" s="335"/>
      <c r="S324" s="335"/>
      <c r="T324" s="336"/>
      <c r="U324" s="34"/>
      <c r="V324" s="34"/>
      <c r="W324" s="35" t="s">
        <v>70</v>
      </c>
      <c r="X324" s="330">
        <v>0</v>
      </c>
      <c r="Y324" s="331">
        <f>IFERROR(IF(X324="","",X324),"")</f>
        <v>0</v>
      </c>
      <c r="Z324" s="36">
        <f>IFERROR(IF(X324="","",X324*0.0155),"")</f>
        <v>0</v>
      </c>
      <c r="AA324" s="56"/>
      <c r="AB324" s="57"/>
      <c r="AC324" s="320" t="s">
        <v>478</v>
      </c>
      <c r="AG324" s="67"/>
      <c r="AJ324" s="71" t="s">
        <v>72</v>
      </c>
      <c r="AK324" s="71">
        <v>1</v>
      </c>
      <c r="BB324" s="321" t="s">
        <v>82</v>
      </c>
      <c r="BM324" s="67">
        <f>IFERROR(X324*I324,"0")</f>
        <v>0</v>
      </c>
      <c r="BN324" s="67">
        <f>IFERROR(Y324*I324,"0")</f>
        <v>0</v>
      </c>
      <c r="BO324" s="67">
        <f>IFERROR(X324/J324,"0")</f>
        <v>0</v>
      </c>
      <c r="BP324" s="67">
        <f>IFERROR(Y324/J324,"0")</f>
        <v>0</v>
      </c>
    </row>
    <row r="325" spans="1:68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2"/>
      <c r="N325" s="352"/>
      <c r="O325" s="353"/>
      <c r="P325" s="347" t="s">
        <v>73</v>
      </c>
      <c r="Q325" s="348"/>
      <c r="R325" s="348"/>
      <c r="S325" s="348"/>
      <c r="T325" s="348"/>
      <c r="U325" s="348"/>
      <c r="V325" s="349"/>
      <c r="W325" s="37" t="s">
        <v>70</v>
      </c>
      <c r="X325" s="332">
        <f>IFERROR(SUM(X324:X324),"0")</f>
        <v>0</v>
      </c>
      <c r="Y325" s="332">
        <f>IFERROR(SUM(Y324:Y324),"0")</f>
        <v>0</v>
      </c>
      <c r="Z325" s="332">
        <f>IFERROR(IF(Z324="",0,Z324),"0")</f>
        <v>0</v>
      </c>
      <c r="AA325" s="333"/>
      <c r="AB325" s="333"/>
      <c r="AC325" s="333"/>
    </row>
    <row r="326" spans="1:68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2"/>
      <c r="N326" s="352"/>
      <c r="O326" s="353"/>
      <c r="P326" s="347" t="s">
        <v>73</v>
      </c>
      <c r="Q326" s="348"/>
      <c r="R326" s="348"/>
      <c r="S326" s="348"/>
      <c r="T326" s="348"/>
      <c r="U326" s="348"/>
      <c r="V326" s="349"/>
      <c r="W326" s="37" t="s">
        <v>74</v>
      </c>
      <c r="X326" s="332">
        <f>IFERROR(SUMPRODUCT(X324:X324*H324:H324),"0")</f>
        <v>0</v>
      </c>
      <c r="Y326" s="332">
        <f>IFERROR(SUMPRODUCT(Y324:Y324*H324:H324),"0")</f>
        <v>0</v>
      </c>
      <c r="Z326" s="37"/>
      <c r="AA326" s="333"/>
      <c r="AB326" s="333"/>
      <c r="AC326" s="333"/>
    </row>
    <row r="327" spans="1:68" ht="15" customHeight="1" x14ac:dyDescent="0.2">
      <c r="A327" s="496"/>
      <c r="B327" s="352"/>
      <c r="C327" s="352"/>
      <c r="D327" s="352"/>
      <c r="E327" s="352"/>
      <c r="F327" s="352"/>
      <c r="G327" s="352"/>
      <c r="H327" s="352"/>
      <c r="I327" s="352"/>
      <c r="J327" s="352"/>
      <c r="K327" s="352"/>
      <c r="L327" s="352"/>
      <c r="M327" s="352"/>
      <c r="N327" s="352"/>
      <c r="O327" s="442"/>
      <c r="P327" s="373" t="s">
        <v>479</v>
      </c>
      <c r="Q327" s="374"/>
      <c r="R327" s="374"/>
      <c r="S327" s="374"/>
      <c r="T327" s="374"/>
      <c r="U327" s="374"/>
      <c r="V327" s="375"/>
      <c r="W327" s="37" t="s">
        <v>74</v>
      </c>
      <c r="X327" s="332">
        <f>IFERROR(X24+X31+X38+X49+X54+X59+X63+X68+X74+X80+X86+X92+X103+X109+X120+X124+X130+X136+X142+X147+X152+X157+X162+X168+X176+X181+X189+X193+X199+X206+X213+X223+X231+X236+X241+X247+X253+X259+X266+X272+X276+X284+X288+X293+X299+X321+X326,"0")</f>
        <v>11844.6</v>
      </c>
      <c r="Y327" s="332">
        <f>IFERROR(Y24+Y31+Y38+Y49+Y54+Y59+Y63+Y68+Y74+Y80+Y86+Y92+Y103+Y109+Y120+Y124+Y130+Y136+Y142+Y147+Y152+Y157+Y162+Y168+Y176+Y181+Y189+Y193+Y199+Y206+Y213+Y223+Y231+Y236+Y241+Y247+Y253+Y259+Y266+Y272+Y276+Y284+Y288+Y293+Y299+Y321+Y326,"0")</f>
        <v>11844.6</v>
      </c>
      <c r="Z327" s="37"/>
      <c r="AA327" s="333"/>
      <c r="AB327" s="333"/>
      <c r="AC327" s="333"/>
    </row>
    <row r="328" spans="1:68" x14ac:dyDescent="0.2">
      <c r="A328" s="352"/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442"/>
      <c r="P328" s="373" t="s">
        <v>480</v>
      </c>
      <c r="Q328" s="374"/>
      <c r="R328" s="374"/>
      <c r="S328" s="374"/>
      <c r="T328" s="374"/>
      <c r="U328" s="374"/>
      <c r="V328" s="375"/>
      <c r="W328" s="37" t="s">
        <v>74</v>
      </c>
      <c r="X328" s="332">
        <f>IFERROR(SUM(BM22:BM324),"0")</f>
        <v>13149.247999999998</v>
      </c>
      <c r="Y328" s="332">
        <f>IFERROR(SUM(BN22:BN324),"0")</f>
        <v>13149.247999999998</v>
      </c>
      <c r="Z328" s="37"/>
      <c r="AA328" s="333"/>
      <c r="AB328" s="333"/>
      <c r="AC328" s="333"/>
    </row>
    <row r="329" spans="1:68" x14ac:dyDescent="0.2">
      <c r="A329" s="352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442"/>
      <c r="P329" s="373" t="s">
        <v>481</v>
      </c>
      <c r="Q329" s="374"/>
      <c r="R329" s="374"/>
      <c r="S329" s="374"/>
      <c r="T329" s="374"/>
      <c r="U329" s="374"/>
      <c r="V329" s="375"/>
      <c r="W329" s="37" t="s">
        <v>482</v>
      </c>
      <c r="X329" s="38">
        <f>ROUNDUP(SUM(BO22:BO324),0)</f>
        <v>36</v>
      </c>
      <c r="Y329" s="38">
        <f>ROUNDUP(SUM(BP22:BP324),0)</f>
        <v>36</v>
      </c>
      <c r="Z329" s="37"/>
      <c r="AA329" s="333"/>
      <c r="AB329" s="333"/>
      <c r="AC329" s="333"/>
    </row>
    <row r="330" spans="1:68" x14ac:dyDescent="0.2">
      <c r="A330" s="352"/>
      <c r="B330" s="352"/>
      <c r="C330" s="352"/>
      <c r="D330" s="352"/>
      <c r="E330" s="352"/>
      <c r="F330" s="352"/>
      <c r="G330" s="352"/>
      <c r="H330" s="352"/>
      <c r="I330" s="352"/>
      <c r="J330" s="352"/>
      <c r="K330" s="352"/>
      <c r="L330" s="352"/>
      <c r="M330" s="352"/>
      <c r="N330" s="352"/>
      <c r="O330" s="442"/>
      <c r="P330" s="373" t="s">
        <v>483</v>
      </c>
      <c r="Q330" s="374"/>
      <c r="R330" s="374"/>
      <c r="S330" s="374"/>
      <c r="T330" s="374"/>
      <c r="U330" s="374"/>
      <c r="V330" s="375"/>
      <c r="W330" s="37" t="s">
        <v>74</v>
      </c>
      <c r="X330" s="332">
        <f>GrossWeightTotal+PalletQtyTotal*25</f>
        <v>14049.247999999998</v>
      </c>
      <c r="Y330" s="332">
        <f>GrossWeightTotalR+PalletQtyTotalR*25</f>
        <v>14049.247999999998</v>
      </c>
      <c r="Z330" s="37"/>
      <c r="AA330" s="333"/>
      <c r="AB330" s="333"/>
      <c r="AC330" s="333"/>
    </row>
    <row r="331" spans="1:68" x14ac:dyDescent="0.2">
      <c r="A331" s="352"/>
      <c r="B331" s="352"/>
      <c r="C331" s="352"/>
      <c r="D331" s="352"/>
      <c r="E331" s="352"/>
      <c r="F331" s="352"/>
      <c r="G331" s="352"/>
      <c r="H331" s="352"/>
      <c r="I331" s="352"/>
      <c r="J331" s="352"/>
      <c r="K331" s="352"/>
      <c r="L331" s="352"/>
      <c r="M331" s="352"/>
      <c r="N331" s="352"/>
      <c r="O331" s="442"/>
      <c r="P331" s="373" t="s">
        <v>484</v>
      </c>
      <c r="Q331" s="374"/>
      <c r="R331" s="374"/>
      <c r="S331" s="374"/>
      <c r="T331" s="374"/>
      <c r="U331" s="374"/>
      <c r="V331" s="375"/>
      <c r="W331" s="37" t="s">
        <v>482</v>
      </c>
      <c r="X331" s="332">
        <f>IFERROR(X23+X30+X37+X48+X53+X58+X62+X67+X73+X79+X85+X91+X102+X108+X119+X123+X129+X135+X141+X146+X151+X156+X161+X167+X175+X180+X188+X192+X198+X205+X212+X222+X230+X235+X240+X246+X252+X258+X265+X271+X275+X283+X287+X292+X298+X320+X325,"0")</f>
        <v>2858</v>
      </c>
      <c r="Y331" s="332">
        <f>IFERROR(Y23+Y30+Y37+Y48+Y53+Y58+Y62+Y67+Y73+Y79+Y85+Y91+Y102+Y108+Y119+Y123+Y129+Y135+Y141+Y146+Y151+Y156+Y161+Y167+Y175+Y180+Y188+Y192+Y198+Y205+Y212+Y222+Y230+Y235+Y240+Y246+Y252+Y258+Y265+Y271+Y275+Y283+Y287+Y292+Y298+Y320+Y325,"0")</f>
        <v>2858</v>
      </c>
      <c r="Z331" s="37"/>
      <c r="AA331" s="333"/>
      <c r="AB331" s="333"/>
      <c r="AC331" s="333"/>
    </row>
    <row r="332" spans="1:68" ht="14.25" customHeight="1" x14ac:dyDescent="0.2">
      <c r="A332" s="352"/>
      <c r="B332" s="352"/>
      <c r="C332" s="352"/>
      <c r="D332" s="352"/>
      <c r="E332" s="352"/>
      <c r="F332" s="352"/>
      <c r="G332" s="352"/>
      <c r="H332" s="352"/>
      <c r="I332" s="352"/>
      <c r="J332" s="352"/>
      <c r="K332" s="352"/>
      <c r="L332" s="352"/>
      <c r="M332" s="352"/>
      <c r="N332" s="352"/>
      <c r="O332" s="442"/>
      <c r="P332" s="373" t="s">
        <v>485</v>
      </c>
      <c r="Q332" s="374"/>
      <c r="R332" s="374"/>
      <c r="S332" s="374"/>
      <c r="T332" s="374"/>
      <c r="U332" s="374"/>
      <c r="V332" s="375"/>
      <c r="W332" s="39" t="s">
        <v>486</v>
      </c>
      <c r="X332" s="37"/>
      <c r="Y332" s="37"/>
      <c r="Z332" s="37">
        <f>IFERROR(Z23+Z30+Z37+Z48+Z53+Z58+Z62+Z67+Z73+Z79+Z85+Z91+Z102+Z108+Z119+Z123+Z129+Z135+Z141+Z146+Z151+Z156+Z161+Z167+Z175+Z180+Z188+Z192+Z198+Z205+Z212+Z222+Z230+Z235+Z240+Z246+Z252+Z258+Z265+Z271+Z275+Z283+Z287+Z292+Z298+Z320+Z325,"0")</f>
        <v>45.356340000000003</v>
      </c>
      <c r="AA332" s="333"/>
      <c r="AB332" s="333"/>
      <c r="AC332" s="333"/>
    </row>
    <row r="333" spans="1:68" ht="13.5" customHeight="1" thickBot="1" x14ac:dyDescent="0.25"/>
    <row r="334" spans="1:68" ht="27" customHeight="1" thickTop="1" thickBot="1" x14ac:dyDescent="0.25">
      <c r="A334" s="40" t="s">
        <v>487</v>
      </c>
      <c r="B334" s="327" t="s">
        <v>63</v>
      </c>
      <c r="C334" s="345" t="s">
        <v>75</v>
      </c>
      <c r="D334" s="472"/>
      <c r="E334" s="472"/>
      <c r="F334" s="472"/>
      <c r="G334" s="472"/>
      <c r="H334" s="472"/>
      <c r="I334" s="472"/>
      <c r="J334" s="472"/>
      <c r="K334" s="472"/>
      <c r="L334" s="472"/>
      <c r="M334" s="472"/>
      <c r="N334" s="472"/>
      <c r="O334" s="472"/>
      <c r="P334" s="472"/>
      <c r="Q334" s="472"/>
      <c r="R334" s="472"/>
      <c r="S334" s="472"/>
      <c r="T334" s="468"/>
      <c r="U334" s="345" t="s">
        <v>246</v>
      </c>
      <c r="V334" s="468"/>
      <c r="W334" s="327" t="s">
        <v>272</v>
      </c>
      <c r="X334" s="345" t="s">
        <v>291</v>
      </c>
      <c r="Y334" s="472"/>
      <c r="Z334" s="472"/>
      <c r="AA334" s="472"/>
      <c r="AB334" s="472"/>
      <c r="AC334" s="472"/>
      <c r="AD334" s="468"/>
      <c r="AE334" s="327" t="s">
        <v>366</v>
      </c>
      <c r="AF334" s="327" t="s">
        <v>371</v>
      </c>
      <c r="AG334" s="327" t="s">
        <v>378</v>
      </c>
      <c r="AH334" s="345" t="s">
        <v>247</v>
      </c>
      <c r="AI334" s="468"/>
    </row>
    <row r="335" spans="1:68" ht="14.25" customHeight="1" thickTop="1" x14ac:dyDescent="0.2">
      <c r="A335" s="341" t="s">
        <v>488</v>
      </c>
      <c r="B335" s="345" t="s">
        <v>63</v>
      </c>
      <c r="C335" s="345" t="s">
        <v>76</v>
      </c>
      <c r="D335" s="345" t="s">
        <v>85</v>
      </c>
      <c r="E335" s="345" t="s">
        <v>95</v>
      </c>
      <c r="F335" s="345" t="s">
        <v>116</v>
      </c>
      <c r="G335" s="345" t="s">
        <v>143</v>
      </c>
      <c r="H335" s="345" t="s">
        <v>150</v>
      </c>
      <c r="I335" s="345" t="s">
        <v>156</v>
      </c>
      <c r="J335" s="345" t="s">
        <v>164</v>
      </c>
      <c r="K335" s="345" t="s">
        <v>184</v>
      </c>
      <c r="L335" s="345" t="s">
        <v>190</v>
      </c>
      <c r="M335" s="345" t="s">
        <v>210</v>
      </c>
      <c r="N335" s="328"/>
      <c r="O335" s="345" t="s">
        <v>216</v>
      </c>
      <c r="P335" s="345" t="s">
        <v>223</v>
      </c>
      <c r="Q335" s="345" t="s">
        <v>229</v>
      </c>
      <c r="R335" s="345" t="s">
        <v>233</v>
      </c>
      <c r="S335" s="345" t="s">
        <v>236</v>
      </c>
      <c r="T335" s="345" t="s">
        <v>242</v>
      </c>
      <c r="U335" s="345" t="s">
        <v>247</v>
      </c>
      <c r="V335" s="345" t="s">
        <v>251</v>
      </c>
      <c r="W335" s="345" t="s">
        <v>273</v>
      </c>
      <c r="X335" s="345" t="s">
        <v>292</v>
      </c>
      <c r="Y335" s="345" t="s">
        <v>308</v>
      </c>
      <c r="Z335" s="345" t="s">
        <v>318</v>
      </c>
      <c r="AA335" s="345" t="s">
        <v>333</v>
      </c>
      <c r="AB335" s="345" t="s">
        <v>344</v>
      </c>
      <c r="AC335" s="345" t="s">
        <v>349</v>
      </c>
      <c r="AD335" s="345" t="s">
        <v>360</v>
      </c>
      <c r="AE335" s="345" t="s">
        <v>367</v>
      </c>
      <c r="AF335" s="345" t="s">
        <v>372</v>
      </c>
      <c r="AG335" s="345" t="s">
        <v>379</v>
      </c>
      <c r="AH335" s="345" t="s">
        <v>247</v>
      </c>
      <c r="AI335" s="345" t="s">
        <v>474</v>
      </c>
    </row>
    <row r="336" spans="1:68" ht="13.5" customHeight="1" thickBot="1" x14ac:dyDescent="0.25">
      <c r="A336" s="342"/>
      <c r="B336" s="346"/>
      <c r="C336" s="346"/>
      <c r="D336" s="346"/>
      <c r="E336" s="346"/>
      <c r="F336" s="346"/>
      <c r="G336" s="346"/>
      <c r="H336" s="346"/>
      <c r="I336" s="346"/>
      <c r="J336" s="346"/>
      <c r="K336" s="346"/>
      <c r="L336" s="346"/>
      <c r="M336" s="346"/>
      <c r="N336" s="328"/>
      <c r="O336" s="346"/>
      <c r="P336" s="346"/>
      <c r="Q336" s="346"/>
      <c r="R336" s="346"/>
      <c r="S336" s="346"/>
      <c r="T336" s="346"/>
      <c r="U336" s="346"/>
      <c r="V336" s="346"/>
      <c r="W336" s="346"/>
      <c r="X336" s="346"/>
      <c r="Y336" s="346"/>
      <c r="Z336" s="346"/>
      <c r="AA336" s="346"/>
      <c r="AB336" s="346"/>
      <c r="AC336" s="346"/>
      <c r="AD336" s="346"/>
      <c r="AE336" s="346"/>
      <c r="AF336" s="346"/>
      <c r="AG336" s="346"/>
      <c r="AH336" s="346"/>
      <c r="AI336" s="346"/>
    </row>
    <row r="337" spans="1:35" ht="18" customHeight="1" thickTop="1" thickBot="1" x14ac:dyDescent="0.25">
      <c r="A337" s="40" t="s">
        <v>489</v>
      </c>
      <c r="B337" s="46">
        <f>IFERROR(X22*H22,"0")</f>
        <v>0</v>
      </c>
      <c r="C337" s="46">
        <f>IFERROR(X28*H28,"0")+IFERROR(X29*H29,"0")</f>
        <v>294</v>
      </c>
      <c r="D337" s="46">
        <f>IFERROR(X34*H34,"0")+IFERROR(X35*H35,"0")+IFERROR(X36*H36,"0")</f>
        <v>134.39999999999998</v>
      </c>
      <c r="E337" s="46">
        <f>IFERROR(X41*H41,"0")+IFERROR(X42*H42,"0")+IFERROR(X43*H43,"0")+IFERROR(X44*H44,"0")+IFERROR(X45*H45,"0")+IFERROR(X46*H46,"0")+IFERROR(X47*H47,"0")</f>
        <v>1092</v>
      </c>
      <c r="F337" s="46">
        <f>IFERROR(X52*H52,"0")+IFERROR(X56*H56,"0")+IFERROR(X57*H57,"0")+IFERROR(X61*H61,"0")+IFERROR(X65*H65,"0")+IFERROR(X66*H66,"0")+IFERROR(X70*H70,"0")+IFERROR(X71*H71,"0")+IFERROR(X72*H72,"0")</f>
        <v>16.8</v>
      </c>
      <c r="G337" s="46">
        <f>IFERROR(X77*H77,"0")+IFERROR(X78*H78,"0")</f>
        <v>0</v>
      </c>
      <c r="H337" s="46">
        <f>IFERROR(X83*H83,"0")+IFERROR(X84*H84,"0")</f>
        <v>50.4</v>
      </c>
      <c r="I337" s="46">
        <f>IFERROR(X89*H89,"0")+IFERROR(X90*H90,"0")</f>
        <v>201.6</v>
      </c>
      <c r="J337" s="46">
        <f>IFERROR(X95*H95,"0")+IFERROR(X96*H96,"0")+IFERROR(X97*H97,"0")+IFERROR(X98*H98,"0")+IFERROR(X99*H99,"0")+IFERROR(X100*H100,"0")+IFERROR(X101*H101,"0")</f>
        <v>855.12000000000012</v>
      </c>
      <c r="K337" s="46">
        <f>IFERROR(X106*H106,"0")+IFERROR(X107*H107,"0")</f>
        <v>0</v>
      </c>
      <c r="L337" s="46">
        <f>IFERROR(X112*H112,"0")+IFERROR(X113*H113,"0")+IFERROR(X114*H114,"0")+IFERROR(X115*H115,"0")+IFERROR(X116*H116,"0")+IFERROR(X117*H117,"0")+IFERROR(X118*H118,"0")+IFERROR(X122*H122,"0")</f>
        <v>3521.7599999999998</v>
      </c>
      <c r="M337" s="46">
        <f>IFERROR(X127*H127,"0")+IFERROR(X128*H128,"0")</f>
        <v>1218</v>
      </c>
      <c r="N337" s="328"/>
      <c r="O337" s="46">
        <f>IFERROR(X133*H133,"0")+IFERROR(X134*H134,"0")</f>
        <v>420</v>
      </c>
      <c r="P337" s="46">
        <f>IFERROR(X139*H139,"0")+IFERROR(X140*H140,"0")</f>
        <v>294</v>
      </c>
      <c r="Q337" s="46">
        <f>IFERROR(X145*H145,"0")</f>
        <v>42</v>
      </c>
      <c r="R337" s="46">
        <f>IFERROR(X150*H150,"0")</f>
        <v>37.800000000000004</v>
      </c>
      <c r="S337" s="46">
        <f>IFERROR(X155*H155,"0")</f>
        <v>0</v>
      </c>
      <c r="T337" s="46">
        <f>IFERROR(X160*H160,"0")</f>
        <v>0</v>
      </c>
      <c r="U337" s="46">
        <f>IFERROR(X166*H166,"0")</f>
        <v>0</v>
      </c>
      <c r="V337" s="46">
        <f>IFERROR(X171*H171,"0")+IFERROR(X172*H172,"0")+IFERROR(X173*H173,"0")+IFERROR(X174*H174,"0")+IFERROR(X178*H178,"0")+IFERROR(X179*H179,"0")</f>
        <v>120</v>
      </c>
      <c r="W337" s="46">
        <f>IFERROR(X185*H185,"0")+IFERROR(X186*H186,"0")+IFERROR(X187*H187,"0")+IFERROR(X191*H191,"0")</f>
        <v>1428</v>
      </c>
      <c r="X337" s="46">
        <f>IFERROR(X197*H197,"0")+IFERROR(X201*H201,"0")+IFERROR(X202*H202,"0")+IFERROR(X203*H203,"0")+IFERROR(X204*H204,"0")</f>
        <v>72.240000000000009</v>
      </c>
      <c r="Y337" s="46">
        <f>IFERROR(X209*H209,"0")+IFERROR(X210*H210,"0")+IFERROR(X211*H211,"0")</f>
        <v>403.2</v>
      </c>
      <c r="Z337" s="46">
        <f>IFERROR(X216*H216,"0")+IFERROR(X217*H217,"0")+IFERROR(X218*H218,"0")+IFERROR(X219*H219,"0")+IFERROR(X220*H220,"0")+IFERROR(X221*H221,"0")</f>
        <v>134.39999999999998</v>
      </c>
      <c r="AA337" s="46">
        <f>IFERROR(X226*H226,"0")+IFERROR(X227*H227,"0")+IFERROR(X228*H228,"0")+IFERROR(X229*H229,"0")</f>
        <v>0</v>
      </c>
      <c r="AB337" s="46">
        <f>IFERROR(X234*H234,"0")</f>
        <v>0</v>
      </c>
      <c r="AC337" s="46">
        <f>IFERROR(X239*H239,"0")+IFERROR(X243*H243,"0")+IFERROR(X244*H244,"0")+IFERROR(X245*H245,"0")</f>
        <v>0</v>
      </c>
      <c r="AD337" s="46">
        <f>IFERROR(X250*H250,"0")+IFERROR(X251*H251,"0")</f>
        <v>0</v>
      </c>
      <c r="AE337" s="46">
        <f>IFERROR(X257*H257,"0")</f>
        <v>0</v>
      </c>
      <c r="AF337" s="46">
        <f>IFERROR(X263*H263,"0")+IFERROR(X264*H264,"0")</f>
        <v>180</v>
      </c>
      <c r="AG337" s="46">
        <f>IFERROR(X270*H270,"0")+IFERROR(X274*H274,"0")</f>
        <v>0</v>
      </c>
      <c r="AH337" s="46">
        <f>IFERROR(X280*H280,"0")+IFERROR(X281*H281,"0")+IFERROR(X282*H282,"0")+IFERROR(X286*H286,"0")+IFERROR(X290*H290,"0")+IFERROR(X291*H291,"0")+IFERROR(X295*H295,"0")+IFERROR(X296*H296,"0")+IFERROR(X297*H297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1328.88</v>
      </c>
      <c r="AI337" s="46">
        <f>IFERROR(X324*H324,"0")</f>
        <v>0</v>
      </c>
    </row>
    <row r="338" spans="1:35" ht="13.5" customHeight="1" thickTop="1" x14ac:dyDescent="0.2">
      <c r="C338" s="328"/>
    </row>
    <row r="339" spans="1:35" ht="19.5" customHeight="1" x14ac:dyDescent="0.2">
      <c r="A339" s="58" t="s">
        <v>490</v>
      </c>
      <c r="B339" s="58" t="s">
        <v>491</v>
      </c>
      <c r="C339" s="58" t="s">
        <v>492</v>
      </c>
    </row>
    <row r="340" spans="1:35" x14ac:dyDescent="0.2">
      <c r="A340" s="59">
        <f>SUMPRODUCT(--(BB:BB="ЗПФ"),--(W:W="кор"),H:H,Y:Y)+SUMPRODUCT(--(BB:BB="ЗПФ"),--(W:W="кг"),Y:Y)</f>
        <v>5548.8</v>
      </c>
      <c r="B340" s="60">
        <f>SUMPRODUCT(--(BB:BB="ПГП"),--(W:W="кор"),H:H,Y:Y)+SUMPRODUCT(--(BB:BB="ПГП"),--(W:W="кг"),Y:Y)</f>
        <v>6295.8</v>
      </c>
      <c r="C340" s="60">
        <f>SUMPRODUCT(--(BB:BB="КИЗ"),--(W:W="кор"),H:H,Y:Y)+SUMPRODUCT(--(BB:BB="КИЗ"),--(W:W="кг"),Y:Y)</f>
        <v>0</v>
      </c>
    </row>
  </sheetData>
  <sheetProtection algorithmName="SHA-512" hashValue="JFOHEfNkPSAB5A8gQeSIohKI2iz4N+Wf11nnvXL3DbI3EPcxnt4ssea49mHc4qX7Q5xhBa7PCjOYb0UaBDNOyQ==" saltValue="QLOVpookS67WQdUXo8BK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1">
    <mergeCell ref="A10:C10"/>
    <mergeCell ref="P218:T218"/>
    <mergeCell ref="A21:Z21"/>
    <mergeCell ref="AE335:AE336"/>
    <mergeCell ref="A194:Z194"/>
    <mergeCell ref="D42:E42"/>
    <mergeCell ref="D173:E173"/>
    <mergeCell ref="D17:E18"/>
    <mergeCell ref="A151:O152"/>
    <mergeCell ref="P71:T71"/>
    <mergeCell ref="A131:Z131"/>
    <mergeCell ref="P313:T313"/>
    <mergeCell ref="P202:T202"/>
    <mergeCell ref="P307:T307"/>
    <mergeCell ref="A188:O189"/>
    <mergeCell ref="D250:E250"/>
    <mergeCell ref="X17:X18"/>
    <mergeCell ref="D44:E44"/>
    <mergeCell ref="D286:E286"/>
    <mergeCell ref="B335:B336"/>
    <mergeCell ref="P70:T70"/>
    <mergeCell ref="D335:D336"/>
    <mergeCell ref="P263:T263"/>
    <mergeCell ref="D244:E244"/>
    <mergeCell ref="P228:T228"/>
    <mergeCell ref="D171:E171"/>
    <mergeCell ref="Q6:R6"/>
    <mergeCell ref="A267:Z267"/>
    <mergeCell ref="P134:T134"/>
    <mergeCell ref="P243:T243"/>
    <mergeCell ref="A33:Z33"/>
    <mergeCell ref="A269:Z269"/>
    <mergeCell ref="P23:V23"/>
    <mergeCell ref="P272:V272"/>
    <mergeCell ref="D133:E133"/>
    <mergeCell ref="A262:Z262"/>
    <mergeCell ref="P283:V283"/>
    <mergeCell ref="W335:W336"/>
    <mergeCell ref="P83:T83"/>
    <mergeCell ref="Y335:Y336"/>
    <mergeCell ref="V12:W12"/>
    <mergeCell ref="P319:T319"/>
    <mergeCell ref="D191:E191"/>
    <mergeCell ref="U334:V334"/>
    <mergeCell ref="A51:Z51"/>
    <mergeCell ref="P72:T72"/>
    <mergeCell ref="A58:O59"/>
    <mergeCell ref="N17:N18"/>
    <mergeCell ref="F17:F18"/>
    <mergeCell ref="Q5:R5"/>
    <mergeCell ref="P297:T297"/>
    <mergeCell ref="D107:E107"/>
    <mergeCell ref="P291:T291"/>
    <mergeCell ref="D234:E234"/>
    <mergeCell ref="P65:T65"/>
    <mergeCell ref="A265:O266"/>
    <mergeCell ref="A39:Z39"/>
    <mergeCell ref="D291:E291"/>
    <mergeCell ref="D239:E239"/>
    <mergeCell ref="P174:T174"/>
    <mergeCell ref="D95:E95"/>
    <mergeCell ref="P74:V74"/>
    <mergeCell ref="A73:O74"/>
    <mergeCell ref="Y17:Y18"/>
    <mergeCell ref="U17:V17"/>
    <mergeCell ref="D57:E57"/>
    <mergeCell ref="A8:C8"/>
    <mergeCell ref="AD17:AF18"/>
    <mergeCell ref="X335:X336"/>
    <mergeCell ref="P167:V167"/>
    <mergeCell ref="P142:V142"/>
    <mergeCell ref="D101:E101"/>
    <mergeCell ref="A132:Z132"/>
    <mergeCell ref="F5:G5"/>
    <mergeCell ref="O335:O336"/>
    <mergeCell ref="G335:G336"/>
    <mergeCell ref="A25:Z25"/>
    <mergeCell ref="P119:V119"/>
    <mergeCell ref="P186:T186"/>
    <mergeCell ref="D221:E221"/>
    <mergeCell ref="V11:W11"/>
    <mergeCell ref="A294:Z294"/>
    <mergeCell ref="P57:T57"/>
    <mergeCell ref="A205:O206"/>
    <mergeCell ref="P317:T317"/>
    <mergeCell ref="A192:O193"/>
    <mergeCell ref="A254:Z254"/>
    <mergeCell ref="D29:E29"/>
    <mergeCell ref="D216:E216"/>
    <mergeCell ref="A20:Z20"/>
    <mergeCell ref="A125:Z125"/>
    <mergeCell ref="AH335:AH336"/>
    <mergeCell ref="P189:V189"/>
    <mergeCell ref="P287:V287"/>
    <mergeCell ref="D226:E226"/>
    <mergeCell ref="P2:W3"/>
    <mergeCell ref="P133:T133"/>
    <mergeCell ref="A323:Z323"/>
    <mergeCell ref="P127:T127"/>
    <mergeCell ref="A170:Z170"/>
    <mergeCell ref="D35:E35"/>
    <mergeCell ref="D228:E228"/>
    <mergeCell ref="X334:AD334"/>
    <mergeCell ref="A289:Z289"/>
    <mergeCell ref="A23:O24"/>
    <mergeCell ref="D10:E10"/>
    <mergeCell ref="F10:G10"/>
    <mergeCell ref="P191:T191"/>
    <mergeCell ref="D34:E34"/>
    <mergeCell ref="D305:E305"/>
    <mergeCell ref="D243:E243"/>
    <mergeCell ref="D270:E270"/>
    <mergeCell ref="D99:E99"/>
    <mergeCell ref="P205:V205"/>
    <mergeCell ref="P128:T128"/>
    <mergeCell ref="A9:C9"/>
    <mergeCell ref="D202:E202"/>
    <mergeCell ref="P112:T112"/>
    <mergeCell ref="P335:P336"/>
    <mergeCell ref="P103:V103"/>
    <mergeCell ref="Q13:R13"/>
    <mergeCell ref="A93:Z93"/>
    <mergeCell ref="D318:E318"/>
    <mergeCell ref="P201:T201"/>
    <mergeCell ref="P139:T139"/>
    <mergeCell ref="P114:T114"/>
    <mergeCell ref="D84:E84"/>
    <mergeCell ref="P41:T41"/>
    <mergeCell ref="D155:E155"/>
    <mergeCell ref="D22:E22"/>
    <mergeCell ref="A62:O63"/>
    <mergeCell ref="P301:T301"/>
    <mergeCell ref="A320:O321"/>
    <mergeCell ref="P295:T295"/>
    <mergeCell ref="P178:T178"/>
    <mergeCell ref="M335:M336"/>
    <mergeCell ref="P34:T34"/>
    <mergeCell ref="A102:O103"/>
    <mergeCell ref="D257:E257"/>
    <mergeCell ref="H5:M5"/>
    <mergeCell ref="P31:V31"/>
    <mergeCell ref="A27:Z27"/>
    <mergeCell ref="P329:V329"/>
    <mergeCell ref="A154:Z154"/>
    <mergeCell ref="P98:T98"/>
    <mergeCell ref="A214:Z214"/>
    <mergeCell ref="D317:E317"/>
    <mergeCell ref="A285:Z285"/>
    <mergeCell ref="D6:M6"/>
    <mergeCell ref="D304:E304"/>
    <mergeCell ref="P266:V266"/>
    <mergeCell ref="A292:O293"/>
    <mergeCell ref="D83:E83"/>
    <mergeCell ref="A278:Z278"/>
    <mergeCell ref="D319:E319"/>
    <mergeCell ref="P227:T227"/>
    <mergeCell ref="P106:T106"/>
    <mergeCell ref="P226:T226"/>
    <mergeCell ref="P120:V120"/>
    <mergeCell ref="P35:T35"/>
    <mergeCell ref="G17:G18"/>
    <mergeCell ref="D314:E314"/>
    <mergeCell ref="A327:O332"/>
    <mergeCell ref="V6:W9"/>
    <mergeCell ref="P274:T274"/>
    <mergeCell ref="D186:E186"/>
    <mergeCell ref="D217:E217"/>
    <mergeCell ref="AI335:AI336"/>
    <mergeCell ref="P84:T84"/>
    <mergeCell ref="D65:E65"/>
    <mergeCell ref="P22:T22"/>
    <mergeCell ref="P314:T314"/>
    <mergeCell ref="P236:V236"/>
    <mergeCell ref="P92:V92"/>
    <mergeCell ref="A88:Z88"/>
    <mergeCell ref="P257:T257"/>
    <mergeCell ref="P54:V54"/>
    <mergeCell ref="Z17:Z18"/>
    <mergeCell ref="AB17:AB18"/>
    <mergeCell ref="P271:V271"/>
    <mergeCell ref="P265:V265"/>
    <mergeCell ref="A277:Z277"/>
    <mergeCell ref="P331:V331"/>
    <mergeCell ref="A143:Z143"/>
    <mergeCell ref="A232:Z232"/>
    <mergeCell ref="A207:Z207"/>
    <mergeCell ref="A182:Z182"/>
    <mergeCell ref="H10:M10"/>
    <mergeCell ref="AC17:AC18"/>
    <mergeCell ref="A224:Z224"/>
    <mergeCell ref="D89:E89"/>
    <mergeCell ref="C334:T334"/>
    <mergeCell ref="P147:V147"/>
    <mergeCell ref="P251:T251"/>
    <mergeCell ref="Q335:Q336"/>
    <mergeCell ref="A175:O176"/>
    <mergeCell ref="P45:T45"/>
    <mergeCell ref="A235:O236"/>
    <mergeCell ref="P318:T318"/>
    <mergeCell ref="D128:E128"/>
    <mergeCell ref="A169:Z169"/>
    <mergeCell ref="A225:Z225"/>
    <mergeCell ref="P123:V123"/>
    <mergeCell ref="P240:V240"/>
    <mergeCell ref="P46:T46"/>
    <mergeCell ref="P282:T282"/>
    <mergeCell ref="P61:T61"/>
    <mergeCell ref="A273:Z273"/>
    <mergeCell ref="D227:E227"/>
    <mergeCell ref="P270:T270"/>
    <mergeCell ref="P192:V192"/>
    <mergeCell ref="AA335:AA336"/>
    <mergeCell ref="P247:V247"/>
    <mergeCell ref="A271:O272"/>
    <mergeCell ref="AC335:AC336"/>
    <mergeCell ref="P241:V241"/>
    <mergeCell ref="A158:Z158"/>
    <mergeCell ref="P252:V252"/>
    <mergeCell ref="AH334:AI334"/>
    <mergeCell ref="AA17:AA18"/>
    <mergeCell ref="P284:V284"/>
    <mergeCell ref="P36:T36"/>
    <mergeCell ref="D150:E150"/>
    <mergeCell ref="P107:T107"/>
    <mergeCell ref="P129:V129"/>
    <mergeCell ref="P101:T101"/>
    <mergeCell ref="P63:V63"/>
    <mergeCell ref="A75:Z75"/>
    <mergeCell ref="E335:E336"/>
    <mergeCell ref="A233:Z233"/>
    <mergeCell ref="M17:M18"/>
    <mergeCell ref="O17:O18"/>
    <mergeCell ref="P258:V258"/>
    <mergeCell ref="A248:Z248"/>
    <mergeCell ref="P223:V223"/>
    <mergeCell ref="J9:M9"/>
    <mergeCell ref="D112:E112"/>
    <mergeCell ref="A283:O284"/>
    <mergeCell ref="S335:S336"/>
    <mergeCell ref="D56:E56"/>
    <mergeCell ref="D127:E127"/>
    <mergeCell ref="P304:T304"/>
    <mergeCell ref="A298:O299"/>
    <mergeCell ref="D114:E114"/>
    <mergeCell ref="A129:O130"/>
    <mergeCell ref="P306:T306"/>
    <mergeCell ref="P86:V86"/>
    <mergeCell ref="P328:V328"/>
    <mergeCell ref="P213:V213"/>
    <mergeCell ref="P157:V157"/>
    <mergeCell ref="F335:F336"/>
    <mergeCell ref="H335:H336"/>
    <mergeCell ref="P326:V326"/>
    <mergeCell ref="A40:Z40"/>
    <mergeCell ref="D203:E203"/>
    <mergeCell ref="P152:V152"/>
    <mergeCell ref="P30:V30"/>
    <mergeCell ref="A82:Z82"/>
    <mergeCell ref="D140:E140"/>
    <mergeCell ref="AB335:AB336"/>
    <mergeCell ref="P151:V151"/>
    <mergeCell ref="D201:E201"/>
    <mergeCell ref="P245:T245"/>
    <mergeCell ref="A141:O142"/>
    <mergeCell ref="P89:T89"/>
    <mergeCell ref="P211:T211"/>
    <mergeCell ref="P309:T309"/>
    <mergeCell ref="D295:E295"/>
    <mergeCell ref="D178:E178"/>
    <mergeCell ref="D172:E172"/>
    <mergeCell ref="A156:O157"/>
    <mergeCell ref="P324:T324"/>
    <mergeCell ref="A261:Z261"/>
    <mergeCell ref="A138:Z138"/>
    <mergeCell ref="A230:O231"/>
    <mergeCell ref="A94:Z94"/>
    <mergeCell ref="A196:Z196"/>
    <mergeCell ref="P115:T115"/>
    <mergeCell ref="P231:V231"/>
    <mergeCell ref="A256:Z256"/>
    <mergeCell ref="A183:Z183"/>
    <mergeCell ref="P229:T229"/>
    <mergeCell ref="P204:T204"/>
    <mergeCell ref="Q10:R10"/>
    <mergeCell ref="D185:E185"/>
    <mergeCell ref="D41:E41"/>
    <mergeCell ref="P296:T296"/>
    <mergeCell ref="P85:V85"/>
    <mergeCell ref="A137:Z137"/>
    <mergeCell ref="A208:Z208"/>
    <mergeCell ref="A252:O253"/>
    <mergeCell ref="D43:E43"/>
    <mergeCell ref="P216:T216"/>
    <mergeCell ref="P124:V124"/>
    <mergeCell ref="P80:V80"/>
    <mergeCell ref="D36:E36"/>
    <mergeCell ref="P58:V58"/>
    <mergeCell ref="A13:M13"/>
    <mergeCell ref="P79:V79"/>
    <mergeCell ref="P73:V73"/>
    <mergeCell ref="A69:Z69"/>
    <mergeCell ref="D61:E61"/>
    <mergeCell ref="A15:M15"/>
    <mergeCell ref="P77:T77"/>
    <mergeCell ref="P179:T179"/>
    <mergeCell ref="P96:T96"/>
    <mergeCell ref="H17:H18"/>
    <mergeCell ref="Z335:Z336"/>
    <mergeCell ref="P293:V293"/>
    <mergeCell ref="A190:Z190"/>
    <mergeCell ref="A19:Z19"/>
    <mergeCell ref="P310:T310"/>
    <mergeCell ref="P292:V292"/>
    <mergeCell ref="A14:M14"/>
    <mergeCell ref="D280:E280"/>
    <mergeCell ref="A111:Z111"/>
    <mergeCell ref="P203:T203"/>
    <mergeCell ref="D46:E46"/>
    <mergeCell ref="D282:E282"/>
    <mergeCell ref="P212:V212"/>
    <mergeCell ref="P311:T311"/>
    <mergeCell ref="P140:T140"/>
    <mergeCell ref="D219:E219"/>
    <mergeCell ref="A30:O31"/>
    <mergeCell ref="P320:V320"/>
    <mergeCell ref="P90:T90"/>
    <mergeCell ref="D204:E204"/>
    <mergeCell ref="P217:T217"/>
    <mergeCell ref="D296:E296"/>
    <mergeCell ref="P275:V275"/>
    <mergeCell ref="A222:O223"/>
    <mergeCell ref="A325:O326"/>
    <mergeCell ref="D116:E116"/>
    <mergeCell ref="A177:Z177"/>
    <mergeCell ref="A275:O276"/>
    <mergeCell ref="P219:T219"/>
    <mergeCell ref="A164:Z164"/>
    <mergeCell ref="P210:T210"/>
    <mergeCell ref="P308:T308"/>
    <mergeCell ref="P185:T185"/>
    <mergeCell ref="A146:O147"/>
    <mergeCell ref="D264:E264"/>
    <mergeCell ref="D220:E220"/>
    <mergeCell ref="P199:V199"/>
    <mergeCell ref="A195:Z195"/>
    <mergeCell ref="A198:O199"/>
    <mergeCell ref="A322:Z322"/>
    <mergeCell ref="P122:T122"/>
    <mergeCell ref="P288:V288"/>
    <mergeCell ref="P136:V136"/>
    <mergeCell ref="A135:O136"/>
    <mergeCell ref="A126:Z126"/>
    <mergeCell ref="D251:E251"/>
    <mergeCell ref="D310:E310"/>
    <mergeCell ref="D218:E218"/>
    <mergeCell ref="J335:J336"/>
    <mergeCell ref="A237:Z237"/>
    <mergeCell ref="P135:V135"/>
    <mergeCell ref="D179:E179"/>
    <mergeCell ref="D166:E166"/>
    <mergeCell ref="A17:A18"/>
    <mergeCell ref="K17:K18"/>
    <mergeCell ref="C17:C18"/>
    <mergeCell ref="A238:Z238"/>
    <mergeCell ref="P66:T66"/>
    <mergeCell ref="P197:T197"/>
    <mergeCell ref="D118:E118"/>
    <mergeCell ref="P67:V67"/>
    <mergeCell ref="P264:T264"/>
    <mergeCell ref="P239:T239"/>
    <mergeCell ref="P253:V253"/>
    <mergeCell ref="P303:T303"/>
    <mergeCell ref="A121:Z121"/>
    <mergeCell ref="P146:V146"/>
    <mergeCell ref="P181:V181"/>
    <mergeCell ref="P305:T305"/>
    <mergeCell ref="R335:R336"/>
    <mergeCell ref="D96:E96"/>
    <mergeCell ref="T335:T336"/>
    <mergeCell ref="U335:U336"/>
    <mergeCell ref="P281:T281"/>
    <mergeCell ref="D72:E72"/>
    <mergeCell ref="P276:V276"/>
    <mergeCell ref="Q9:R9"/>
    <mergeCell ref="P312:T312"/>
    <mergeCell ref="P49:V49"/>
    <mergeCell ref="A32:Z32"/>
    <mergeCell ref="A159:Z159"/>
    <mergeCell ref="P78:T78"/>
    <mergeCell ref="A37:O38"/>
    <mergeCell ref="Q11:R11"/>
    <mergeCell ref="D309:E309"/>
    <mergeCell ref="D113:E113"/>
    <mergeCell ref="P118:T118"/>
    <mergeCell ref="D324:E324"/>
    <mergeCell ref="P117:T117"/>
    <mergeCell ref="D311:E311"/>
    <mergeCell ref="D115:E115"/>
    <mergeCell ref="P102:V102"/>
    <mergeCell ref="P280:T280"/>
    <mergeCell ref="Q12:R12"/>
    <mergeCell ref="D90:E90"/>
    <mergeCell ref="P62:V62"/>
    <mergeCell ref="P321:V321"/>
    <mergeCell ref="D100:E100"/>
    <mergeCell ref="P113:T113"/>
    <mergeCell ref="P17:T18"/>
    <mergeCell ref="A148:Z148"/>
    <mergeCell ref="A53:O54"/>
    <mergeCell ref="P250:T250"/>
    <mergeCell ref="A180:O181"/>
    <mergeCell ref="P286:T286"/>
    <mergeCell ref="A167:O168"/>
    <mergeCell ref="D229:E229"/>
    <mergeCell ref="D77:E77"/>
    <mergeCell ref="P187:T187"/>
    <mergeCell ref="P52:T52"/>
    <mergeCell ref="D160:E160"/>
    <mergeCell ref="I17:I18"/>
    <mergeCell ref="A48:O49"/>
    <mergeCell ref="D306:E306"/>
    <mergeCell ref="P176:V176"/>
    <mergeCell ref="A119:O120"/>
    <mergeCell ref="A246:O247"/>
    <mergeCell ref="P298:V298"/>
    <mergeCell ref="P198:V198"/>
    <mergeCell ref="A110:Z110"/>
    <mergeCell ref="D1:F1"/>
    <mergeCell ref="A242:Z242"/>
    <mergeCell ref="P47:T47"/>
    <mergeCell ref="J17:J18"/>
    <mergeCell ref="A91:O92"/>
    <mergeCell ref="L17:L18"/>
    <mergeCell ref="A85:O86"/>
    <mergeCell ref="A184:Z184"/>
    <mergeCell ref="P48:V48"/>
    <mergeCell ref="A165:Z165"/>
    <mergeCell ref="A6:C6"/>
    <mergeCell ref="A5:C5"/>
    <mergeCell ref="D9:E9"/>
    <mergeCell ref="F9:G9"/>
    <mergeCell ref="D52:E52"/>
    <mergeCell ref="A67:O68"/>
    <mergeCell ref="P15:T16"/>
    <mergeCell ref="D106:E106"/>
    <mergeCell ref="P43:T43"/>
    <mergeCell ref="A12:M12"/>
    <mergeCell ref="T5:U5"/>
    <mergeCell ref="V5:W5"/>
    <mergeCell ref="Q8:R8"/>
    <mergeCell ref="T6:U9"/>
    <mergeCell ref="D274:E274"/>
    <mergeCell ref="D245:E245"/>
    <mergeCell ref="D301:E301"/>
    <mergeCell ref="P116:T116"/>
    <mergeCell ref="D122:E122"/>
    <mergeCell ref="A105:Z105"/>
    <mergeCell ref="A26:Z26"/>
    <mergeCell ref="P97:T97"/>
    <mergeCell ref="P59:V59"/>
    <mergeCell ref="D211:E211"/>
    <mergeCell ref="P130:V130"/>
    <mergeCell ref="A104:Z104"/>
    <mergeCell ref="A258:O259"/>
    <mergeCell ref="A249:Z249"/>
    <mergeCell ref="P53:V53"/>
    <mergeCell ref="P68:V68"/>
    <mergeCell ref="A64:Z64"/>
    <mergeCell ref="A153:Z153"/>
    <mergeCell ref="D97:E97"/>
    <mergeCell ref="A255:Z255"/>
    <mergeCell ref="P38:V38"/>
    <mergeCell ref="H1:Q1"/>
    <mergeCell ref="P109:V109"/>
    <mergeCell ref="A268:Z268"/>
    <mergeCell ref="P222:V222"/>
    <mergeCell ref="P193:V193"/>
    <mergeCell ref="P246:V246"/>
    <mergeCell ref="A163:Z163"/>
    <mergeCell ref="D28:E28"/>
    <mergeCell ref="A76:Z76"/>
    <mergeCell ref="A108:O109"/>
    <mergeCell ref="D117:E117"/>
    <mergeCell ref="P171:T171"/>
    <mergeCell ref="D5:E5"/>
    <mergeCell ref="P42:T42"/>
    <mergeCell ref="P175:V175"/>
    <mergeCell ref="A240:O241"/>
    <mergeCell ref="P162:V162"/>
    <mergeCell ref="A87:Z87"/>
    <mergeCell ref="D145:E145"/>
    <mergeCell ref="A123:O124"/>
    <mergeCell ref="D210:E210"/>
    <mergeCell ref="D209:E209"/>
    <mergeCell ref="P166:T166"/>
    <mergeCell ref="W17:W18"/>
    <mergeCell ref="P332:V332"/>
    <mergeCell ref="P161:V161"/>
    <mergeCell ref="AG335:AG336"/>
    <mergeCell ref="P234:T234"/>
    <mergeCell ref="P325:V325"/>
    <mergeCell ref="A144:Z144"/>
    <mergeCell ref="A215:Z215"/>
    <mergeCell ref="D7:M7"/>
    <mergeCell ref="P91:V91"/>
    <mergeCell ref="A81:Z81"/>
    <mergeCell ref="P156:V156"/>
    <mergeCell ref="P327:V327"/>
    <mergeCell ref="D315:E315"/>
    <mergeCell ref="D302:E302"/>
    <mergeCell ref="P173:T173"/>
    <mergeCell ref="P29:T29"/>
    <mergeCell ref="P100:T100"/>
    <mergeCell ref="D8:M8"/>
    <mergeCell ref="P44:T44"/>
    <mergeCell ref="P108:V108"/>
    <mergeCell ref="A161:O162"/>
    <mergeCell ref="P180:V180"/>
    <mergeCell ref="AF335:AF336"/>
    <mergeCell ref="P99:T99"/>
    <mergeCell ref="AD335:AD336"/>
    <mergeCell ref="P316:T316"/>
    <mergeCell ref="P145:T145"/>
    <mergeCell ref="D66:E66"/>
    <mergeCell ref="D197:E197"/>
    <mergeCell ref="D47:E47"/>
    <mergeCell ref="P330:V330"/>
    <mergeCell ref="P160:T160"/>
    <mergeCell ref="A149:Z149"/>
    <mergeCell ref="P209:T209"/>
    <mergeCell ref="A50:Z50"/>
    <mergeCell ref="D139:E139"/>
    <mergeCell ref="P95:T95"/>
    <mergeCell ref="A212:O213"/>
    <mergeCell ref="D313:E313"/>
    <mergeCell ref="D303:E303"/>
    <mergeCell ref="K335:K336"/>
    <mergeCell ref="D290:E290"/>
    <mergeCell ref="A279:Z279"/>
    <mergeCell ref="A300:Z300"/>
    <mergeCell ref="D316:E316"/>
    <mergeCell ref="D308:E308"/>
    <mergeCell ref="P188:V188"/>
    <mergeCell ref="R1:T1"/>
    <mergeCell ref="P150:T150"/>
    <mergeCell ref="D71:E71"/>
    <mergeCell ref="P221:T221"/>
    <mergeCell ref="V335:V336"/>
    <mergeCell ref="P28:T28"/>
    <mergeCell ref="D307:E307"/>
    <mergeCell ref="D98:E98"/>
    <mergeCell ref="I335:I336"/>
    <mergeCell ref="A200:Z200"/>
    <mergeCell ref="P290:T290"/>
    <mergeCell ref="P141:V141"/>
    <mergeCell ref="P206:V206"/>
    <mergeCell ref="P37:V37"/>
    <mergeCell ref="P230:V230"/>
    <mergeCell ref="P168:V168"/>
    <mergeCell ref="B17:B18"/>
    <mergeCell ref="L335:L336"/>
    <mergeCell ref="A260:Z260"/>
    <mergeCell ref="P235:V235"/>
    <mergeCell ref="A60:Z60"/>
    <mergeCell ref="P56:T56"/>
    <mergeCell ref="V10:W10"/>
    <mergeCell ref="P299:V299"/>
    <mergeCell ref="P244:T244"/>
    <mergeCell ref="P315:T315"/>
    <mergeCell ref="D187:E187"/>
    <mergeCell ref="D174:E174"/>
    <mergeCell ref="P302:T302"/>
    <mergeCell ref="A335:A336"/>
    <mergeCell ref="D45:E45"/>
    <mergeCell ref="H9:I9"/>
    <mergeCell ref="C335:C336"/>
    <mergeCell ref="P24:V24"/>
    <mergeCell ref="D281:E281"/>
    <mergeCell ref="D297:E297"/>
    <mergeCell ref="P259:V259"/>
    <mergeCell ref="P155:T155"/>
    <mergeCell ref="D70:E70"/>
    <mergeCell ref="A79:O80"/>
    <mergeCell ref="D263:E263"/>
    <mergeCell ref="P220:T220"/>
    <mergeCell ref="D312:E312"/>
    <mergeCell ref="A287:O288"/>
    <mergeCell ref="D78:E78"/>
    <mergeCell ref="D134:E134"/>
    <mergeCell ref="A55:Z55"/>
    <mergeCell ref="P172:T17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2 X56:X57 X61 X65:X66 X70:X72 X83:X84 X89:X90 X95 X97:X98 X100 X107 X112 X122 X134 X145 X150 X155 X160 X171 X174 X178:X179 X185:X187 X191 X197 X204 X210 X216 X218:X220 X226 X228:X229 X234 X239 X243:X245 X250 X257 X270 X274 X301 X304:X305 X307 X309 X315 X317:X319 X32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7 X77 X101 X106 X113 X116 X118 X133 X139 X166 X172:X173 X201:X203 X211 X217 X221 X227 X251 X264 X280:X282 X286 X291 X295 X297 X302:X303 X306 X308 X310:X314 X316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8 X96 X99 X114:X115 X117 X127:X128 X140 X209 X263 X290 X296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EwjDTDXTPErVbHfn951Jry2Qvn9P7zaG/SXyKveYzPT/ia2GpXBw2fMKRAiBCYfc+x6QQQ00w4/ANSyPDyUqnw==" saltValue="Rp+ixYNt8oFtvNyWG0Eh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2025-06-18T10:50:11Z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