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9E047C4D-450D-45DF-9C41-FFF696C731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AB528" i="1" s="1"/>
  <c r="X512" i="1"/>
  <c r="X511" i="1"/>
  <c r="BO510" i="1"/>
  <c r="BM510" i="1"/>
  <c r="Y510" i="1"/>
  <c r="BP510" i="1" s="1"/>
  <c r="BO509" i="1"/>
  <c r="BM509" i="1"/>
  <c r="Y509" i="1"/>
  <c r="BO508" i="1"/>
  <c r="BM508" i="1"/>
  <c r="Y508" i="1"/>
  <c r="BO507" i="1"/>
  <c r="BM507" i="1"/>
  <c r="Y507" i="1"/>
  <c r="X505" i="1"/>
  <c r="Y504" i="1"/>
  <c r="X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BP501" i="1"/>
  <c r="BO501" i="1"/>
  <c r="BN501" i="1"/>
  <c r="BM501" i="1"/>
  <c r="Z501" i="1"/>
  <c r="Z504" i="1" s="1"/>
  <c r="Y501" i="1"/>
  <c r="Y505" i="1" s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BP489" i="1"/>
  <c r="BO489" i="1"/>
  <c r="BN489" i="1"/>
  <c r="BM489" i="1"/>
  <c r="Z489" i="1"/>
  <c r="Z493" i="1" s="1"/>
  <c r="Y489" i="1"/>
  <c r="Y494" i="1" s="1"/>
  <c r="X487" i="1"/>
  <c r="X486" i="1"/>
  <c r="BO485" i="1"/>
  <c r="BM485" i="1"/>
  <c r="Y485" i="1"/>
  <c r="BO484" i="1"/>
  <c r="BM484" i="1"/>
  <c r="Y484" i="1"/>
  <c r="BO483" i="1"/>
  <c r="BM483" i="1"/>
  <c r="Y483" i="1"/>
  <c r="BO482" i="1"/>
  <c r="BM482" i="1"/>
  <c r="Y482" i="1"/>
  <c r="Y487" i="1" s="1"/>
  <c r="X478" i="1"/>
  <c r="Y477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Y478" i="1" s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Y471" i="1" s="1"/>
  <c r="P465" i="1"/>
  <c r="BP464" i="1"/>
  <c r="BO464" i="1"/>
  <c r="BN464" i="1"/>
  <c r="BM464" i="1"/>
  <c r="Z464" i="1"/>
  <c r="Y464" i="1"/>
  <c r="P464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Z451" i="1" s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528" i="1" s="1"/>
  <c r="P434" i="1"/>
  <c r="X431" i="1"/>
  <c r="Y430" i="1"/>
  <c r="X430" i="1"/>
  <c r="BP429" i="1"/>
  <c r="BO429" i="1"/>
  <c r="BN429" i="1"/>
  <c r="BM429" i="1"/>
  <c r="Z429" i="1"/>
  <c r="Z430" i="1" s="1"/>
  <c r="Y429" i="1"/>
  <c r="X528" i="1" s="1"/>
  <c r="P429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Y425" i="1" s="1"/>
  <c r="P421" i="1"/>
  <c r="X419" i="1"/>
  <c r="X418" i="1"/>
  <c r="BO417" i="1"/>
  <c r="BM417" i="1"/>
  <c r="Y417" i="1"/>
  <c r="Y419" i="1" s="1"/>
  <c r="P417" i="1"/>
  <c r="BP416" i="1"/>
  <c r="BO416" i="1"/>
  <c r="BN416" i="1"/>
  <c r="BM416" i="1"/>
  <c r="Z416" i="1"/>
  <c r="Y416" i="1"/>
  <c r="P416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Y412" i="1" s="1"/>
  <c r="P410" i="1"/>
  <c r="X408" i="1"/>
  <c r="X407" i="1"/>
  <c r="BO406" i="1"/>
  <c r="BM406" i="1"/>
  <c r="Y406" i="1"/>
  <c r="BP406" i="1" s="1"/>
  <c r="P406" i="1"/>
  <c r="BP405" i="1"/>
  <c r="BO405" i="1"/>
  <c r="BN405" i="1"/>
  <c r="BM405" i="1"/>
  <c r="Z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Y388" i="1" s="1"/>
  <c r="P386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Y380" i="1" s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Y367" i="1" s="1"/>
  <c r="P365" i="1"/>
  <c r="X363" i="1"/>
  <c r="X362" i="1"/>
  <c r="BO361" i="1"/>
  <c r="BM361" i="1"/>
  <c r="Y361" i="1"/>
  <c r="Y363" i="1" s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Y357" i="1" s="1"/>
  <c r="P351" i="1"/>
  <c r="BP350" i="1"/>
  <c r="BO350" i="1"/>
  <c r="BN350" i="1"/>
  <c r="BM350" i="1"/>
  <c r="Z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Y345" i="1" s="1"/>
  <c r="P343" i="1"/>
  <c r="BP342" i="1"/>
  <c r="BO342" i="1"/>
  <c r="BN342" i="1"/>
  <c r="BM342" i="1"/>
  <c r="Z342" i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Y339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Y332" i="1" s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Y325" i="1" s="1"/>
  <c r="P321" i="1"/>
  <c r="X319" i="1"/>
  <c r="X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Y319" i="1" s="1"/>
  <c r="P313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Y311" i="1" s="1"/>
  <c r="P303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BO273" i="1"/>
  <c r="BN273" i="1"/>
  <c r="BM273" i="1"/>
  <c r="Z273" i="1"/>
  <c r="Y273" i="1"/>
  <c r="Y276" i="1" s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M528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L528" i="1" s="1"/>
  <c r="P256" i="1"/>
  <c r="X253" i="1"/>
  <c r="X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BO246" i="1"/>
  <c r="BM246" i="1"/>
  <c r="Y246" i="1"/>
  <c r="Y253" i="1" s="1"/>
  <c r="P246" i="1"/>
  <c r="X244" i="1"/>
  <c r="X243" i="1"/>
  <c r="BO242" i="1"/>
  <c r="BM242" i="1"/>
  <c r="Y242" i="1"/>
  <c r="Y244" i="1" s="1"/>
  <c r="P242" i="1"/>
  <c r="BP241" i="1"/>
  <c r="BO241" i="1"/>
  <c r="BN241" i="1"/>
  <c r="BM241" i="1"/>
  <c r="Z241" i="1"/>
  <c r="Y241" i="1"/>
  <c r="Y243" i="1" s="1"/>
  <c r="X239" i="1"/>
  <c r="X238" i="1"/>
  <c r="BO237" i="1"/>
  <c r="BM237" i="1"/>
  <c r="Y237" i="1"/>
  <c r="Y239" i="1" s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8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6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Y179" i="1" s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73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Y140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G528" i="1" s="1"/>
  <c r="P132" i="1"/>
  <c r="X129" i="1"/>
  <c r="X128" i="1"/>
  <c r="BO127" i="1"/>
  <c r="BM127" i="1"/>
  <c r="Y127" i="1"/>
  <c r="Y129" i="1" s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8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28" i="1"/>
  <c r="X519" i="1"/>
  <c r="X520" i="1"/>
  <c r="X522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Z101" i="1" s="1"/>
  <c r="BN96" i="1"/>
  <c r="BP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BP113" i="1"/>
  <c r="Z119" i="1"/>
  <c r="Z123" i="1" s="1"/>
  <c r="BN119" i="1"/>
  <c r="BP119" i="1"/>
  <c r="Z121" i="1"/>
  <c r="BN121" i="1"/>
  <c r="Z127" i="1"/>
  <c r="Z128" i="1" s="1"/>
  <c r="BN127" i="1"/>
  <c r="BP127" i="1"/>
  <c r="Z132" i="1"/>
  <c r="Z134" i="1" s="1"/>
  <c r="BN132" i="1"/>
  <c r="BP132" i="1"/>
  <c r="Y135" i="1"/>
  <c r="Z138" i="1"/>
  <c r="Z139" i="1" s="1"/>
  <c r="BN138" i="1"/>
  <c r="BP138" i="1"/>
  <c r="Z142" i="1"/>
  <c r="Z144" i="1" s="1"/>
  <c r="BN142" i="1"/>
  <c r="BP142" i="1"/>
  <c r="Y145" i="1"/>
  <c r="H528" i="1"/>
  <c r="Y150" i="1"/>
  <c r="Z153" i="1"/>
  <c r="Z155" i="1" s="1"/>
  <c r="BN153" i="1"/>
  <c r="BP153" i="1"/>
  <c r="I528" i="1"/>
  <c r="Y162" i="1"/>
  <c r="Z165" i="1"/>
  <c r="Z173" i="1" s="1"/>
  <c r="BN165" i="1"/>
  <c r="Z167" i="1"/>
  <c r="BN167" i="1"/>
  <c r="Z169" i="1"/>
  <c r="BN169" i="1"/>
  <c r="Z171" i="1"/>
  <c r="BN171" i="1"/>
  <c r="Y174" i="1"/>
  <c r="Z177" i="1"/>
  <c r="Z179" i="1" s="1"/>
  <c r="BN177" i="1"/>
  <c r="BP177" i="1"/>
  <c r="J528" i="1"/>
  <c r="Z188" i="1"/>
  <c r="Z189" i="1" s="1"/>
  <c r="BN188" i="1"/>
  <c r="BP188" i="1"/>
  <c r="Y189" i="1"/>
  <c r="Z192" i="1"/>
  <c r="Z194" i="1" s="1"/>
  <c r="BN192" i="1"/>
  <c r="BP192" i="1"/>
  <c r="Y195" i="1"/>
  <c r="Z198" i="1"/>
  <c r="Z205" i="1" s="1"/>
  <c r="BN198" i="1"/>
  <c r="Z200" i="1"/>
  <c r="BN200" i="1"/>
  <c r="Z202" i="1"/>
  <c r="BN202" i="1"/>
  <c r="Z204" i="1"/>
  <c r="BN204" i="1"/>
  <c r="Y205" i="1"/>
  <c r="Z208" i="1"/>
  <c r="BN208" i="1"/>
  <c r="BP208" i="1"/>
  <c r="Z210" i="1"/>
  <c r="BN210" i="1"/>
  <c r="Z212" i="1"/>
  <c r="BN212" i="1"/>
  <c r="Z214" i="1"/>
  <c r="BN214" i="1"/>
  <c r="Z216" i="1"/>
  <c r="BN216" i="1"/>
  <c r="Y217" i="1"/>
  <c r="Z220" i="1"/>
  <c r="Z222" i="1" s="1"/>
  <c r="BN220" i="1"/>
  <c r="BP220" i="1"/>
  <c r="Y223" i="1"/>
  <c r="K528" i="1"/>
  <c r="Z227" i="1"/>
  <c r="Z233" i="1" s="1"/>
  <c r="BN227" i="1"/>
  <c r="Z229" i="1"/>
  <c r="BN229" i="1"/>
  <c r="Z231" i="1"/>
  <c r="BN231" i="1"/>
  <c r="Y234" i="1"/>
  <c r="Z237" i="1"/>
  <c r="Z238" i="1" s="1"/>
  <c r="BN237" i="1"/>
  <c r="BP237" i="1"/>
  <c r="Z242" i="1"/>
  <c r="Z243" i="1" s="1"/>
  <c r="BN242" i="1"/>
  <c r="BP242" i="1"/>
  <c r="Z246" i="1"/>
  <c r="BN246" i="1"/>
  <c r="BP246" i="1"/>
  <c r="Z247" i="1"/>
  <c r="BN247" i="1"/>
  <c r="Z249" i="1"/>
  <c r="BN249" i="1"/>
  <c r="Z251" i="1"/>
  <c r="BN251" i="1"/>
  <c r="Y252" i="1"/>
  <c r="Z256" i="1"/>
  <c r="BN256" i="1"/>
  <c r="BP256" i="1"/>
  <c r="Z258" i="1"/>
  <c r="BN258" i="1"/>
  <c r="Z260" i="1"/>
  <c r="BN260" i="1"/>
  <c r="Y261" i="1"/>
  <c r="Z265" i="1"/>
  <c r="BN265" i="1"/>
  <c r="Y519" i="1" s="1"/>
  <c r="Y521" i="1" s="1"/>
  <c r="BP265" i="1"/>
  <c r="Z267" i="1"/>
  <c r="BN267" i="1"/>
  <c r="Z268" i="1"/>
  <c r="BN268" i="1"/>
  <c r="Y269" i="1"/>
  <c r="BP273" i="1"/>
  <c r="BP274" i="1"/>
  <c r="BN274" i="1"/>
  <c r="Y301" i="1"/>
  <c r="BP295" i="1"/>
  <c r="BN295" i="1"/>
  <c r="Z295" i="1"/>
  <c r="Z300" i="1" s="1"/>
  <c r="H9" i="1"/>
  <c r="Y45" i="1"/>
  <c r="Y58" i="1"/>
  <c r="Y522" i="1" s="1"/>
  <c r="Y93" i="1"/>
  <c r="Y109" i="1"/>
  <c r="Y134" i="1"/>
  <c r="Y233" i="1"/>
  <c r="Y262" i="1"/>
  <c r="Z266" i="1"/>
  <c r="BN266" i="1"/>
  <c r="Y270" i="1"/>
  <c r="O528" i="1"/>
  <c r="Y277" i="1"/>
  <c r="Z274" i="1"/>
  <c r="Z276" i="1" s="1"/>
  <c r="BP297" i="1"/>
  <c r="BN297" i="1"/>
  <c r="Z297" i="1"/>
  <c r="Y282" i="1"/>
  <c r="Y291" i="1"/>
  <c r="R528" i="1"/>
  <c r="Z299" i="1"/>
  <c r="BN299" i="1"/>
  <c r="Y300" i="1"/>
  <c r="Z303" i="1"/>
  <c r="Z310" i="1" s="1"/>
  <c r="BN303" i="1"/>
  <c r="BP303" i="1"/>
  <c r="Y520" i="1" s="1"/>
  <c r="Z305" i="1"/>
  <c r="BN305" i="1"/>
  <c r="Z307" i="1"/>
  <c r="BN307" i="1"/>
  <c r="Z309" i="1"/>
  <c r="BN309" i="1"/>
  <c r="Y310" i="1"/>
  <c r="Z313" i="1"/>
  <c r="Z318" i="1" s="1"/>
  <c r="BN313" i="1"/>
  <c r="BP313" i="1"/>
  <c r="Z315" i="1"/>
  <c r="BN315" i="1"/>
  <c r="Z317" i="1"/>
  <c r="BN317" i="1"/>
  <c r="Y318" i="1"/>
  <c r="Z321" i="1"/>
  <c r="Z324" i="1" s="1"/>
  <c r="BN321" i="1"/>
  <c r="BP321" i="1"/>
  <c r="Z323" i="1"/>
  <c r="BN323" i="1"/>
  <c r="Y324" i="1"/>
  <c r="Z330" i="1"/>
  <c r="Z332" i="1" s="1"/>
  <c r="BN330" i="1"/>
  <c r="BP330" i="1"/>
  <c r="Z336" i="1"/>
  <c r="Z338" i="1" s="1"/>
  <c r="BN336" i="1"/>
  <c r="BP336" i="1"/>
  <c r="S528" i="1"/>
  <c r="Z343" i="1"/>
  <c r="Z345" i="1" s="1"/>
  <c r="BN343" i="1"/>
  <c r="BP343" i="1"/>
  <c r="Y346" i="1"/>
  <c r="T528" i="1"/>
  <c r="Z351" i="1"/>
  <c r="Z357" i="1" s="1"/>
  <c r="BN351" i="1"/>
  <c r="BP351" i="1"/>
  <c r="Z353" i="1"/>
  <c r="BN353" i="1"/>
  <c r="Z355" i="1"/>
  <c r="BN355" i="1"/>
  <c r="Y358" i="1"/>
  <c r="Z361" i="1"/>
  <c r="Z362" i="1" s="1"/>
  <c r="BN361" i="1"/>
  <c r="BP361" i="1"/>
  <c r="Z365" i="1"/>
  <c r="Z367" i="1" s="1"/>
  <c r="BN365" i="1"/>
  <c r="BP365" i="1"/>
  <c r="Y368" i="1"/>
  <c r="U528" i="1"/>
  <c r="Z376" i="1"/>
  <c r="Z379" i="1" s="1"/>
  <c r="BN376" i="1"/>
  <c r="BP376" i="1"/>
  <c r="Z378" i="1"/>
  <c r="BN378" i="1"/>
  <c r="Y379" i="1"/>
  <c r="Z382" i="1"/>
  <c r="Z383" i="1" s="1"/>
  <c r="BN382" i="1"/>
  <c r="BP382" i="1"/>
  <c r="Y383" i="1"/>
  <c r="Z386" i="1"/>
  <c r="Z388" i="1" s="1"/>
  <c r="BN386" i="1"/>
  <c r="BP386" i="1"/>
  <c r="Y389" i="1"/>
  <c r="V528" i="1"/>
  <c r="Z398" i="1"/>
  <c r="Z407" i="1" s="1"/>
  <c r="BN398" i="1"/>
  <c r="Z400" i="1"/>
  <c r="BN400" i="1"/>
  <c r="Z402" i="1"/>
  <c r="BN402" i="1"/>
  <c r="Z404" i="1"/>
  <c r="BN404" i="1"/>
  <c r="Z406" i="1"/>
  <c r="BN406" i="1"/>
  <c r="Y407" i="1"/>
  <c r="Z410" i="1"/>
  <c r="Z412" i="1" s="1"/>
  <c r="BN410" i="1"/>
  <c r="BP410" i="1"/>
  <c r="Y413" i="1"/>
  <c r="W528" i="1"/>
  <c r="Z417" i="1"/>
  <c r="Z418" i="1" s="1"/>
  <c r="BN417" i="1"/>
  <c r="BP417" i="1"/>
  <c r="Y418" i="1"/>
  <c r="Z421" i="1"/>
  <c r="BN421" i="1"/>
  <c r="BP421" i="1"/>
  <c r="Z423" i="1"/>
  <c r="BN423" i="1"/>
  <c r="Y426" i="1"/>
  <c r="Y431" i="1"/>
  <c r="Y436" i="1"/>
  <c r="Z528" i="1"/>
  <c r="Y456" i="1"/>
  <c r="Z441" i="1"/>
  <c r="BN441" i="1"/>
  <c r="Z444" i="1"/>
  <c r="BN444" i="1"/>
  <c r="Z446" i="1"/>
  <c r="BN446" i="1"/>
  <c r="Z448" i="1"/>
  <c r="BN448" i="1"/>
  <c r="Y455" i="1"/>
  <c r="Z461" i="1"/>
  <c r="BP459" i="1"/>
  <c r="BN459" i="1"/>
  <c r="Z459" i="1"/>
  <c r="Y472" i="1"/>
  <c r="BP467" i="1"/>
  <c r="BN467" i="1"/>
  <c r="Z467" i="1"/>
  <c r="Z477" i="1"/>
  <c r="BP475" i="1"/>
  <c r="BN475" i="1"/>
  <c r="Z475" i="1"/>
  <c r="BP483" i="1"/>
  <c r="BN483" i="1"/>
  <c r="Z483" i="1"/>
  <c r="BP485" i="1"/>
  <c r="BN485" i="1"/>
  <c r="Z485" i="1"/>
  <c r="Y498" i="1"/>
  <c r="BP496" i="1"/>
  <c r="BN496" i="1"/>
  <c r="Z496" i="1"/>
  <c r="BP508" i="1"/>
  <c r="BN508" i="1"/>
  <c r="Z508" i="1"/>
  <c r="Y408" i="1"/>
  <c r="Z455" i="1"/>
  <c r="BP451" i="1"/>
  <c r="BN451" i="1"/>
  <c r="BP453" i="1"/>
  <c r="BN453" i="1"/>
  <c r="Z453" i="1"/>
  <c r="BP465" i="1"/>
  <c r="BN465" i="1"/>
  <c r="Z465" i="1"/>
  <c r="BP469" i="1"/>
  <c r="BN469" i="1"/>
  <c r="Z469" i="1"/>
  <c r="Z471" i="1" s="1"/>
  <c r="AA528" i="1"/>
  <c r="Y486" i="1"/>
  <c r="BP482" i="1"/>
  <c r="BN482" i="1"/>
  <c r="Z482" i="1"/>
  <c r="BP484" i="1"/>
  <c r="BN484" i="1"/>
  <c r="Z484" i="1"/>
  <c r="BP497" i="1"/>
  <c r="BN497" i="1"/>
  <c r="Z497" i="1"/>
  <c r="Y499" i="1"/>
  <c r="Y512" i="1"/>
  <c r="Y511" i="1"/>
  <c r="BP507" i="1"/>
  <c r="BN507" i="1"/>
  <c r="Z507" i="1"/>
  <c r="BP509" i="1"/>
  <c r="BN509" i="1"/>
  <c r="Z509" i="1"/>
  <c r="Z510" i="1"/>
  <c r="BN510" i="1"/>
  <c r="Y517" i="1"/>
  <c r="Z515" i="1"/>
  <c r="Z516" i="1" s="1"/>
  <c r="BN515" i="1"/>
  <c r="BP515" i="1"/>
  <c r="Y516" i="1"/>
  <c r="X521" i="1" l="1"/>
  <c r="Z511" i="1"/>
  <c r="Z486" i="1"/>
  <c r="Z498" i="1"/>
  <c r="Z425" i="1"/>
  <c r="Z269" i="1"/>
  <c r="Z261" i="1"/>
  <c r="Z252" i="1"/>
  <c r="Z217" i="1"/>
  <c r="Z92" i="1"/>
  <c r="Z58" i="1"/>
  <c r="Z44" i="1"/>
  <c r="Z523" i="1" s="1"/>
  <c r="Y518" i="1"/>
</calcChain>
</file>

<file path=xl/sharedStrings.xml><?xml version="1.0" encoding="utf-8"?>
<sst xmlns="http://schemas.openxmlformats.org/spreadsheetml/2006/main" count="2339" uniqueCount="831">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</sst>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0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45828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Пятница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0.375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496</v>
      </c>
      <c r="Y42" s="584">
        <f>IFERROR(IF(X42="",0,CEILING((X42/$H42),1)*$H42),"")</f>
        <v>496</v>
      </c>
      <c r="Z42" s="36">
        <f>IFERROR(IF(Y42=0,"",ROUNDUP(Y42/H42,0)*0.00902),"")</f>
        <v>1.1184799999999999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522.04</v>
      </c>
      <c r="BN42" s="64">
        <f>IFERROR(Y42*I42/H42,"0")</f>
        <v>522.04</v>
      </c>
      <c r="BO42" s="64">
        <f>IFERROR(1/J42*(X42/H42),"0")</f>
        <v>0.93939393939393945</v>
      </c>
      <c r="BP42" s="64">
        <f>IFERROR(1/J42*(Y42/H42),"0")</f>
        <v>0.93939393939393945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124</v>
      </c>
      <c r="Y44" s="585">
        <f>IFERROR(Y41/H41,"0")+IFERROR(Y42/H42,"0")+IFERROR(Y43/H43,"0")</f>
        <v>124</v>
      </c>
      <c r="Z44" s="585">
        <f>IFERROR(IF(Z41="",0,Z41),"0")+IFERROR(IF(Z42="",0,Z42),"0")+IFERROR(IF(Z43="",0,Z43),"0")</f>
        <v>1.1184799999999999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496</v>
      </c>
      <c r="Y45" s="585">
        <f>IFERROR(SUM(Y41:Y43),"0")</f>
        <v>496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841.5</v>
      </c>
      <c r="Y57" s="584">
        <f t="shared" si="6"/>
        <v>841.5</v>
      </c>
      <c r="Z57" s="36">
        <f>IFERROR(IF(Y57=0,"",ROUNDUP(Y57/H57,0)*0.00902),"")</f>
        <v>1.6867400000000001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880.77</v>
      </c>
      <c r="BN57" s="64">
        <f t="shared" si="8"/>
        <v>880.77</v>
      </c>
      <c r="BO57" s="64">
        <f t="shared" si="9"/>
        <v>1.4166666666666667</v>
      </c>
      <c r="BP57" s="64">
        <f t="shared" si="10"/>
        <v>1.4166666666666667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187</v>
      </c>
      <c r="Y58" s="585">
        <f>IFERROR(Y52/H52,"0")+IFERROR(Y53/H53,"0")+IFERROR(Y54/H54,"0")+IFERROR(Y55/H55,"0")+IFERROR(Y56/H56,"0")+IFERROR(Y57/H57,"0")</f>
        <v>187</v>
      </c>
      <c r="Z58" s="585">
        <f>IFERROR(IF(Z52="",0,Z52),"0")+IFERROR(IF(Z53="",0,Z53),"0")+IFERROR(IF(Z54="",0,Z54),"0")+IFERROR(IF(Z55="",0,Z55),"0")+IFERROR(IF(Z56="",0,Z56),"0")+IFERROR(IF(Z57="",0,Z57),"0")</f>
        <v>1.6867400000000001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841.5</v>
      </c>
      <c r="Y59" s="585">
        <f>IFERROR(SUM(Y52:Y57),"0")</f>
        <v>841.5</v>
      </c>
      <c r="Z59" s="37"/>
      <c r="AA59" s="586"/>
      <c r="AB59" s="586"/>
      <c r="AC59" s="586"/>
    </row>
    <row r="60" spans="1:68" ht="14.25" customHeight="1" x14ac:dyDescent="0.25">
      <c r="A60" s="596" t="s">
        <v>139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174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181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454.5</v>
      </c>
      <c r="Y91" s="584">
        <f>IFERROR(IF(X91="",0,CEILING((X91/$H91),1)*$H91),"")</f>
        <v>454.5</v>
      </c>
      <c r="Z91" s="36">
        <f>IFERROR(IF(Y91=0,"",ROUNDUP(Y91/H91,0)*0.00902),"")</f>
        <v>0.91102000000000005</v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475.71000000000004</v>
      </c>
      <c r="BN91" s="64">
        <f>IFERROR(Y91*I91/H91,"0")</f>
        <v>475.71000000000004</v>
      </c>
      <c r="BO91" s="64">
        <f>IFERROR(1/J91*(X91/H91),"0")</f>
        <v>0.76515151515151514</v>
      </c>
      <c r="BP91" s="64">
        <f>IFERROR(1/J91*(Y91/H91),"0")</f>
        <v>0.76515151515151514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101</v>
      </c>
      <c r="Y92" s="585">
        <f>IFERROR(Y89/H89,"0")+IFERROR(Y90/H90,"0")+IFERROR(Y91/H91,"0")</f>
        <v>101</v>
      </c>
      <c r="Z92" s="585">
        <f>IFERROR(IF(Z89="",0,Z89),"0")+IFERROR(IF(Z90="",0,Z90),"0")+IFERROR(IF(Z91="",0,Z91),"0")</f>
        <v>0.91102000000000005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454.5</v>
      </c>
      <c r="Y93" s="585">
        <f>IFERROR(SUM(Y89:Y91),"0")</f>
        <v>454.5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326.7</v>
      </c>
      <c r="Y99" s="584">
        <f t="shared" si="16"/>
        <v>326.70000000000005</v>
      </c>
      <c r="Z99" s="36">
        <f>IFERROR(IF(Y99=0,"",ROUNDUP(Y99/H99,0)*0.00651),"")</f>
        <v>0.78771000000000002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357.19199999999995</v>
      </c>
      <c r="BN99" s="64">
        <f t="shared" si="18"/>
        <v>357.19200000000001</v>
      </c>
      <c r="BO99" s="64">
        <f t="shared" si="19"/>
        <v>0.6648351648351648</v>
      </c>
      <c r="BP99" s="64">
        <f t="shared" si="20"/>
        <v>0.66483516483516492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120.99999999999999</v>
      </c>
      <c r="Y101" s="585">
        <f>IFERROR(Y95/H95,"0")+IFERROR(Y96/H96,"0")+IFERROR(Y97/H97,"0")+IFERROR(Y98/H98,"0")+IFERROR(Y99/H99,"0")+IFERROR(Y100/H100,"0")</f>
        <v>121.00000000000001</v>
      </c>
      <c r="Z101" s="585">
        <f>IFERROR(IF(Z95="",0,Z95),"0")+IFERROR(IF(Z96="",0,Z96),"0")+IFERROR(IF(Z97="",0,Z97),"0")+IFERROR(IF(Z98="",0,Z98),"0")+IFERROR(IF(Z99="",0,Z99),"0")+IFERROR(IF(Z100="",0,Z100),"0")</f>
        <v>0.78771000000000002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326.7</v>
      </c>
      <c r="Y102" s="585">
        <f>IFERROR(SUM(Y95:Y100),"0")</f>
        <v>326.70000000000005</v>
      </c>
      <c r="Z102" s="37"/>
      <c r="AA102" s="586"/>
      <c r="AB102" s="586"/>
      <c r="AC102" s="586"/>
    </row>
    <row r="103" spans="1:68" ht="16.5" customHeight="1" x14ac:dyDescent="0.25">
      <c r="A103" s="643" t="s">
        <v>204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742.5</v>
      </c>
      <c r="Y107" s="584">
        <f>IFERROR(IF(X107="",0,CEILING((X107/$H107),1)*$H107),"")</f>
        <v>742.5</v>
      </c>
      <c r="Z107" s="36">
        <f>IFERROR(IF(Y107=0,"",ROUNDUP(Y107/H107,0)*0.00902),"")</f>
        <v>1.4883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777.15000000000009</v>
      </c>
      <c r="BN107" s="64">
        <f>IFERROR(Y107*I107/H107,"0")</f>
        <v>777.15000000000009</v>
      </c>
      <c r="BO107" s="64">
        <f>IFERROR(1/J107*(X107/H107),"0")</f>
        <v>1.25</v>
      </c>
      <c r="BP107" s="64">
        <f>IFERROR(1/J107*(Y107/H107),"0")</f>
        <v>1.25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165</v>
      </c>
      <c r="Y109" s="585">
        <f>IFERROR(Y105/H105,"0")+IFERROR(Y106/H106,"0")+IFERROR(Y107/H107,"0")+IFERROR(Y108/H108,"0")</f>
        <v>165</v>
      </c>
      <c r="Z109" s="585">
        <f>IFERROR(IF(Z105="",0,Z105),"0")+IFERROR(IF(Z106="",0,Z106),"0")+IFERROR(IF(Z107="",0,Z107),"0")+IFERROR(IF(Z108="",0,Z108),"0")</f>
        <v>1.4883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742.5</v>
      </c>
      <c r="Y110" s="585">
        <f>IFERROR(SUM(Y105:Y108),"0")</f>
        <v>742.5</v>
      </c>
      <c r="Z110" s="37"/>
      <c r="AA110" s="586"/>
      <c r="AB110" s="586"/>
      <c r="AC110" s="586"/>
    </row>
    <row r="111" spans="1:68" ht="14.25" customHeight="1" x14ac:dyDescent="0.25">
      <c r="A111" s="596" t="s">
        <v>139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221</v>
      </c>
      <c r="B118" s="54" t="s">
        <v>222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221</v>
      </c>
      <c r="B119" s="54" t="s">
        <v>224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572.4</v>
      </c>
      <c r="Y121" s="584">
        <f>IFERROR(IF(X121="",0,CEILING((X121/$H121),1)*$H121),"")</f>
        <v>572.40000000000009</v>
      </c>
      <c r="Z121" s="36">
        <f>IFERROR(IF(Y121=0,"",ROUNDUP(Y121/H121,0)*0.00651),"")</f>
        <v>1.38012</v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625.82399999999996</v>
      </c>
      <c r="BN121" s="64">
        <f>IFERROR(Y121*I121/H121,"0")</f>
        <v>625.82400000000007</v>
      </c>
      <c r="BO121" s="64">
        <f>IFERROR(1/J121*(X121/H121),"0")</f>
        <v>1.1648351648351647</v>
      </c>
      <c r="BP121" s="64">
        <f>IFERROR(1/J121*(Y121/H121),"0")</f>
        <v>1.1648351648351651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211.99999999999997</v>
      </c>
      <c r="Y123" s="585">
        <f>IFERROR(Y118/H118,"0")+IFERROR(Y119/H119,"0")+IFERROR(Y120/H120,"0")+IFERROR(Y121/H121,"0")+IFERROR(Y122/H122,"0")</f>
        <v>212.00000000000003</v>
      </c>
      <c r="Z123" s="585">
        <f>IFERROR(IF(Z118="",0,Z118),"0")+IFERROR(IF(Z119="",0,Z119),"0")+IFERROR(IF(Z120="",0,Z120),"0")+IFERROR(IF(Z121="",0,Z121),"0")+IFERROR(IF(Z122="",0,Z122),"0")</f>
        <v>1.38012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572.4</v>
      </c>
      <c r="Y124" s="585">
        <f>IFERROR(SUM(Y118:Y122),"0")</f>
        <v>572.40000000000009</v>
      </c>
      <c r="Z124" s="37"/>
      <c r="AA124" s="586"/>
      <c r="AB124" s="586"/>
      <c r="AC124" s="586"/>
    </row>
    <row r="125" spans="1:68" ht="14.25" customHeight="1" x14ac:dyDescent="0.25">
      <c r="A125" s="596" t="s">
        <v>174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239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263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264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139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301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304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139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9</v>
      </c>
      <c r="Y203" s="584">
        <f t="shared" si="26"/>
        <v>9</v>
      </c>
      <c r="Z203" s="36">
        <f>IFERROR(IF(Y203=0,"",ROUNDUP(Y203/H203,0)*0.00502),"")</f>
        <v>2.5100000000000001E-2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9.4999999999999982</v>
      </c>
      <c r="BN203" s="64">
        <f t="shared" si="28"/>
        <v>9.4999999999999982</v>
      </c>
      <c r="BO203" s="64">
        <f t="shared" si="29"/>
        <v>2.1367521367521368E-2</v>
      </c>
      <c r="BP203" s="64">
        <f t="shared" si="30"/>
        <v>2.1367521367521368E-2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5</v>
      </c>
      <c r="Y205" s="585">
        <f>IFERROR(Y197/H197,"0")+IFERROR(Y198/H198,"0")+IFERROR(Y199/H199,"0")+IFERROR(Y200/H200,"0")+IFERROR(Y201/H201,"0")+IFERROR(Y202/H202,"0")+IFERROR(Y203/H203,"0")+IFERROR(Y204/H204,"0")</f>
        <v>5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2.5100000000000001E-2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9</v>
      </c>
      <c r="Y206" s="585">
        <f>IFERROR(SUM(Y197:Y204),"0")</f>
        <v>9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482.4</v>
      </c>
      <c r="Y211" s="584">
        <f t="shared" si="31"/>
        <v>482.4</v>
      </c>
      <c r="Z211" s="36">
        <f t="shared" ref="Z211:Z216" si="36">IFERROR(IF(Y211=0,"",ROUNDUP(Y211/H211,0)*0.00651),"")</f>
        <v>1.3085100000000001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536.66999999999996</v>
      </c>
      <c r="BN211" s="64">
        <f t="shared" si="33"/>
        <v>536.66999999999996</v>
      </c>
      <c r="BO211" s="64">
        <f t="shared" si="34"/>
        <v>1.1043956043956045</v>
      </c>
      <c r="BP211" s="64">
        <f t="shared" si="35"/>
        <v>1.1043956043956045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393.6</v>
      </c>
      <c r="Y213" s="584">
        <f t="shared" si="31"/>
        <v>393.59999999999997</v>
      </c>
      <c r="Z213" s="36">
        <f t="shared" si="36"/>
        <v>1.0676399999999999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434.92800000000011</v>
      </c>
      <c r="BN213" s="64">
        <f t="shared" si="33"/>
        <v>434.928</v>
      </c>
      <c r="BO213" s="64">
        <f t="shared" si="34"/>
        <v>0.90109890109890134</v>
      </c>
      <c r="BP213" s="64">
        <f t="shared" si="35"/>
        <v>0.90109890109890112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365</v>
      </c>
      <c r="Y217" s="585">
        <f>IFERROR(Y208/H208,"0")+IFERROR(Y209/H209,"0")+IFERROR(Y210/H210,"0")+IFERROR(Y211/H211,"0")+IFERROR(Y212/H212,"0")+IFERROR(Y213/H213,"0")+IFERROR(Y214/H214,"0")+IFERROR(Y215/H215,"0")+IFERROR(Y216/H216,"0")</f>
        <v>365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2.37615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876</v>
      </c>
      <c r="Y218" s="585">
        <f>IFERROR(SUM(Y208:Y216),"0")</f>
        <v>876</v>
      </c>
      <c r="Z218" s="37"/>
      <c r="AA218" s="586"/>
      <c r="AB218" s="586"/>
      <c r="AC218" s="586"/>
    </row>
    <row r="219" spans="1:68" ht="14.25" customHeight="1" x14ac:dyDescent="0.25">
      <c r="A219" s="596" t="s">
        <v>174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365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139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388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6" t="s">
        <v>391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394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4" t="s">
        <v>400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408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424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435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437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125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127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447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454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459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/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174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390.6</v>
      </c>
      <c r="Y343" s="584">
        <f>IFERROR(IF(X343="",0,CEILING((X343/$H343),1)*$H343),"")</f>
        <v>390.6</v>
      </c>
      <c r="Z343" s="36">
        <f>IFERROR(IF(Y343=0,"",ROUNDUP(Y343/H343,0)*0.00651),"")</f>
        <v>1.21086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437.47199999999998</v>
      </c>
      <c r="BN343" s="64">
        <f>IFERROR(Y343*I343/H343,"0")</f>
        <v>437.47199999999998</v>
      </c>
      <c r="BO343" s="64">
        <f>IFERROR(1/J343*(X343/H343),"0")</f>
        <v>1.0219780219780221</v>
      </c>
      <c r="BP343" s="64">
        <f>IFERROR(1/J343*(Y343/H343),"0")</f>
        <v>1.0219780219780221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218.4</v>
      </c>
      <c r="Y344" s="584">
        <f>IFERROR(IF(X344="",0,CEILING((X344/$H344),1)*$H344),"")</f>
        <v>218.4</v>
      </c>
      <c r="Z344" s="36">
        <f>IFERROR(IF(Y344=0,"",ROUNDUP(Y344/H344,0)*0.00651),"")</f>
        <v>0.67703999999999998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243.35999999999999</v>
      </c>
      <c r="BN344" s="64">
        <f>IFERROR(Y344*I344/H344,"0")</f>
        <v>243.35999999999999</v>
      </c>
      <c r="BO344" s="64">
        <f>IFERROR(1/J344*(X344/H344),"0")</f>
        <v>0.57142857142857151</v>
      </c>
      <c r="BP344" s="64">
        <f>IFERROR(1/J344*(Y344/H344),"0")</f>
        <v>0.57142857142857151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290</v>
      </c>
      <c r="Y345" s="585">
        <f>IFERROR(Y342/H342,"0")+IFERROR(Y343/H343,"0")+IFERROR(Y344/H344,"0")</f>
        <v>290</v>
      </c>
      <c r="Z345" s="585">
        <f>IFERROR(IF(Z342="",0,Z342),"0")+IFERROR(IF(Z343="",0,Z343),"0")+IFERROR(IF(Z344="",0,Z344),"0")</f>
        <v>1.8879000000000001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609</v>
      </c>
      <c r="Y346" s="585">
        <f>IFERROR(SUM(Y342:Y344),"0")</f>
        <v>609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112</v>
      </c>
      <c r="M353" s="33" t="s">
        <v>68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113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0</v>
      </c>
      <c r="Y357" s="585">
        <f>IFERROR(Y350/H350,"0")+IFERROR(Y351/H351,"0")+IFERROR(Y352/H352,"0")+IFERROR(Y353/H353,"0")+IFERROR(Y354/H354,"0")+IFERROR(Y355/H355,"0")+IFERROR(Y356/H356,"0")</f>
        <v>0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0</v>
      </c>
      <c r="Y358" s="585">
        <f>IFERROR(SUM(Y350:Y356),"0")</f>
        <v>0</v>
      </c>
      <c r="Z358" s="37"/>
      <c r="AA358" s="586"/>
      <c r="AB358" s="586"/>
      <c r="AC358" s="586"/>
    </row>
    <row r="359" spans="1:68" ht="14.25" customHeight="1" x14ac:dyDescent="0.25">
      <c r="A359" s="596" t="s">
        <v>139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0</v>
      </c>
      <c r="Y362" s="585">
        <f>IFERROR(Y360/H360,"0")+IFERROR(Y361/H361,"0")</f>
        <v>0</v>
      </c>
      <c r="Z362" s="585">
        <f>IFERROR(IF(Z360="",0,Z360),"0")+IFERROR(IF(Z361="",0,Z361),"0")</f>
        <v>0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0</v>
      </c>
      <c r="Y363" s="585">
        <f>IFERROR(SUM(Y360:Y361),"0")</f>
        <v>0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174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174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139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0</v>
      </c>
      <c r="Y456" s="585">
        <f>IFERROR(SUM(Y440:Y454),"0")</f>
        <v>0</v>
      </c>
      <c r="Z456" s="37"/>
      <c r="AA456" s="586"/>
      <c r="AB456" s="586"/>
      <c r="AC456" s="586"/>
    </row>
    <row r="457" spans="1:68" ht="14.25" customHeight="1" x14ac:dyDescent="0.25">
      <c r="A457" s="596" t="s">
        <v>139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139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174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788</v>
      </c>
      <c r="B507" s="54" t="s">
        <v>789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790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793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794</v>
      </c>
      <c r="B509" s="54" t="s">
        <v>795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796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794</v>
      </c>
      <c r="B510" s="54" t="s">
        <v>798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799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800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139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801</v>
      </c>
      <c r="B515" s="54" t="s">
        <v>802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803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805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4927.6000000000004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4927.6000000000004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806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5300.6159999999991</v>
      </c>
      <c r="Y519" s="585">
        <f>IFERROR(SUM(BN22:BN515),"0")</f>
        <v>5300.6159999999991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807</v>
      </c>
      <c r="Q520" s="716"/>
      <c r="R520" s="716"/>
      <c r="S520" s="716"/>
      <c r="T520" s="716"/>
      <c r="U520" s="716"/>
      <c r="V520" s="717"/>
      <c r="W520" s="37" t="s">
        <v>808</v>
      </c>
      <c r="X520" s="38">
        <f>ROUNDUP(SUM(BO22:BO515),0)</f>
        <v>10</v>
      </c>
      <c r="Y520" s="38">
        <f>ROUNDUP(SUM(BP22:BP515),0)</f>
        <v>10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809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5550.6159999999991</v>
      </c>
      <c r="Y521" s="585">
        <f>GrossWeightTotalR+PalletQtyTotalR*25</f>
        <v>5550.6159999999991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810</v>
      </c>
      <c r="Q522" s="716"/>
      <c r="R522" s="716"/>
      <c r="S522" s="716"/>
      <c r="T522" s="716"/>
      <c r="U522" s="716"/>
      <c r="V522" s="717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1570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1570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811</v>
      </c>
      <c r="Q523" s="716"/>
      <c r="R523" s="716"/>
      <c r="S523" s="716"/>
      <c r="T523" s="716"/>
      <c r="U523" s="716"/>
      <c r="V523" s="717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11.661520000000001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263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814</v>
      </c>
      <c r="B526" s="593" t="s">
        <v>63</v>
      </c>
      <c r="C526" s="593" t="s">
        <v>102</v>
      </c>
      <c r="D526" s="593" t="s">
        <v>119</v>
      </c>
      <c r="E526" s="593" t="s">
        <v>181</v>
      </c>
      <c r="F526" s="593" t="s">
        <v>204</v>
      </c>
      <c r="G526" s="593" t="s">
        <v>239</v>
      </c>
      <c r="H526" s="593" t="s">
        <v>101</v>
      </c>
      <c r="I526" s="593" t="s">
        <v>264</v>
      </c>
      <c r="J526" s="593" t="s">
        <v>304</v>
      </c>
      <c r="K526" s="593" t="s">
        <v>365</v>
      </c>
      <c r="L526" s="593" t="s">
        <v>408</v>
      </c>
      <c r="M526" s="593" t="s">
        <v>424</v>
      </c>
      <c r="N526" s="581"/>
      <c r="O526" s="593" t="s">
        <v>437</v>
      </c>
      <c r="P526" s="593" t="s">
        <v>447</v>
      </c>
      <c r="Q526" s="593" t="s">
        <v>454</v>
      </c>
      <c r="R526" s="593" t="s">
        <v>459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800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496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841.5</v>
      </c>
      <c r="E528" s="46">
        <f>IFERROR(Y89*1,"0")+IFERROR(Y90*1,"0")+IFERROR(Y91*1,"0")+IFERROR(Y95*1,"0")+IFERROR(Y96*1,"0")+IFERROR(Y97*1,"0")+IFERROR(Y98*1,"0")+IFERROR(Y99*1,"0")+IFERROR(Y100*1,"0")</f>
        <v>781.2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1314.9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885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609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G6P3k92EQl548Wycnu3e2vpU8Dho4yXbI7dbTQJ16qrVIbT7RWCkIlj8WxBc2kn8oD3smSYkLz5K6kuVjMmGRw==" saltValue="hMxAFzPqE+lF+q2HB7zJx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50:X351 X353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75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HhMZPI75w92MG5x1Db4WfY0cD3JgTX1EBWoiIka9cYz118fFwTLSvkNQiNxZz8iQFtqmxCzB1bzbEXXwp16MUA==" saltValue="SEn8Tvdp/jCC6b0XC4LZ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2025-06-18T08:21:54Z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