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E9694D4C-9B8E-45ED-98C2-648A7CB9AB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8" i="1" s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Y300" i="1" s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198" i="1" l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Z233" i="1" s="1"/>
  <c r="BP231" i="1"/>
  <c r="BN231" i="1"/>
  <c r="Z231" i="1"/>
  <c r="Y238" i="1"/>
  <c r="H9" i="1"/>
  <c r="A10" i="1"/>
  <c r="Y33" i="1"/>
  <c r="Y37" i="1"/>
  <c r="Y45" i="1"/>
  <c r="Y49" i="1"/>
  <c r="Y58" i="1"/>
  <c r="Y66" i="1"/>
  <c r="Y72" i="1"/>
  <c r="Y80" i="1"/>
  <c r="Y86" i="1"/>
  <c r="Y93" i="1"/>
  <c r="BP96" i="1"/>
  <c r="BN96" i="1"/>
  <c r="Z96" i="1"/>
  <c r="Z101" i="1" s="1"/>
  <c r="BP100" i="1"/>
  <c r="BN100" i="1"/>
  <c r="Z100" i="1"/>
  <c r="Y102" i="1"/>
  <c r="F528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F9" i="1"/>
  <c r="J9" i="1"/>
  <c r="B528" i="1"/>
  <c r="X519" i="1"/>
  <c r="X521" i="1" s="1"/>
  <c r="X520" i="1"/>
  <c r="X522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20" i="1" s="1"/>
  <c r="Z41" i="1"/>
  <c r="BN41" i="1"/>
  <c r="Y519" i="1" s="1"/>
  <c r="Y521" i="1" s="1"/>
  <c r="BP41" i="1"/>
  <c r="Z43" i="1"/>
  <c r="BN43" i="1"/>
  <c r="Y44" i="1"/>
  <c r="Y522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BP153" i="1"/>
  <c r="BN153" i="1"/>
  <c r="Z153" i="1"/>
  <c r="Z155" i="1" s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Z300" i="1" s="1"/>
  <c r="BP298" i="1"/>
  <c r="BN298" i="1"/>
  <c r="Z298" i="1"/>
  <c r="BP306" i="1"/>
  <c r="BN306" i="1"/>
  <c r="Z306" i="1"/>
  <c r="Z310" i="1" s="1"/>
  <c r="Y310" i="1"/>
  <c r="Z318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3" i="1"/>
  <c r="Y338" i="1"/>
  <c r="BP335" i="1"/>
  <c r="BN335" i="1"/>
  <c r="Z335" i="1"/>
  <c r="Z338" i="1" s="1"/>
  <c r="BP344" i="1"/>
  <c r="BN344" i="1"/>
  <c r="Z344" i="1"/>
  <c r="Y346" i="1"/>
  <c r="T528" i="1"/>
  <c r="Y357" i="1"/>
  <c r="BP350" i="1"/>
  <c r="BN350" i="1"/>
  <c r="Z350" i="1"/>
  <c r="Z357" i="1" s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Z461" i="1" s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07" i="1" l="1"/>
  <c r="Z345" i="1"/>
  <c r="Z269" i="1"/>
  <c r="Z217" i="1"/>
  <c r="Z109" i="1"/>
  <c r="Z493" i="1"/>
  <c r="Z471" i="1"/>
  <c r="Z504" i="1"/>
  <c r="Z455" i="1"/>
  <c r="Z379" i="1"/>
  <c r="Z332" i="1"/>
  <c r="Z261" i="1"/>
  <c r="Z252" i="1"/>
  <c r="Z80" i="1"/>
  <c r="Z44" i="1"/>
  <c r="Z523" i="1" s="1"/>
  <c r="Y518" i="1"/>
  <c r="Z205" i="1"/>
</calcChain>
</file>

<file path=xl/sharedStrings.xml><?xml version="1.0" encoding="utf-8"?>
<sst xmlns="http://schemas.openxmlformats.org/spreadsheetml/2006/main" count="2341" uniqueCount="831">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</sst>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10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0.375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80</v>
      </c>
      <c r="Y42" s="584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20</v>
      </c>
      <c r="Y44" s="585">
        <f>IFERROR(Y41/H41,"0")+IFERROR(Y42/H42,"0")+IFERROR(Y43/H43,"0")</f>
        <v>20</v>
      </c>
      <c r="Z44" s="585">
        <f>IFERROR(IF(Z41="",0,Z41),"0")+IFERROR(IF(Z42="",0,Z42),"0")+IFERROR(IF(Z43="",0,Z43),"0")</f>
        <v>0.1804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80</v>
      </c>
      <c r="Y45" s="585">
        <f>IFERROR(SUM(Y41:Y43),"0")</f>
        <v>80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200</v>
      </c>
      <c r="Y53" s="58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225</v>
      </c>
      <c r="Y57" s="584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68.518518518518519</v>
      </c>
      <c r="Y58" s="585">
        <f>IFERROR(Y52/H52,"0")+IFERROR(Y53/H53,"0")+IFERROR(Y54/H54,"0")+IFERROR(Y55/H55,"0")+IFERROR(Y56/H56,"0")+IFERROR(Y57/H57,"0")</f>
        <v>69</v>
      </c>
      <c r="Z58" s="585">
        <f>IFERROR(IF(Z52="",0,Z52),"0")+IFERROR(IF(Z53="",0,Z53),"0")+IFERROR(IF(Z54="",0,Z54),"0")+IFERROR(IF(Z55="",0,Z55),"0")+IFERROR(IF(Z56="",0,Z56),"0")+IFERROR(IF(Z57="",0,Z57),"0")</f>
        <v>0.81162000000000001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425</v>
      </c>
      <c r="Y59" s="585">
        <f>IFERROR(SUM(Y52:Y57),"0")</f>
        <v>430.20000000000005</v>
      </c>
      <c r="Z59" s="37"/>
      <c r="AA59" s="586"/>
      <c r="AB59" s="586"/>
      <c r="AC59" s="586"/>
    </row>
    <row r="60" spans="1:68" ht="14.25" customHeight="1" x14ac:dyDescent="0.25">
      <c r="A60" s="596" t="s">
        <v>137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110</v>
      </c>
      <c r="Y61" s="584">
        <f>IFERROR(IF(X61="",0,CEILING((X61/$H61),1)*$H61),"")</f>
        <v>118.80000000000001</v>
      </c>
      <c r="Z61" s="36">
        <f>IFERROR(IF(Y61=0,"",ROUNDUP(Y61/H61,0)*0.01898),"")</f>
        <v>0.20877999999999999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114.43055555555554</v>
      </c>
      <c r="BN61" s="64">
        <f>IFERROR(Y61*I61/H61,"0")</f>
        <v>123.58499999999999</v>
      </c>
      <c r="BO61" s="64">
        <f>IFERROR(1/J61*(X61/H61),"0")</f>
        <v>0.15914351851851852</v>
      </c>
      <c r="BP61" s="64">
        <f>IFERROR(1/J61*(Y61/H61),"0")</f>
        <v>0.171875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45</v>
      </c>
      <c r="Y64" s="584">
        <f>IFERROR(IF(X64="",0,CEILING((X64/$H64),1)*$H64),"")</f>
        <v>45.900000000000006</v>
      </c>
      <c r="Z64" s="36">
        <f>IFERROR(IF(Y64=0,"",ROUNDUP(Y64/H64,0)*0.00651),"")</f>
        <v>0.11067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47.999999999999993</v>
      </c>
      <c r="BN64" s="64">
        <f>IFERROR(Y64*I64/H64,"0")</f>
        <v>48.96</v>
      </c>
      <c r="BO64" s="64">
        <f>IFERROR(1/J64*(X64/H64),"0")</f>
        <v>9.1575091575091569E-2</v>
      </c>
      <c r="BP64" s="64">
        <f>IFERROR(1/J64*(Y64/H64),"0")</f>
        <v>9.3406593406593408E-2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26.851851851851848</v>
      </c>
      <c r="Y65" s="585">
        <f>IFERROR(Y61/H61,"0")+IFERROR(Y62/H62,"0")+IFERROR(Y63/H63,"0")+IFERROR(Y64/H64,"0")</f>
        <v>28</v>
      </c>
      <c r="Z65" s="585">
        <f>IFERROR(IF(Z61="",0,Z61),"0")+IFERROR(IF(Z62="",0,Z62),"0")+IFERROR(IF(Z63="",0,Z63),"0")+IFERROR(IF(Z64="",0,Z64),"0")</f>
        <v>0.31945000000000001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155</v>
      </c>
      <c r="Y66" s="585">
        <f>IFERROR(SUM(Y61:Y64),"0")</f>
        <v>164.70000000000002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172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90</v>
      </c>
      <c r="Y83" s="584">
        <f>IFERROR(IF(X83="",0,CEILING((X83/$H83),1)*$H83),"")</f>
        <v>93.6</v>
      </c>
      <c r="Z83" s="36">
        <f>IFERROR(IF(Y83=0,"",ROUNDUP(Y83/H83,0)*0.01898),"")</f>
        <v>0.22776000000000002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95.019230769230774</v>
      </c>
      <c r="BN83" s="64">
        <f>IFERROR(Y83*I83/H83,"0")</f>
        <v>98.82</v>
      </c>
      <c r="BO83" s="64">
        <f>IFERROR(1/J83*(X83/H83),"0")</f>
        <v>0.18028846153846154</v>
      </c>
      <c r="BP83" s="64">
        <f>IFERROR(1/J83*(Y83/H83),"0")</f>
        <v>0.1875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11.538461538461538</v>
      </c>
      <c r="Y85" s="585">
        <f>IFERROR(Y83/H83,"0")+IFERROR(Y84/H84,"0")</f>
        <v>12</v>
      </c>
      <c r="Z85" s="585">
        <f>IFERROR(IF(Z83="",0,Z83),"0")+IFERROR(IF(Z84="",0,Z84),"0")</f>
        <v>0.22776000000000002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90</v>
      </c>
      <c r="Y86" s="585">
        <f>IFERROR(SUM(Y83:Y84),"0")</f>
        <v>93.6</v>
      </c>
      <c r="Z86" s="37"/>
      <c r="AA86" s="586"/>
      <c r="AB86" s="586"/>
      <c r="AC86" s="586"/>
    </row>
    <row r="87" spans="1:68" ht="16.5" customHeight="1" x14ac:dyDescent="0.25">
      <c r="A87" s="643" t="s">
        <v>179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140</v>
      </c>
      <c r="Y89" s="584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145.63888888888886</v>
      </c>
      <c r="BN89" s="64">
        <f>IFERROR(Y89*I89/H89,"0")</f>
        <v>146.05499999999998</v>
      </c>
      <c r="BO89" s="64">
        <f>IFERROR(1/J89*(X89/H89),"0")</f>
        <v>0.20254629629629628</v>
      </c>
      <c r="BP89" s="64">
        <f>IFERROR(1/J89*(Y89/H89),"0")</f>
        <v>0.203125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360</v>
      </c>
      <c r="Y91" s="584">
        <f>IFERROR(IF(X91="",0,CEILING((X91/$H91),1)*$H91),"")</f>
        <v>360</v>
      </c>
      <c r="Z91" s="36">
        <f>IFERROR(IF(Y91=0,"",ROUNDUP(Y91/H91,0)*0.00902),"")</f>
        <v>0.72160000000000002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376.79999999999995</v>
      </c>
      <c r="BN91" s="64">
        <f>IFERROR(Y91*I91/H91,"0")</f>
        <v>376.79999999999995</v>
      </c>
      <c r="BO91" s="64">
        <f>IFERROR(1/J91*(X91/H91),"0")</f>
        <v>0.60606060606060608</v>
      </c>
      <c r="BP91" s="64">
        <f>IFERROR(1/J91*(Y91/H91),"0")</f>
        <v>0.60606060606060608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92.962962962962962</v>
      </c>
      <c r="Y92" s="585">
        <f>IFERROR(Y89/H89,"0")+IFERROR(Y90/H90,"0")+IFERROR(Y91/H91,"0")</f>
        <v>93</v>
      </c>
      <c r="Z92" s="585">
        <f>IFERROR(IF(Z89="",0,Z89),"0")+IFERROR(IF(Z90="",0,Z90),"0")+IFERROR(IF(Z91="",0,Z91),"0")</f>
        <v>0.96833999999999998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500</v>
      </c>
      <c r="Y93" s="585">
        <f>IFERROR(SUM(Y89:Y91),"0")</f>
        <v>500.4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88"/>
      <c r="R95" s="588"/>
      <c r="S95" s="588"/>
      <c r="T95" s="589"/>
      <c r="U95" s="34"/>
      <c r="V95" s="34"/>
      <c r="W95" s="35" t="s">
        <v>70</v>
      </c>
      <c r="X95" s="583">
        <v>350</v>
      </c>
      <c r="Y95" s="584">
        <f t="shared" ref="Y95:Y100" si="16"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372.42592592592598</v>
      </c>
      <c r="BN95" s="64">
        <f t="shared" ref="BN95:BN100" si="18">IFERROR(Y95*I95/H95,"0")</f>
        <v>379.23599999999993</v>
      </c>
      <c r="BO95" s="64">
        <f t="shared" ref="BO95:BO100" si="19">IFERROR(1/J95*(X95/H95),"0")</f>
        <v>0.67515432098765438</v>
      </c>
      <c r="BP95" s="64">
        <f t="shared" ref="BP95:BP100" si="20">IFERROR(1/J95*(Y95/H95),"0")</f>
        <v>0.6875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360</v>
      </c>
      <c r="Y99" s="584">
        <f t="shared" si="16"/>
        <v>361.8</v>
      </c>
      <c r="Z99" s="36">
        <f>IFERROR(IF(Y99=0,"",ROUNDUP(Y99/H99,0)*0.00651),"")</f>
        <v>0.87234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393.59999999999997</v>
      </c>
      <c r="BN99" s="64">
        <f t="shared" si="18"/>
        <v>395.56799999999998</v>
      </c>
      <c r="BO99" s="64">
        <f t="shared" si="19"/>
        <v>0.73260073260073255</v>
      </c>
      <c r="BP99" s="64">
        <f t="shared" si="20"/>
        <v>0.73626373626373631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176.54320987654319</v>
      </c>
      <c r="Y101" s="585">
        <f>IFERROR(Y95/H95,"0")+IFERROR(Y96/H96,"0")+IFERROR(Y97/H97,"0")+IFERROR(Y98/H98,"0")+IFERROR(Y99/H99,"0")+IFERROR(Y100/H100,"0")</f>
        <v>178</v>
      </c>
      <c r="Z101" s="585">
        <f>IFERROR(IF(Z95="",0,Z95),"0")+IFERROR(IF(Z96="",0,Z96),"0")+IFERROR(IF(Z97="",0,Z97),"0")+IFERROR(IF(Z98="",0,Z98),"0")+IFERROR(IF(Z99="",0,Z99),"0")+IFERROR(IF(Z100="",0,Z100),"0")</f>
        <v>1.70746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710</v>
      </c>
      <c r="Y102" s="585">
        <f>IFERROR(SUM(Y95:Y100),"0")</f>
        <v>718.2</v>
      </c>
      <c r="Z102" s="37"/>
      <c r="AA102" s="586"/>
      <c r="AB102" s="586"/>
      <c r="AC102" s="586"/>
    </row>
    <row r="103" spans="1:68" ht="16.5" customHeight="1" x14ac:dyDescent="0.25">
      <c r="A103" s="643" t="s">
        <v>202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450</v>
      </c>
      <c r="Y107" s="584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100</v>
      </c>
      <c r="Y109" s="585">
        <f>IFERROR(Y105/H105,"0")+IFERROR(Y106/H106,"0")+IFERROR(Y107/H107,"0")+IFERROR(Y108/H108,"0")</f>
        <v>100</v>
      </c>
      <c r="Z109" s="585">
        <f>IFERROR(IF(Z105="",0,Z105),"0")+IFERROR(IF(Z106="",0,Z106),"0")+IFERROR(IF(Z107="",0,Z107),"0")+IFERROR(IF(Z108="",0,Z108),"0")</f>
        <v>0.90200000000000002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450</v>
      </c>
      <c r="Y110" s="585">
        <f>IFERROR(SUM(Y105:Y108),"0")</f>
        <v>450</v>
      </c>
      <c r="Z110" s="37"/>
      <c r="AA110" s="586"/>
      <c r="AB110" s="586"/>
      <c r="AC110" s="586"/>
    </row>
    <row r="111" spans="1:68" ht="14.25" customHeight="1" x14ac:dyDescent="0.25">
      <c r="A111" s="596" t="s">
        <v>137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219</v>
      </c>
      <c r="B118" s="54" t="s">
        <v>220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600</v>
      </c>
      <c r="Y119" s="584">
        <f>IFERROR(IF(X119="",0,CEILING((X119/$H119),1)*$H119),"")</f>
        <v>607.5</v>
      </c>
      <c r="Z119" s="36">
        <f>IFERROR(IF(Y119=0,"",ROUNDUP(Y119/H119,0)*0.01898),"")</f>
        <v>1.4235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637.99999999999989</v>
      </c>
      <c r="BN119" s="64">
        <f>IFERROR(Y119*I119/H119,"0")</f>
        <v>645.97500000000002</v>
      </c>
      <c r="BO119" s="64">
        <f>IFERROR(1/J119*(X119/H119),"0")</f>
        <v>1.1574074074074074</v>
      </c>
      <c r="BP119" s="64">
        <f>IFERROR(1/J119*(Y119/H119),"0")</f>
        <v>1.171875</v>
      </c>
    </row>
    <row r="120" spans="1:68" ht="27" customHeight="1" x14ac:dyDescent="0.25">
      <c r="A120" s="54" t="s">
        <v>224</v>
      </c>
      <c r="B120" s="54" t="s">
        <v>225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360</v>
      </c>
      <c r="Y121" s="584">
        <f>IFERROR(IF(X121="",0,CEILING((X121/$H121),1)*$H121),"")</f>
        <v>361.8</v>
      </c>
      <c r="Z121" s="36">
        <f>IFERROR(IF(Y121=0,"",ROUNDUP(Y121/H121,0)*0.00651),"")</f>
        <v>0.87234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393.59999999999997</v>
      </c>
      <c r="BN121" s="64">
        <f>IFERROR(Y121*I121/H121,"0")</f>
        <v>395.56799999999998</v>
      </c>
      <c r="BO121" s="64">
        <f>IFERROR(1/J121*(X121/H121),"0")</f>
        <v>0.73260073260073255</v>
      </c>
      <c r="BP121" s="64">
        <f>IFERROR(1/J121*(Y121/H121),"0")</f>
        <v>0.73626373626373631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15</v>
      </c>
      <c r="Y122" s="584">
        <f>IFERROR(IF(X122="",0,CEILING((X122/$H122),1)*$H122),"")</f>
        <v>16.2</v>
      </c>
      <c r="Z122" s="36">
        <f>IFERROR(IF(Y122=0,"",ROUNDUP(Y122/H122,0)*0.00651),"")</f>
        <v>5.8590000000000003E-2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16.5</v>
      </c>
      <c r="BN122" s="64">
        <f>IFERROR(Y122*I122/H122,"0")</f>
        <v>17.82</v>
      </c>
      <c r="BO122" s="64">
        <f>IFERROR(1/J122*(X122/H122),"0")</f>
        <v>4.5787545787545791E-2</v>
      </c>
      <c r="BP122" s="64">
        <f>IFERROR(1/J122*(Y122/H122),"0")</f>
        <v>4.9450549450549455E-2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215.74074074074073</v>
      </c>
      <c r="Y123" s="585">
        <f>IFERROR(Y118/H118,"0")+IFERROR(Y119/H119,"0")+IFERROR(Y120/H120,"0")+IFERROR(Y121/H121,"0")+IFERROR(Y122/H122,"0")</f>
        <v>218</v>
      </c>
      <c r="Z123" s="585">
        <f>IFERROR(IF(Z118="",0,Z118),"0")+IFERROR(IF(Z119="",0,Z119),"0")+IFERROR(IF(Z120="",0,Z120),"0")+IFERROR(IF(Z121="",0,Z121),"0")+IFERROR(IF(Z122="",0,Z122),"0")</f>
        <v>2.3544300000000002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975</v>
      </c>
      <c r="Y124" s="585">
        <f>IFERROR(SUM(Y118:Y122),"0")</f>
        <v>985.5</v>
      </c>
      <c r="Z124" s="37"/>
      <c r="AA124" s="586"/>
      <c r="AB124" s="586"/>
      <c r="AC124" s="586"/>
    </row>
    <row r="125" spans="1:68" ht="14.25" customHeight="1" x14ac:dyDescent="0.25">
      <c r="A125" s="596" t="s">
        <v>172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231</v>
      </c>
      <c r="B126" s="54" t="s">
        <v>232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237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238</v>
      </c>
      <c r="B132" s="54" t="s">
        <v>239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68</v>
      </c>
      <c r="Y133" s="584">
        <f>IFERROR(IF(X133="",0,CEILING((X133/$H133),1)*$H133),"")</f>
        <v>70.400000000000006</v>
      </c>
      <c r="Z133" s="36">
        <f>IFERROR(IF(Y133=0,"",ROUNDUP(Y133/H133,0)*0.00651),"")</f>
        <v>0.14322000000000001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71.825000000000003</v>
      </c>
      <c r="BN133" s="64">
        <f>IFERROR(Y133*I133/H133,"0")</f>
        <v>74.36</v>
      </c>
      <c r="BO133" s="64">
        <f>IFERROR(1/J133*(X133/H133),"0")</f>
        <v>0.11675824175824177</v>
      </c>
      <c r="BP133" s="64">
        <f>IFERROR(1/J133*(Y133/H133),"0")</f>
        <v>0.12087912087912089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21.25</v>
      </c>
      <c r="Y134" s="585">
        <f>IFERROR(Y132/H132,"0")+IFERROR(Y133/H133,"0")</f>
        <v>22</v>
      </c>
      <c r="Z134" s="585">
        <f>IFERROR(IF(Z132="",0,Z132),"0")+IFERROR(IF(Z133="",0,Z133),"0")</f>
        <v>0.14322000000000001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68</v>
      </c>
      <c r="Y135" s="585">
        <f>IFERROR(SUM(Y132:Y133),"0")</f>
        <v>70.400000000000006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246</v>
      </c>
      <c r="B142" s="54" t="s">
        <v>247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42.9</v>
      </c>
      <c r="Y143" s="584">
        <f>IFERROR(IF(X143="",0,CEILING((X143/$H143),1)*$H143),"")</f>
        <v>44.88</v>
      </c>
      <c r="Z143" s="36">
        <f>IFERROR(IF(Y143=0,"",ROUNDUP(Y143/H143,0)*0.00651),"")</f>
        <v>0.11067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47.254999999999995</v>
      </c>
      <c r="BN143" s="64">
        <f>IFERROR(Y143*I143/H143,"0")</f>
        <v>49.436</v>
      </c>
      <c r="BO143" s="64">
        <f>IFERROR(1/J143*(X143/H143),"0")</f>
        <v>8.9285714285714288E-2</v>
      </c>
      <c r="BP143" s="64">
        <f>IFERROR(1/J143*(Y143/H143),"0")</f>
        <v>9.3406593406593408E-2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16.25</v>
      </c>
      <c r="Y144" s="585">
        <f>IFERROR(Y142/H142,"0")+IFERROR(Y143/H143,"0")</f>
        <v>17</v>
      </c>
      <c r="Z144" s="585">
        <f>IFERROR(IF(Z142="",0,Z142),"0")+IFERROR(IF(Z143="",0,Z143),"0")</f>
        <v>0.11067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42.9</v>
      </c>
      <c r="Y145" s="585">
        <f>IFERROR(SUM(Y142:Y143),"0")</f>
        <v>44.88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249</v>
      </c>
      <c r="B148" s="54" t="s">
        <v>250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252</v>
      </c>
      <c r="B152" s="54" t="s">
        <v>253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258</v>
      </c>
      <c r="B154" s="54" t="s">
        <v>259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261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262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137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263</v>
      </c>
      <c r="B160" s="54" t="s">
        <v>264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20</v>
      </c>
      <c r="Y164" s="584">
        <f t="shared" ref="Y164:Y172" si="21">IFERROR(IF(X164="",0,CEILING((X164/$H164),1)*$H164),"")</f>
        <v>21</v>
      </c>
      <c r="Z164" s="36">
        <f>IFERROR(IF(Y164=0,"",ROUNDUP(Y164/H164,0)*0.00902),"")</f>
        <v>4.5100000000000001E-2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21.285714285714281</v>
      </c>
      <c r="BN164" s="64">
        <f t="shared" ref="BN164:BN172" si="23">IFERROR(Y164*I164/H164,"0")</f>
        <v>22.349999999999998</v>
      </c>
      <c r="BO164" s="64">
        <f t="shared" ref="BO164:BO172" si="24">IFERROR(1/J164*(X164/H164),"0")</f>
        <v>3.6075036075036072E-2</v>
      </c>
      <c r="BP164" s="64">
        <f t="shared" ref="BP164:BP172" si="25">IFERROR(1/J164*(Y164/H164),"0")</f>
        <v>3.787878787878788E-2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52.5</v>
      </c>
      <c r="Y167" s="584">
        <f t="shared" si="21"/>
        <v>52.5</v>
      </c>
      <c r="Z167" s="36">
        <f>IFERROR(IF(Y167=0,"",ROUNDUP(Y167/H167,0)*0.00502),"")</f>
        <v>0.1255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55.75</v>
      </c>
      <c r="BN167" s="64">
        <f t="shared" si="23"/>
        <v>55.75</v>
      </c>
      <c r="BO167" s="64">
        <f t="shared" si="24"/>
        <v>0.10683760683760685</v>
      </c>
      <c r="BP167" s="64">
        <f t="shared" si="25"/>
        <v>0.10683760683760685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77</v>
      </c>
      <c r="Y168" s="584">
        <f t="shared" si="21"/>
        <v>77.7</v>
      </c>
      <c r="Z168" s="36">
        <f>IFERROR(IF(Y168=0,"",ROUNDUP(Y168/H168,0)*0.00502),"")</f>
        <v>0.18574000000000002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81.766666666666666</v>
      </c>
      <c r="BN168" s="64">
        <f t="shared" si="23"/>
        <v>82.51</v>
      </c>
      <c r="BO168" s="64">
        <f t="shared" si="24"/>
        <v>0.15669515669515671</v>
      </c>
      <c r="BP168" s="64">
        <f t="shared" si="25"/>
        <v>0.15811965811965814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140</v>
      </c>
      <c r="Y170" s="584">
        <f t="shared" si="21"/>
        <v>140.70000000000002</v>
      </c>
      <c r="Z170" s="36">
        <f>IFERROR(IF(Y170=0,"",ROUNDUP(Y170/H170,0)*0.00502),"")</f>
        <v>0.33634000000000003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146.66666666666666</v>
      </c>
      <c r="BN170" s="64">
        <f t="shared" si="23"/>
        <v>147.40000000000003</v>
      </c>
      <c r="BO170" s="64">
        <f t="shared" si="24"/>
        <v>0.28490028490028491</v>
      </c>
      <c r="BP170" s="64">
        <f t="shared" si="25"/>
        <v>0.28632478632478636</v>
      </c>
    </row>
    <row r="171" spans="1:68" ht="27" customHeight="1" x14ac:dyDescent="0.25">
      <c r="A171" s="54" t="s">
        <v>284</v>
      </c>
      <c r="B171" s="54" t="s">
        <v>285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133.09523809523807</v>
      </c>
      <c r="Y173" s="585">
        <f>IFERROR(Y164/H164,"0")+IFERROR(Y165/H165,"0")+IFERROR(Y166/H166,"0")+IFERROR(Y167/H167,"0")+IFERROR(Y168/H168,"0")+IFERROR(Y169/H169,"0")+IFERROR(Y170/H170,"0")+IFERROR(Y171/H171,"0")+IFERROR(Y172/H172,"0")</f>
        <v>134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0.69267999999999996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289.5</v>
      </c>
      <c r="Y174" s="585">
        <f>IFERROR(SUM(Y164:Y172),"0")</f>
        <v>291.89999999999998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5.6000000000000014</v>
      </c>
      <c r="Y176" s="584">
        <f>IFERROR(IF(X176="",0,CEILING((X176/$H176),1)*$H176),"")</f>
        <v>6.3</v>
      </c>
      <c r="Z176" s="36">
        <f>IFERROR(IF(Y176=0,"",ROUNDUP(Y176/H176,0)*0.0059),"")</f>
        <v>2.9499999999999998E-2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6.4444444444444455</v>
      </c>
      <c r="BN176" s="64">
        <f>IFERROR(Y176*I176/H176,"0")</f>
        <v>7.25</v>
      </c>
      <c r="BO176" s="64">
        <f>IFERROR(1/J176*(X176/H176),"0")</f>
        <v>2.0576131687242802E-2</v>
      </c>
      <c r="BP176" s="64">
        <f>IFERROR(1/J176*(Y176/H176),"0")</f>
        <v>2.3148148148148147E-2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8.4</v>
      </c>
      <c r="Y177" s="584">
        <f>IFERROR(IF(X177="",0,CEILING((X177/$H177),1)*$H177),"")</f>
        <v>8.82</v>
      </c>
      <c r="Z177" s="36">
        <f>IFERROR(IF(Y177=0,"",ROUNDUP(Y177/H177,0)*0.0059),"")</f>
        <v>4.1299999999999996E-2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9.6666666666666661</v>
      </c>
      <c r="BN177" s="64">
        <f>IFERROR(Y177*I177/H177,"0")</f>
        <v>10.15</v>
      </c>
      <c r="BO177" s="64">
        <f>IFERROR(1/J177*(X177/H177),"0")</f>
        <v>3.0864197530864196E-2</v>
      </c>
      <c r="BP177" s="64">
        <f>IFERROR(1/J177*(Y177/H177),"0")</f>
        <v>3.2407407407407406E-2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8.4</v>
      </c>
      <c r="Y178" s="584">
        <f>IFERROR(IF(X178="",0,CEILING((X178/$H178),1)*$H178),"")</f>
        <v>8.82</v>
      </c>
      <c r="Z178" s="36">
        <f>IFERROR(IF(Y178=0,"",ROUNDUP(Y178/H178,0)*0.0059),"")</f>
        <v>4.1299999999999996E-2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9.6666666666666661</v>
      </c>
      <c r="BN178" s="64">
        <f>IFERROR(Y178*I178/H178,"0")</f>
        <v>10.15</v>
      </c>
      <c r="BO178" s="64">
        <f>IFERROR(1/J178*(X178/H178),"0")</f>
        <v>3.0864197530864196E-2</v>
      </c>
      <c r="BP178" s="64">
        <f>IFERROR(1/J178*(Y178/H178),"0")</f>
        <v>3.2407407407407406E-2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17.777777777777779</v>
      </c>
      <c r="Y179" s="585">
        <f>IFERROR(Y176/H176,"0")+IFERROR(Y177/H177,"0")+IFERROR(Y178/H178,"0")</f>
        <v>19</v>
      </c>
      <c r="Z179" s="585">
        <f>IFERROR(IF(Z176="",0,Z176),"0")+IFERROR(IF(Z177="",0,Z177),"0")+IFERROR(IF(Z178="",0,Z178),"0")</f>
        <v>0.11210000000000001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22.400000000000002</v>
      </c>
      <c r="Y180" s="585">
        <f>IFERROR(SUM(Y176:Y178),"0")</f>
        <v>23.94</v>
      </c>
      <c r="Z180" s="37"/>
      <c r="AA180" s="586"/>
      <c r="AB180" s="586"/>
      <c r="AC180" s="586"/>
    </row>
    <row r="181" spans="1:68" ht="14.25" customHeight="1" x14ac:dyDescent="0.25">
      <c r="A181" s="596" t="s">
        <v>299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8.4</v>
      </c>
      <c r="Y182" s="584">
        <f>IFERROR(IF(X182="",0,CEILING((X182/$H182),1)*$H182),"")</f>
        <v>8.82</v>
      </c>
      <c r="Z182" s="36">
        <f>IFERROR(IF(Y182=0,"",ROUNDUP(Y182/H182,0)*0.0059),"")</f>
        <v>4.1299999999999996E-2</v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9.6666666666666661</v>
      </c>
      <c r="BN182" s="64">
        <f>IFERROR(Y182*I182/H182,"0")</f>
        <v>10.15</v>
      </c>
      <c r="BO182" s="64">
        <f>IFERROR(1/J182*(X182/H182),"0")</f>
        <v>3.0864197530864196E-2</v>
      </c>
      <c r="BP182" s="64">
        <f>IFERROR(1/J182*(Y182/H182),"0")</f>
        <v>3.2407407407407406E-2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6.666666666666667</v>
      </c>
      <c r="Y183" s="585">
        <f>IFERROR(Y182/H182,"0")</f>
        <v>7</v>
      </c>
      <c r="Z183" s="585">
        <f>IFERROR(IF(Z182="",0,Z182),"0")</f>
        <v>4.1299999999999996E-2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8.4</v>
      </c>
      <c r="Y184" s="585">
        <f>IFERROR(SUM(Y182:Y182),"0")</f>
        <v>8.82</v>
      </c>
      <c r="Z184" s="37"/>
      <c r="AA184" s="586"/>
      <c r="AB184" s="586"/>
      <c r="AC184" s="586"/>
    </row>
    <row r="185" spans="1:68" ht="16.5" customHeight="1" x14ac:dyDescent="0.25">
      <c r="A185" s="643" t="s">
        <v>302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303</v>
      </c>
      <c r="B187" s="54" t="s">
        <v>304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306</v>
      </c>
      <c r="B188" s="54" t="s">
        <v>307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137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308</v>
      </c>
      <c r="B192" s="54" t="s">
        <v>309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311</v>
      </c>
      <c r="B193" s="54" t="s">
        <v>312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30</v>
      </c>
      <c r="Y198" s="584">
        <f t="shared" si="26"/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31.166666666666668</v>
      </c>
      <c r="BN198" s="64">
        <f t="shared" si="28"/>
        <v>33.660000000000004</v>
      </c>
      <c r="BO198" s="64">
        <f t="shared" si="29"/>
        <v>4.208754208754209E-2</v>
      </c>
      <c r="BP198" s="64">
        <f t="shared" si="30"/>
        <v>4.5454545454545463E-2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400</v>
      </c>
      <c r="Y199" s="584">
        <f t="shared" si="26"/>
        <v>405</v>
      </c>
      <c r="Z199" s="36">
        <f>IFERROR(IF(Y199=0,"",ROUNDUP(Y199/H199,0)*0.00902),"")</f>
        <v>0.67649999999999999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415.55555555555554</v>
      </c>
      <c r="BN199" s="64">
        <f t="shared" si="28"/>
        <v>420.75</v>
      </c>
      <c r="BO199" s="64">
        <f t="shared" si="29"/>
        <v>0.5611672278338945</v>
      </c>
      <c r="BP199" s="64">
        <f t="shared" si="30"/>
        <v>0.56818181818181823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50</v>
      </c>
      <c r="Y200" s="584">
        <f t="shared" si="26"/>
        <v>54</v>
      </c>
      <c r="Z200" s="36">
        <f>IFERROR(IF(Y200=0,"",ROUNDUP(Y200/H200,0)*0.00902),"")</f>
        <v>9.0200000000000002E-2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51.944444444444443</v>
      </c>
      <c r="BN200" s="64">
        <f t="shared" si="28"/>
        <v>56.099999999999994</v>
      </c>
      <c r="BO200" s="64">
        <f t="shared" si="29"/>
        <v>7.0145903479236812E-2</v>
      </c>
      <c r="BP200" s="64">
        <f t="shared" si="30"/>
        <v>7.575757575757576E-2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30</v>
      </c>
      <c r="Y201" s="584">
        <f t="shared" si="26"/>
        <v>30.6</v>
      </c>
      <c r="Z201" s="36">
        <f>IFERROR(IF(Y201=0,"",ROUNDUP(Y201/H201,0)*0.00502),"")</f>
        <v>8.5339999999999999E-2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32.166666666666664</v>
      </c>
      <c r="BN201" s="64">
        <f t="shared" si="28"/>
        <v>32.81</v>
      </c>
      <c r="BO201" s="64">
        <f t="shared" si="29"/>
        <v>7.122507122507124E-2</v>
      </c>
      <c r="BP201" s="64">
        <f t="shared" si="30"/>
        <v>7.2649572649572655E-2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24</v>
      </c>
      <c r="Y202" s="584">
        <f t="shared" si="26"/>
        <v>25.2</v>
      </c>
      <c r="Z202" s="36">
        <f>IFERROR(IF(Y202=0,"",ROUNDUP(Y202/H202,0)*0.00502),"")</f>
        <v>7.0280000000000009E-2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25.333333333333329</v>
      </c>
      <c r="BN202" s="64">
        <f t="shared" si="28"/>
        <v>26.599999999999998</v>
      </c>
      <c r="BO202" s="64">
        <f t="shared" si="29"/>
        <v>5.6980056980056981E-2</v>
      </c>
      <c r="BP202" s="64">
        <f t="shared" si="30"/>
        <v>5.9829059829059839E-2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30</v>
      </c>
      <c r="Y203" s="584">
        <f t="shared" si="26"/>
        <v>30.6</v>
      </c>
      <c r="Z203" s="36">
        <f>IFERROR(IF(Y203=0,"",ROUNDUP(Y203/H203,0)*0.00502),"")</f>
        <v>8.5339999999999999E-2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31.666666666666664</v>
      </c>
      <c r="BN203" s="64">
        <f t="shared" si="28"/>
        <v>32.299999999999997</v>
      </c>
      <c r="BO203" s="64">
        <f t="shared" si="29"/>
        <v>7.122507122507124E-2</v>
      </c>
      <c r="BP203" s="64">
        <f t="shared" si="30"/>
        <v>7.2649572649572655E-2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30</v>
      </c>
      <c r="Y204" s="584">
        <f t="shared" si="26"/>
        <v>30.6</v>
      </c>
      <c r="Z204" s="36">
        <f>IFERROR(IF(Y204=0,"",ROUNDUP(Y204/H204,0)*0.00502),"")</f>
        <v>8.5339999999999999E-2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31.666666666666664</v>
      </c>
      <c r="BN204" s="64">
        <f t="shared" si="28"/>
        <v>32.299999999999997</v>
      </c>
      <c r="BO204" s="64">
        <f t="shared" si="29"/>
        <v>7.122507122507124E-2</v>
      </c>
      <c r="BP204" s="64">
        <f t="shared" si="30"/>
        <v>7.2649572649572655E-2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152.2222222222222</v>
      </c>
      <c r="Y205" s="585">
        <f>IFERROR(Y197/H197,"0")+IFERROR(Y198/H198,"0")+IFERROR(Y199/H199,"0")+IFERROR(Y200/H200,"0")+IFERROR(Y201/H201,"0")+IFERROR(Y202/H202,"0")+IFERROR(Y203/H203,"0")+IFERROR(Y204/H204,"0")</f>
        <v>156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1.1471200000000001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594</v>
      </c>
      <c r="Y206" s="585">
        <f>IFERROR(SUM(Y197:Y204),"0")</f>
        <v>608.40000000000009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333</v>
      </c>
      <c r="B208" s="54" t="s">
        <v>334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110</v>
      </c>
      <c r="Y210" s="584">
        <f t="shared" si="31"/>
        <v>113.1</v>
      </c>
      <c r="Z210" s="36">
        <f>IFERROR(IF(Y210=0,"",ROUNDUP(Y210/H210,0)*0.01898),"")</f>
        <v>0.24674000000000001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116.56206896551724</v>
      </c>
      <c r="BN210" s="64">
        <f t="shared" si="33"/>
        <v>119.84699999999999</v>
      </c>
      <c r="BO210" s="64">
        <f t="shared" si="34"/>
        <v>0.19755747126436785</v>
      </c>
      <c r="BP210" s="64">
        <f t="shared" si="35"/>
        <v>0.203125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160</v>
      </c>
      <c r="Y211" s="584">
        <f t="shared" si="31"/>
        <v>160.79999999999998</v>
      </c>
      <c r="Z211" s="36">
        <f t="shared" ref="Z211:Z216" si="36">IFERROR(IF(Y211=0,"",ROUNDUP(Y211/H211,0)*0.00651),"")</f>
        <v>0.43617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178</v>
      </c>
      <c r="BN211" s="64">
        <f t="shared" si="33"/>
        <v>178.89</v>
      </c>
      <c r="BO211" s="64">
        <f t="shared" si="34"/>
        <v>0.36630036630036633</v>
      </c>
      <c r="BP211" s="64">
        <f t="shared" si="35"/>
        <v>0.36813186813186816</v>
      </c>
    </row>
    <row r="212" spans="1:68" ht="27" customHeight="1" x14ac:dyDescent="0.25">
      <c r="A212" s="54" t="s">
        <v>344</v>
      </c>
      <c r="B212" s="54" t="s">
        <v>345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120</v>
      </c>
      <c r="Y213" s="584">
        <f t="shared" si="31"/>
        <v>120</v>
      </c>
      <c r="Z213" s="36">
        <f t="shared" si="36"/>
        <v>0.32550000000000001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132.60000000000002</v>
      </c>
      <c r="BN213" s="64">
        <f t="shared" si="33"/>
        <v>132.60000000000002</v>
      </c>
      <c r="BO213" s="64">
        <f t="shared" si="34"/>
        <v>0.27472527472527475</v>
      </c>
      <c r="BP213" s="64">
        <f t="shared" si="35"/>
        <v>0.27472527472527475</v>
      </c>
    </row>
    <row r="214" spans="1:68" ht="27" customHeight="1" x14ac:dyDescent="0.25">
      <c r="A214" s="54" t="s">
        <v>349</v>
      </c>
      <c r="B214" s="54" t="s">
        <v>350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68</v>
      </c>
      <c r="Y215" s="584">
        <f t="shared" si="31"/>
        <v>69.599999999999994</v>
      </c>
      <c r="Z215" s="36">
        <f t="shared" si="36"/>
        <v>0.18879000000000001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75.140000000000015</v>
      </c>
      <c r="BN215" s="64">
        <f t="shared" si="33"/>
        <v>76.908000000000001</v>
      </c>
      <c r="BO215" s="64">
        <f t="shared" si="34"/>
        <v>0.15567765567765571</v>
      </c>
      <c r="BP215" s="64">
        <f t="shared" si="35"/>
        <v>0.15934065934065936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160</v>
      </c>
      <c r="Y216" s="584">
        <f t="shared" si="31"/>
        <v>160.79999999999998</v>
      </c>
      <c r="Z216" s="36">
        <f t="shared" si="36"/>
        <v>0.43617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177.2</v>
      </c>
      <c r="BN216" s="64">
        <f t="shared" si="33"/>
        <v>178.08599999999998</v>
      </c>
      <c r="BO216" s="64">
        <f t="shared" si="34"/>
        <v>0.36630036630036633</v>
      </c>
      <c r="BP216" s="64">
        <f t="shared" si="35"/>
        <v>0.36813186813186816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224.31034482758622</v>
      </c>
      <c r="Y217" s="585">
        <f>IFERROR(Y208/H208,"0")+IFERROR(Y209/H209,"0")+IFERROR(Y210/H210,"0")+IFERROR(Y211/H211,"0")+IFERROR(Y212/H212,"0")+IFERROR(Y213/H213,"0")+IFERROR(Y214/H214,"0")+IFERROR(Y215/H215,"0")+IFERROR(Y216/H216,"0")</f>
        <v>226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1.63337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618</v>
      </c>
      <c r="Y218" s="585">
        <f>IFERROR(SUM(Y208:Y216),"0")</f>
        <v>624.29999999999995</v>
      </c>
      <c r="Z218" s="37"/>
      <c r="AA218" s="586"/>
      <c r="AB218" s="586"/>
      <c r="AC218" s="586"/>
    </row>
    <row r="219" spans="1:68" ht="14.25" customHeight="1" x14ac:dyDescent="0.25">
      <c r="A219" s="596" t="s">
        <v>172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20</v>
      </c>
      <c r="Y221" s="584">
        <f>IFERROR(IF(X221="",0,CEILING((X221/$H221),1)*$H221),"")</f>
        <v>21.599999999999998</v>
      </c>
      <c r="Z221" s="36">
        <f>IFERROR(IF(Y221=0,"",ROUNDUP(Y221/H221,0)*0.00651),"")</f>
        <v>5.8590000000000003E-2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22.100000000000005</v>
      </c>
      <c r="BN221" s="64">
        <f>IFERROR(Y221*I221/H221,"0")</f>
        <v>23.868000000000002</v>
      </c>
      <c r="BO221" s="64">
        <f>IFERROR(1/J221*(X221/H221),"0")</f>
        <v>4.5787545787545791E-2</v>
      </c>
      <c r="BP221" s="64">
        <f>IFERROR(1/J221*(Y221/H221),"0")</f>
        <v>4.9450549450549455E-2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8.3333333333333339</v>
      </c>
      <c r="Y222" s="585">
        <f>IFERROR(Y220/H220,"0")+IFERROR(Y221/H221,"0")</f>
        <v>9</v>
      </c>
      <c r="Z222" s="585">
        <f>IFERROR(IF(Z220="",0,Z220),"0")+IFERROR(IF(Z221="",0,Z221),"0")</f>
        <v>5.8590000000000003E-2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20</v>
      </c>
      <c r="Y223" s="585">
        <f>IFERROR(SUM(Y220:Y221),"0")</f>
        <v>21.599999999999998</v>
      </c>
      <c r="Z223" s="37"/>
      <c r="AA223" s="586"/>
      <c r="AB223" s="586"/>
      <c r="AC223" s="586"/>
    </row>
    <row r="224" spans="1:68" ht="16.5" customHeight="1" x14ac:dyDescent="0.25">
      <c r="A224" s="643" t="s">
        <v>363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30</v>
      </c>
      <c r="Y226" s="584">
        <f t="shared" ref="Y226:Y232" si="37">IFERROR(IF(X226="",0,CEILING((X226/$H226),1)*$H226),"")</f>
        <v>34.799999999999997</v>
      </c>
      <c r="Z226" s="36">
        <f>IFERROR(IF(Y226=0,"",ROUNDUP(Y226/H226,0)*0.01898),"")</f>
        <v>5.6940000000000004E-2</v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31.125000000000004</v>
      </c>
      <c r="BN226" s="64">
        <f t="shared" ref="BN226:BN232" si="39">IFERROR(Y226*I226/H226,"0")</f>
        <v>36.104999999999997</v>
      </c>
      <c r="BO226" s="64">
        <f t="shared" ref="BO226:BO232" si="40">IFERROR(1/J226*(X226/H226),"0")</f>
        <v>4.0409482758620691E-2</v>
      </c>
      <c r="BP226" s="64">
        <f t="shared" ref="BP226:BP232" si="41">IFERROR(1/J226*(Y226/H226),"0")</f>
        <v>4.6875E-2</v>
      </c>
    </row>
    <row r="227" spans="1:68" ht="27" customHeight="1" x14ac:dyDescent="0.25">
      <c r="A227" s="54" t="s">
        <v>367</v>
      </c>
      <c r="B227" s="54" t="s">
        <v>368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180</v>
      </c>
      <c r="Y228" s="584">
        <f t="shared" si="37"/>
        <v>185.6</v>
      </c>
      <c r="Z228" s="36">
        <f>IFERROR(IF(Y228=0,"",ROUNDUP(Y228/H228,0)*0.01898),"")</f>
        <v>0.30368000000000001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186.75000000000003</v>
      </c>
      <c r="BN228" s="64">
        <f t="shared" si="39"/>
        <v>192.56</v>
      </c>
      <c r="BO228" s="64">
        <f t="shared" si="40"/>
        <v>0.24245689655172414</v>
      </c>
      <c r="BP228" s="64">
        <f t="shared" si="41"/>
        <v>0.25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18.103448275862071</v>
      </c>
      <c r="Y233" s="585">
        <f>IFERROR(Y226/H226,"0")+IFERROR(Y227/H227,"0")+IFERROR(Y228/H228,"0")+IFERROR(Y229/H229,"0")+IFERROR(Y230/H230,"0")+IFERROR(Y231/H231,"0")+IFERROR(Y232/H232,"0")</f>
        <v>19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0.36062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210</v>
      </c>
      <c r="Y234" s="585">
        <f>IFERROR(SUM(Y226:Y232),"0")</f>
        <v>220.39999999999998</v>
      </c>
      <c r="Z234" s="37"/>
      <c r="AA234" s="586"/>
      <c r="AB234" s="586"/>
      <c r="AC234" s="586"/>
    </row>
    <row r="235" spans="1:68" ht="14.25" customHeight="1" x14ac:dyDescent="0.25">
      <c r="A235" s="596" t="s">
        <v>137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382</v>
      </c>
      <c r="B236" s="54" t="s">
        <v>383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382</v>
      </c>
      <c r="B237" s="54" t="s">
        <v>385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386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387</v>
      </c>
      <c r="B241" s="54" t="s">
        <v>388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6" t="s">
        <v>389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391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14.4</v>
      </c>
      <c r="Y242" s="584">
        <f>IFERROR(IF(X242="",0,CEILING((X242/$H242),1)*$H242),"")</f>
        <v>15.120000000000001</v>
      </c>
      <c r="Z242" s="36">
        <f>IFERROR(IF(Y242=0,"",ROUNDUP(Y242/H242,0)*0.0059),"")</f>
        <v>4.1299999999999996E-2</v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15.666666666666668</v>
      </c>
      <c r="BN242" s="64">
        <f>IFERROR(Y242*I242/H242,"0")</f>
        <v>16.45</v>
      </c>
      <c r="BO242" s="64">
        <f>IFERROR(1/J242*(X242/H242),"0")</f>
        <v>3.0864197530864192E-2</v>
      </c>
      <c r="BP242" s="64">
        <f>IFERROR(1/J242*(Y242/H242),"0")</f>
        <v>3.2407407407407406E-2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6.6666666666666661</v>
      </c>
      <c r="Y243" s="585">
        <f>IFERROR(Y241/H241,"0")+IFERROR(Y242/H242,"0")</f>
        <v>7</v>
      </c>
      <c r="Z243" s="585">
        <f>IFERROR(IF(Z241="",0,Z241),"0")+IFERROR(IF(Z242="",0,Z242),"0")</f>
        <v>4.1299999999999996E-2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14.4</v>
      </c>
      <c r="Y244" s="585">
        <f>IFERROR(SUM(Y241:Y242),"0")</f>
        <v>15.120000000000001</v>
      </c>
      <c r="Z244" s="37"/>
      <c r="AA244" s="586"/>
      <c r="AB244" s="586"/>
      <c r="AC244" s="586"/>
    </row>
    <row r="245" spans="1:68" ht="14.25" customHeight="1" x14ac:dyDescent="0.25">
      <c r="A245" s="596" t="s">
        <v>392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4" t="s">
        <v>398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8.4</v>
      </c>
      <c r="Y248" s="584">
        <f t="shared" si="42"/>
        <v>8.64</v>
      </c>
      <c r="Z248" s="36">
        <f t="shared" si="43"/>
        <v>2.3599999999999999E-2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9.1388888888888893</v>
      </c>
      <c r="BN248" s="64">
        <f t="shared" si="45"/>
        <v>9.4</v>
      </c>
      <c r="BO248" s="64">
        <f t="shared" si="46"/>
        <v>1.8004115226337446E-2</v>
      </c>
      <c r="BP248" s="64">
        <f t="shared" si="47"/>
        <v>1.8518518518518517E-2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4.95</v>
      </c>
      <c r="Y249" s="584">
        <f t="shared" si="42"/>
        <v>5.4</v>
      </c>
      <c r="Z249" s="36">
        <f t="shared" si="43"/>
        <v>3.5400000000000001E-2</v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5.9950000000000001</v>
      </c>
      <c r="BN249" s="64">
        <f t="shared" si="45"/>
        <v>6.5400000000000009</v>
      </c>
      <c r="BO249" s="64">
        <f t="shared" si="46"/>
        <v>2.5462962962962962E-2</v>
      </c>
      <c r="BP249" s="64">
        <f t="shared" si="47"/>
        <v>2.7777777777777776E-2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8.25</v>
      </c>
      <c r="Y250" s="584">
        <f t="shared" si="42"/>
        <v>8.91</v>
      </c>
      <c r="Z250" s="36">
        <f t="shared" si="43"/>
        <v>5.3100000000000001E-2</v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9.8333333333333321</v>
      </c>
      <c r="BN250" s="64">
        <f t="shared" si="45"/>
        <v>10.62</v>
      </c>
      <c r="BO250" s="64">
        <f t="shared" si="46"/>
        <v>3.8580246913580245E-2</v>
      </c>
      <c r="BP250" s="64">
        <f t="shared" si="47"/>
        <v>4.1666666666666664E-2</v>
      </c>
    </row>
    <row r="251" spans="1:68" ht="27" customHeight="1" x14ac:dyDescent="0.25">
      <c r="A251" s="54" t="s">
        <v>404</v>
      </c>
      <c r="B251" s="54" t="s">
        <v>405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17.722222222222221</v>
      </c>
      <c r="Y252" s="585">
        <f>IFERROR(Y246/H246,"0")+IFERROR(Y247/H247,"0")+IFERROR(Y248/H248,"0")+IFERROR(Y249/H249,"0")+IFERROR(Y250/H250,"0")+IFERROR(Y251/H251,"0")</f>
        <v>19</v>
      </c>
      <c r="Z252" s="585">
        <f>IFERROR(IF(Z246="",0,Z246),"0")+IFERROR(IF(Z247="",0,Z247),"0")+IFERROR(IF(Z248="",0,Z248),"0")+IFERROR(IF(Z249="",0,Z249),"0")+IFERROR(IF(Z250="",0,Z250),"0")+IFERROR(IF(Z251="",0,Z251),"0")</f>
        <v>0.11210000000000001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21.6</v>
      </c>
      <c r="Y253" s="585">
        <f>IFERROR(SUM(Y246:Y251),"0")</f>
        <v>22.950000000000003</v>
      </c>
      <c r="Z253" s="37"/>
      <c r="AA253" s="586"/>
      <c r="AB253" s="586"/>
      <c r="AC253" s="586"/>
    </row>
    <row r="254" spans="1:68" ht="16.5" customHeight="1" x14ac:dyDescent="0.25">
      <c r="A254" s="643" t="s">
        <v>406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407</v>
      </c>
      <c r="B256" s="54" t="s">
        <v>408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413</v>
      </c>
      <c r="B258" s="54" t="s">
        <v>414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416</v>
      </c>
      <c r="B259" s="54" t="s">
        <v>417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422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423</v>
      </c>
      <c r="B265" s="54" t="s">
        <v>424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428</v>
      </c>
      <c r="B267" s="54" t="s">
        <v>429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431</v>
      </c>
      <c r="B268" s="54" t="s">
        <v>432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433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435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436</v>
      </c>
      <c r="B273" s="54" t="s">
        <v>437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40</v>
      </c>
      <c r="Y274" s="584">
        <f>IFERROR(IF(X274="",0,CEILING((X274/$H274),1)*$H274),"")</f>
        <v>40.799999999999997</v>
      </c>
      <c r="Z274" s="36">
        <f>IFERROR(IF(Y274=0,"",ROUNDUP(Y274/H274,0)*0.00651),"")</f>
        <v>0.11067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44.20000000000001</v>
      </c>
      <c r="BN274" s="64">
        <f>IFERROR(Y274*I274/H274,"0")</f>
        <v>45.084000000000003</v>
      </c>
      <c r="BO274" s="64">
        <f>IFERROR(1/J274*(X274/H274),"0")</f>
        <v>9.1575091575091583E-2</v>
      </c>
      <c r="BP274" s="64">
        <f>IFERROR(1/J274*(Y274/H274),"0")</f>
        <v>9.3406593406593408E-2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160</v>
      </c>
      <c r="Y275" s="584">
        <f>IFERROR(IF(X275="",0,CEILING((X275/$H275),1)*$H275),"")</f>
        <v>160.79999999999998</v>
      </c>
      <c r="Z275" s="36">
        <f>IFERROR(IF(Y275=0,"",ROUNDUP(Y275/H275,0)*0.00651),"")</f>
        <v>0.43617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172</v>
      </c>
      <c r="BN275" s="64">
        <f>IFERROR(Y275*I275/H275,"0")</f>
        <v>172.85999999999999</v>
      </c>
      <c r="BO275" s="64">
        <f>IFERROR(1/J275*(X275/H275),"0")</f>
        <v>0.36630036630036633</v>
      </c>
      <c r="BP275" s="64">
        <f>IFERROR(1/J275*(Y275/H275),"0")</f>
        <v>0.36813186813186816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83.333333333333343</v>
      </c>
      <c r="Y276" s="585">
        <f>IFERROR(Y273/H273,"0")+IFERROR(Y274/H274,"0")+IFERROR(Y275/H275,"0")</f>
        <v>84</v>
      </c>
      <c r="Z276" s="585">
        <f>IFERROR(IF(Z273="",0,Z273),"0")+IFERROR(IF(Z274="",0,Z274),"0")+IFERROR(IF(Z275="",0,Z275),"0")</f>
        <v>0.54683999999999999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200</v>
      </c>
      <c r="Y277" s="585">
        <f>IFERROR(SUM(Y273:Y275),"0")</f>
        <v>201.59999999999997</v>
      </c>
      <c r="Z277" s="37"/>
      <c r="AA277" s="586"/>
      <c r="AB277" s="586"/>
      <c r="AC277" s="586"/>
    </row>
    <row r="278" spans="1:68" ht="16.5" customHeight="1" x14ac:dyDescent="0.25">
      <c r="A278" s="643" t="s">
        <v>445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446</v>
      </c>
      <c r="B280" s="54" t="s">
        <v>447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449</v>
      </c>
      <c r="B284" s="54" t="s">
        <v>450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452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453</v>
      </c>
      <c r="B289" s="54" t="s">
        <v>454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457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458</v>
      </c>
      <c r="B294" s="54" t="s">
        <v>459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461</v>
      </c>
      <c r="B295" s="54" t="s">
        <v>462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461</v>
      </c>
      <c r="B296" s="54" t="s">
        <v>465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105</v>
      </c>
      <c r="Y307" s="584">
        <f t="shared" si="53"/>
        <v>105</v>
      </c>
      <c r="Z307" s="36">
        <f>IFERROR(IF(Y307=0,"",ROUNDUP(Y307/H307,0)*0.00502),"")</f>
        <v>0.251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110.00000000000001</v>
      </c>
      <c r="BN307" s="64">
        <f t="shared" si="55"/>
        <v>110.00000000000001</v>
      </c>
      <c r="BO307" s="64">
        <f t="shared" si="56"/>
        <v>0.21367521367521369</v>
      </c>
      <c r="BP307" s="64">
        <f t="shared" si="57"/>
        <v>0.21367521367521369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9</v>
      </c>
      <c r="Y309" s="584">
        <f t="shared" si="53"/>
        <v>9</v>
      </c>
      <c r="Z309" s="36">
        <f>IFERROR(IF(Y309=0,"",ROUNDUP(Y309/H309,0)*0.00651),"")</f>
        <v>3.2550000000000003E-2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10.139999999999999</v>
      </c>
      <c r="BN309" s="64">
        <f t="shared" si="55"/>
        <v>10.139999999999999</v>
      </c>
      <c r="BO309" s="64">
        <f t="shared" si="56"/>
        <v>2.7472527472527476E-2</v>
      </c>
      <c r="BP309" s="64">
        <f t="shared" si="57"/>
        <v>2.7472527472527476E-2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55</v>
      </c>
      <c r="Y310" s="585">
        <f>IFERROR(Y303/H303,"0")+IFERROR(Y304/H304,"0")+IFERROR(Y305/H305,"0")+IFERROR(Y306/H306,"0")+IFERROR(Y307/H307,"0")+IFERROR(Y308/H308,"0")+IFERROR(Y309/H309,"0")</f>
        <v>55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0.28355000000000002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114</v>
      </c>
      <c r="Y311" s="585">
        <f>IFERROR(SUM(Y303:Y309),"0")</f>
        <v>114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172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20</v>
      </c>
      <c r="Y321" s="58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21.235714285714284</v>
      </c>
      <c r="BN321" s="64">
        <f>IFERROR(Y321*I321/H321,"0")</f>
        <v>26.757000000000001</v>
      </c>
      <c r="BO321" s="64">
        <f>IFERROR(1/J321*(X321/H321),"0")</f>
        <v>3.7202380952380952E-2</v>
      </c>
      <c r="BP321" s="64">
        <f>IFERROR(1/J321*(Y321/H321),"0")</f>
        <v>4.6875E-2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150</v>
      </c>
      <c r="Y322" s="584">
        <f>IFERROR(IF(X322="",0,CEILING((X322/$H322),1)*$H322),"")</f>
        <v>156</v>
      </c>
      <c r="Z322" s="36">
        <f>IFERROR(IF(Y322=0,"",ROUNDUP(Y322/H322,0)*0.01898),"")</f>
        <v>0.37959999999999999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159.98076923076925</v>
      </c>
      <c r="BN322" s="64">
        <f>IFERROR(Y322*I322/H322,"0")</f>
        <v>166.38000000000002</v>
      </c>
      <c r="BO322" s="64">
        <f>IFERROR(1/J322*(X322/H322),"0")</f>
        <v>0.30048076923076922</v>
      </c>
      <c r="BP322" s="64">
        <f>IFERROR(1/J322*(Y322/H322),"0")</f>
        <v>0.3125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50</v>
      </c>
      <c r="Y323" s="584">
        <f>IFERROR(IF(X323="",0,CEILING((X323/$H323),1)*$H323),"")</f>
        <v>50.400000000000006</v>
      </c>
      <c r="Z323" s="36">
        <f>IFERROR(IF(Y323=0,"",ROUNDUP(Y323/H323,0)*0.01898),"")</f>
        <v>0.11388000000000001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53.089285714285715</v>
      </c>
      <c r="BN323" s="64">
        <f>IFERROR(Y323*I323/H323,"0")</f>
        <v>53.514000000000003</v>
      </c>
      <c r="BO323" s="64">
        <f>IFERROR(1/J323*(X323/H323),"0")</f>
        <v>9.3005952380952384E-2</v>
      </c>
      <c r="BP323" s="64">
        <f>IFERROR(1/J323*(Y323/H323),"0")</f>
        <v>9.375E-2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27.564102564102562</v>
      </c>
      <c r="Y324" s="585">
        <f>IFERROR(Y321/H321,"0")+IFERROR(Y322/H322,"0")+IFERROR(Y323/H323,"0")</f>
        <v>29</v>
      </c>
      <c r="Z324" s="585">
        <f>IFERROR(IF(Z321="",0,Z321),"0")+IFERROR(IF(Z322="",0,Z322),"0")+IFERROR(IF(Z323="",0,Z323),"0")</f>
        <v>0.55042000000000002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220</v>
      </c>
      <c r="Y325" s="585">
        <f>IFERROR(SUM(Y321:Y323),"0")</f>
        <v>231.6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630</v>
      </c>
      <c r="Y343" s="584">
        <f>IFERROR(IF(X343="",0,CEILING((X343/$H343),1)*$H343),"")</f>
        <v>630</v>
      </c>
      <c r="Z343" s="36">
        <f>IFERROR(IF(Y343=0,"",ROUNDUP(Y343/H343,0)*0.00651),"")</f>
        <v>1.9530000000000001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705.59999999999991</v>
      </c>
      <c r="BN343" s="64">
        <f>IFERROR(Y343*I343/H343,"0")</f>
        <v>705.59999999999991</v>
      </c>
      <c r="BO343" s="64">
        <f>IFERROR(1/J343*(X343/H343),"0")</f>
        <v>1.6483516483516485</v>
      </c>
      <c r="BP343" s="64">
        <f>IFERROR(1/J343*(Y343/H343),"0")</f>
        <v>1.6483516483516485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385</v>
      </c>
      <c r="Y344" s="584">
        <f>IFERROR(IF(X344="",0,CEILING((X344/$H344),1)*$H344),"")</f>
        <v>386.40000000000003</v>
      </c>
      <c r="Z344" s="36">
        <f>IFERROR(IF(Y344=0,"",ROUNDUP(Y344/H344,0)*0.00651),"")</f>
        <v>1.19784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428.99999999999994</v>
      </c>
      <c r="BN344" s="64">
        <f>IFERROR(Y344*I344/H344,"0")</f>
        <v>430.56</v>
      </c>
      <c r="BO344" s="64">
        <f>IFERROR(1/J344*(X344/H344),"0")</f>
        <v>1.0073260073260073</v>
      </c>
      <c r="BP344" s="64">
        <f>IFERROR(1/J344*(Y344/H344),"0")</f>
        <v>1.0109890109890112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483.33333333333331</v>
      </c>
      <c r="Y345" s="585">
        <f>IFERROR(Y342/H342,"0")+IFERROR(Y343/H343,"0")+IFERROR(Y344/H344,"0")</f>
        <v>484</v>
      </c>
      <c r="Z345" s="585">
        <f>IFERROR(IF(Z342="",0,Z342),"0")+IFERROR(IF(Z343="",0,Z343),"0")+IFERROR(IF(Z344="",0,Z344),"0")</f>
        <v>3.1508400000000001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1015</v>
      </c>
      <c r="Y346" s="585">
        <f>IFERROR(SUM(Y342:Y344),"0")</f>
        <v>1016.4000000000001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2300</v>
      </c>
      <c r="Y350" s="584">
        <f t="shared" ref="Y350:Y356" si="58">IFERROR(IF(X350="",0,CEILING((X350/$H350),1)*$H350),"")</f>
        <v>2310</v>
      </c>
      <c r="Z350" s="36">
        <f>IFERROR(IF(Y350=0,"",ROUNDUP(Y350/H350,0)*0.02175),"")</f>
        <v>3.3494999999999999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2373.6</v>
      </c>
      <c r="BN350" s="64">
        <f t="shared" ref="BN350:BN356" si="60">IFERROR(Y350*I350/H350,"0")</f>
        <v>2383.92</v>
      </c>
      <c r="BO350" s="64">
        <f t="shared" ref="BO350:BO356" si="61">IFERROR(1/J350*(X350/H350),"0")</f>
        <v>3.1944444444444446</v>
      </c>
      <c r="BP350" s="64">
        <f t="shared" ref="BP350:BP356" si="62">IFERROR(1/J350*(Y350/H350),"0")</f>
        <v>3.208333333333333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200</v>
      </c>
      <c r="Y351" s="584">
        <f t="shared" si="58"/>
        <v>210</v>
      </c>
      <c r="Z351" s="36">
        <f>IFERROR(IF(Y351=0,"",ROUNDUP(Y351/H351,0)*0.02175),"")</f>
        <v>0.30449999999999999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206.4</v>
      </c>
      <c r="BN351" s="64">
        <f t="shared" si="60"/>
        <v>216.72</v>
      </c>
      <c r="BO351" s="64">
        <f t="shared" si="61"/>
        <v>0.27777777777777779</v>
      </c>
      <c r="BP351" s="64">
        <f t="shared" si="62"/>
        <v>0.29166666666666663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120</v>
      </c>
      <c r="Y353" s="584">
        <f t="shared" si="58"/>
        <v>120</v>
      </c>
      <c r="Z353" s="36">
        <f>IFERROR(IF(Y353=0,"",ROUNDUP(Y353/H353,0)*0.02175),"")</f>
        <v>0.17399999999999999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123.84</v>
      </c>
      <c r="BN353" s="64">
        <f t="shared" si="60"/>
        <v>123.84</v>
      </c>
      <c r="BO353" s="64">
        <f t="shared" si="61"/>
        <v>0.16666666666666666</v>
      </c>
      <c r="BP353" s="64">
        <f t="shared" si="62"/>
        <v>0.16666666666666666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174.66666666666669</v>
      </c>
      <c r="Y357" s="585">
        <f>IFERROR(Y350/H350,"0")+IFERROR(Y351/H351,"0")+IFERROR(Y352/H352,"0")+IFERROR(Y353/H353,"0")+IFERROR(Y354/H354,"0")+IFERROR(Y355/H355,"0")+IFERROR(Y356/H356,"0")</f>
        <v>176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3.8279999999999998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2620</v>
      </c>
      <c r="Y358" s="585">
        <f>IFERROR(SUM(Y350:Y356),"0")</f>
        <v>2640</v>
      </c>
      <c r="Z358" s="37"/>
      <c r="AA358" s="586"/>
      <c r="AB358" s="586"/>
      <c r="AC358" s="586"/>
    </row>
    <row r="359" spans="1:68" ht="14.25" customHeight="1" x14ac:dyDescent="0.25">
      <c r="A359" s="596" t="s">
        <v>137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900</v>
      </c>
      <c r="Y360" s="584">
        <f>IFERROR(IF(X360="",0,CEILING((X360/$H360),1)*$H360),"")</f>
        <v>900</v>
      </c>
      <c r="Z360" s="36">
        <f>IFERROR(IF(Y360=0,"",ROUNDUP(Y360/H360,0)*0.02175),"")</f>
        <v>1.3049999999999999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928.8</v>
      </c>
      <c r="BN360" s="64">
        <f>IFERROR(Y360*I360/H360,"0")</f>
        <v>928.8</v>
      </c>
      <c r="BO360" s="64">
        <f>IFERROR(1/J360*(X360/H360),"0")</f>
        <v>1.25</v>
      </c>
      <c r="BP360" s="64">
        <f>IFERROR(1/J360*(Y360/H360),"0")</f>
        <v>1.25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8</v>
      </c>
      <c r="Y361" s="584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62</v>
      </c>
      <c r="Y362" s="585">
        <f>IFERROR(Y360/H360,"0")+IFERROR(Y361/H361,"0")</f>
        <v>62</v>
      </c>
      <c r="Z362" s="585">
        <f>IFERROR(IF(Z360="",0,Z360),"0")+IFERROR(IF(Z361="",0,Z361),"0")</f>
        <v>1.32304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908</v>
      </c>
      <c r="Y363" s="585">
        <f>IFERROR(SUM(Y360:Y361),"0")</f>
        <v>908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160</v>
      </c>
      <c r="Y366" s="584">
        <f>IFERROR(IF(X366="",0,CEILING((X366/$H366),1)*$H366),"")</f>
        <v>162</v>
      </c>
      <c r="Z366" s="36">
        <f>IFERROR(IF(Y366=0,"",ROUNDUP(Y366/H366,0)*0.01898),"")</f>
        <v>0.34164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169.22666666666666</v>
      </c>
      <c r="BN366" s="64">
        <f>IFERROR(Y366*I366/H366,"0")</f>
        <v>171.34199999999998</v>
      </c>
      <c r="BO366" s="64">
        <f>IFERROR(1/J366*(X366/H366),"0")</f>
        <v>0.27777777777777779</v>
      </c>
      <c r="BP366" s="64">
        <f>IFERROR(1/J366*(Y366/H366),"0")</f>
        <v>0.28125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17.777777777777779</v>
      </c>
      <c r="Y367" s="585">
        <f>IFERROR(Y365/H365,"0")+IFERROR(Y366/H366,"0")</f>
        <v>18</v>
      </c>
      <c r="Z367" s="585">
        <f>IFERROR(IF(Z365="",0,Z365),"0")+IFERROR(IF(Z366="",0,Z366),"0")</f>
        <v>0.34164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160</v>
      </c>
      <c r="Y368" s="585">
        <f>IFERROR(SUM(Y365:Y366),"0")</f>
        <v>162</v>
      </c>
      <c r="Z368" s="37"/>
      <c r="AA368" s="586"/>
      <c r="AB368" s="586"/>
      <c r="AC368" s="586"/>
    </row>
    <row r="369" spans="1:68" ht="14.25" customHeight="1" x14ac:dyDescent="0.25">
      <c r="A369" s="596" t="s">
        <v>172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20</v>
      </c>
      <c r="Y370" s="584">
        <f>IFERROR(IF(X370="",0,CEILING((X370/$H370),1)*$H370),"")</f>
        <v>27</v>
      </c>
      <c r="Z370" s="36">
        <f>IFERROR(IF(Y370=0,"",ROUNDUP(Y370/H370,0)*0.01898),"")</f>
        <v>5.6940000000000004E-2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21.153333333333332</v>
      </c>
      <c r="BN370" s="64">
        <f>IFERROR(Y370*I370/H370,"0")</f>
        <v>28.556999999999999</v>
      </c>
      <c r="BO370" s="64">
        <f>IFERROR(1/J370*(X370/H370),"0")</f>
        <v>3.4722222222222224E-2</v>
      </c>
      <c r="BP370" s="64">
        <f>IFERROR(1/J370*(Y370/H370),"0")</f>
        <v>4.6875E-2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2.2222222222222223</v>
      </c>
      <c r="Y371" s="585">
        <f>IFERROR(Y370/H370,"0")</f>
        <v>3</v>
      </c>
      <c r="Z371" s="585">
        <f>IFERROR(IF(Z370="",0,Z370),"0")</f>
        <v>5.6940000000000004E-2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20</v>
      </c>
      <c r="Y372" s="585">
        <f>IFERROR(SUM(Y370:Y370),"0")</f>
        <v>27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50</v>
      </c>
      <c r="Y377" s="584">
        <f>IFERROR(IF(X377="",0,CEILING((X377/$H377),1)*$H377),"")</f>
        <v>60</v>
      </c>
      <c r="Z377" s="36">
        <f>IFERROR(IF(Y377=0,"",ROUNDUP(Y377/H377,0)*0.01898),"")</f>
        <v>9.4899999999999998E-2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51.8125</v>
      </c>
      <c r="BN377" s="64">
        <f>IFERROR(Y377*I377/H377,"0")</f>
        <v>62.175000000000004</v>
      </c>
      <c r="BO377" s="64">
        <f>IFERROR(1/J377*(X377/H377),"0")</f>
        <v>6.5104166666666671E-2</v>
      </c>
      <c r="BP377" s="64">
        <f>IFERROR(1/J377*(Y377/H377),"0")</f>
        <v>7.8125E-2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4.166666666666667</v>
      </c>
      <c r="Y379" s="585">
        <f>IFERROR(Y375/H375,"0")+IFERROR(Y376/H376,"0")+IFERROR(Y377/H377,"0")+IFERROR(Y378/H378,"0")</f>
        <v>5</v>
      </c>
      <c r="Z379" s="585">
        <f>IFERROR(IF(Z375="",0,Z375),"0")+IFERROR(IF(Z376="",0,Z376),"0")+IFERROR(IF(Z377="",0,Z377),"0")+IFERROR(IF(Z378="",0,Z378),"0")</f>
        <v>9.4899999999999998E-2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50</v>
      </c>
      <c r="Y380" s="585">
        <f>IFERROR(SUM(Y375:Y378),"0")</f>
        <v>60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30</v>
      </c>
      <c r="Y386" s="584">
        <f>IFERROR(IF(X386="",0,CEILING((X386/$H386),1)*$H386),"")</f>
        <v>36</v>
      </c>
      <c r="Z386" s="36">
        <f>IFERROR(IF(Y386=0,"",ROUNDUP(Y386/H386,0)*0.01898),"")</f>
        <v>7.5920000000000001E-2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31.73</v>
      </c>
      <c r="BN386" s="64">
        <f>IFERROR(Y386*I386/H386,"0")</f>
        <v>38.076000000000001</v>
      </c>
      <c r="BO386" s="64">
        <f>IFERROR(1/J386*(X386/H386),"0")</f>
        <v>5.2083333333333336E-2</v>
      </c>
      <c r="BP386" s="64">
        <f>IFERROR(1/J386*(Y386/H386),"0")</f>
        <v>6.25E-2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3.3333333333333335</v>
      </c>
      <c r="Y388" s="585">
        <f>IFERROR(Y386/H386,"0")+IFERROR(Y387/H387,"0")</f>
        <v>4</v>
      </c>
      <c r="Z388" s="585">
        <f>IFERROR(IF(Z386="",0,Z386),"0")+IFERROR(IF(Z387="",0,Z387),"0")</f>
        <v>7.5920000000000001E-2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30</v>
      </c>
      <c r="Y389" s="585">
        <f>IFERROR(SUM(Y386:Y387),"0")</f>
        <v>36</v>
      </c>
      <c r="Z389" s="37"/>
      <c r="AA389" s="586"/>
      <c r="AB389" s="586"/>
      <c r="AC389" s="586"/>
    </row>
    <row r="390" spans="1:68" ht="14.25" customHeight="1" x14ac:dyDescent="0.25">
      <c r="A390" s="596" t="s">
        <v>172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10</v>
      </c>
      <c r="Y397" s="584">
        <f t="shared" ref="Y397:Y406" si="63">IFERROR(IF(X397="",0,CEILING((X397/$H397),1)*$H397),"")</f>
        <v>10.8</v>
      </c>
      <c r="Z397" s="36">
        <f>IFERROR(IF(Y397=0,"",ROUNDUP(Y397/H397,0)*0.00902),"")</f>
        <v>1.804E-2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10.388888888888889</v>
      </c>
      <c r="BN397" s="64">
        <f t="shared" ref="BN397:BN406" si="65">IFERROR(Y397*I397/H397,"0")</f>
        <v>11.22</v>
      </c>
      <c r="BO397" s="64">
        <f t="shared" ref="BO397:BO406" si="66">IFERROR(1/J397*(X397/H397),"0")</f>
        <v>1.4029180695847361E-2</v>
      </c>
      <c r="BP397" s="64">
        <f t="shared" ref="BP397:BP406" si="67">IFERROR(1/J397*(Y397/H397),"0")</f>
        <v>1.5151515151515152E-2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70</v>
      </c>
      <c r="Y402" s="584">
        <f t="shared" si="63"/>
        <v>71.400000000000006</v>
      </c>
      <c r="Z402" s="36">
        <f t="shared" si="68"/>
        <v>0.17068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74.333333333333329</v>
      </c>
      <c r="BN402" s="64">
        <f t="shared" si="65"/>
        <v>75.820000000000007</v>
      </c>
      <c r="BO402" s="64">
        <f t="shared" si="66"/>
        <v>0.14245014245014245</v>
      </c>
      <c r="BP402" s="64">
        <f t="shared" si="67"/>
        <v>0.14529914529914531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17.5</v>
      </c>
      <c r="Y403" s="584">
        <f t="shared" si="63"/>
        <v>18.900000000000002</v>
      </c>
      <c r="Z403" s="36">
        <f t="shared" si="68"/>
        <v>4.5179999999999998E-2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18.583333333333332</v>
      </c>
      <c r="BN403" s="64">
        <f t="shared" si="65"/>
        <v>20.07</v>
      </c>
      <c r="BO403" s="64">
        <f t="shared" si="66"/>
        <v>3.5612535612535613E-2</v>
      </c>
      <c r="BP403" s="64">
        <f t="shared" si="67"/>
        <v>3.8461538461538464E-2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35</v>
      </c>
      <c r="Y405" s="584">
        <f t="shared" si="63"/>
        <v>35.700000000000003</v>
      </c>
      <c r="Z405" s="36">
        <f t="shared" si="68"/>
        <v>8.5339999999999999E-2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37.166666666666664</v>
      </c>
      <c r="BN405" s="64">
        <f t="shared" si="65"/>
        <v>37.910000000000004</v>
      </c>
      <c r="BO405" s="64">
        <f t="shared" si="66"/>
        <v>7.1225071225071226E-2</v>
      </c>
      <c r="BP405" s="64">
        <f t="shared" si="67"/>
        <v>7.2649572649572655E-2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60.185185185185183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62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0.31923999999999997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132.5</v>
      </c>
      <c r="Y408" s="585">
        <f>IFERROR(SUM(Y397:Y406),"0")</f>
        <v>136.80000000000001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137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20</v>
      </c>
      <c r="Y421" s="584">
        <f>IFERROR(IF(X421="",0,CEILING((X421/$H421),1)*$H421),"")</f>
        <v>21.6</v>
      </c>
      <c r="Z421" s="36">
        <f>IFERROR(IF(Y421=0,"",ROUNDUP(Y421/H421,0)*0.00902),"")</f>
        <v>3.6080000000000001E-2</v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20.777777777777779</v>
      </c>
      <c r="BN421" s="64">
        <f>IFERROR(Y421*I421/H421,"0")</f>
        <v>22.44</v>
      </c>
      <c r="BO421" s="64">
        <f>IFERROR(1/J421*(X421/H421),"0")</f>
        <v>2.8058361391694722E-2</v>
      </c>
      <c r="BP421" s="64">
        <f>IFERROR(1/J421*(Y421/H421),"0")</f>
        <v>3.0303030303030304E-2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3.7037037037037033</v>
      </c>
      <c r="Y425" s="585">
        <f>IFERROR(Y421/H421,"0")+IFERROR(Y422/H422,"0")+IFERROR(Y423/H423,"0")+IFERROR(Y424/H424,"0")</f>
        <v>4</v>
      </c>
      <c r="Z425" s="585">
        <f>IFERROR(IF(Z421="",0,Z421),"0")+IFERROR(IF(Z422="",0,Z422),"0")+IFERROR(IF(Z423="",0,Z423),"0")+IFERROR(IF(Z424="",0,Z424),"0")</f>
        <v>3.6080000000000001E-2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20</v>
      </c>
      <c r="Y426" s="585">
        <f>IFERROR(SUM(Y421:Y424),"0")</f>
        <v>21.6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150</v>
      </c>
      <c r="Y440" s="584">
        <f t="shared" ref="Y440:Y454" si="69">IFERROR(IF(X440="",0,CEILING((X440/$H440),1)*$H440),"")</f>
        <v>153.12</v>
      </c>
      <c r="Z440" s="36">
        <f t="shared" ref="Z440:Z446" si="70">IFERROR(IF(Y440=0,"",ROUNDUP(Y440/H440,0)*0.01196),"")</f>
        <v>0.34683999999999998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160.22727272727272</v>
      </c>
      <c r="BN440" s="64">
        <f t="shared" ref="BN440:BN454" si="72">IFERROR(Y440*I440/H440,"0")</f>
        <v>163.56</v>
      </c>
      <c r="BO440" s="64">
        <f t="shared" ref="BO440:BO454" si="73">IFERROR(1/J440*(X440/H440),"0")</f>
        <v>0.27316433566433568</v>
      </c>
      <c r="BP440" s="64">
        <f t="shared" ref="BP440:BP454" si="74">IFERROR(1/J440*(Y440/H440),"0")</f>
        <v>0.27884615384615385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60</v>
      </c>
      <c r="Y442" s="584">
        <f t="shared" si="69"/>
        <v>63.36</v>
      </c>
      <c r="Z442" s="36">
        <f t="shared" si="70"/>
        <v>0.14352000000000001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64.090909090909079</v>
      </c>
      <c r="BN442" s="64">
        <f t="shared" si="72"/>
        <v>67.679999999999993</v>
      </c>
      <c r="BO442" s="64">
        <f t="shared" si="73"/>
        <v>0.10926573426573427</v>
      </c>
      <c r="BP442" s="64">
        <f t="shared" si="74"/>
        <v>0.11538461538461539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70</v>
      </c>
      <c r="Y445" s="584">
        <f t="shared" si="69"/>
        <v>73.92</v>
      </c>
      <c r="Z445" s="36">
        <f t="shared" si="70"/>
        <v>0.16744000000000001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74.772727272727266</v>
      </c>
      <c r="BN445" s="64">
        <f t="shared" si="72"/>
        <v>78.959999999999994</v>
      </c>
      <c r="BO445" s="64">
        <f t="shared" si="73"/>
        <v>0.12747668997668998</v>
      </c>
      <c r="BP445" s="64">
        <f t="shared" si="74"/>
        <v>0.13461538461538464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90</v>
      </c>
      <c r="Y448" s="584">
        <f t="shared" si="69"/>
        <v>90</v>
      </c>
      <c r="Z448" s="36">
        <f>IFERROR(IF(Y448=0,"",ROUNDUP(Y448/H448,0)*0.00902),"")</f>
        <v>0.22550000000000001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95.249999999999986</v>
      </c>
      <c r="BN448" s="64">
        <f t="shared" si="72"/>
        <v>95.249999999999986</v>
      </c>
      <c r="BO448" s="64">
        <f t="shared" si="73"/>
        <v>0.18939393939393939</v>
      </c>
      <c r="BP448" s="64">
        <f t="shared" si="74"/>
        <v>0.18939393939393939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78.030303030303031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80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0.88330000000000009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370</v>
      </c>
      <c r="Y456" s="585">
        <f>IFERROR(SUM(Y440:Y454),"0")</f>
        <v>380.40000000000003</v>
      </c>
      <c r="Z456" s="37"/>
      <c r="AA456" s="586"/>
      <c r="AB456" s="586"/>
      <c r="AC456" s="586"/>
    </row>
    <row r="457" spans="1:68" ht="14.25" customHeight="1" x14ac:dyDescent="0.25">
      <c r="A457" s="596" t="s">
        <v>137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160</v>
      </c>
      <c r="Y458" s="584">
        <f>IFERROR(IF(X458="",0,CEILING((X458/$H458),1)*$H458),"")</f>
        <v>163.68</v>
      </c>
      <c r="Z458" s="36">
        <f>IFERROR(IF(Y458=0,"",ROUNDUP(Y458/H458,0)*0.01196),"")</f>
        <v>0.37075999999999998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170.90909090909091</v>
      </c>
      <c r="BN458" s="64">
        <f>IFERROR(Y458*I458/H458,"0")</f>
        <v>174.84</v>
      </c>
      <c r="BO458" s="64">
        <f>IFERROR(1/J458*(X458/H458),"0")</f>
        <v>0.29137529137529139</v>
      </c>
      <c r="BP458" s="64">
        <f>IFERROR(1/J458*(Y458/H458),"0")</f>
        <v>0.29807692307692307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30.303030303030301</v>
      </c>
      <c r="Y461" s="585">
        <f>IFERROR(Y458/H458,"0")+IFERROR(Y459/H459,"0")+IFERROR(Y460/H460,"0")</f>
        <v>31</v>
      </c>
      <c r="Z461" s="585">
        <f>IFERROR(IF(Z458="",0,Z458),"0")+IFERROR(IF(Z459="",0,Z459),"0")+IFERROR(IF(Z460="",0,Z460),"0")</f>
        <v>0.37075999999999998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160</v>
      </c>
      <c r="Y462" s="585">
        <f>IFERROR(SUM(Y458:Y460),"0")</f>
        <v>163.68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30</v>
      </c>
      <c r="Y464" s="584">
        <f t="shared" ref="Y464:Y470" si="75">IFERROR(IF(X464="",0,CEILING((X464/$H464),1)*$H464),"")</f>
        <v>31.68</v>
      </c>
      <c r="Z464" s="36">
        <f>IFERROR(IF(Y464=0,"",ROUNDUP(Y464/H464,0)*0.01196),"")</f>
        <v>7.1760000000000004E-2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32.04545454545454</v>
      </c>
      <c r="BN464" s="64">
        <f t="shared" ref="BN464:BN470" si="77">IFERROR(Y464*I464/H464,"0")</f>
        <v>33.839999999999996</v>
      </c>
      <c r="BO464" s="64">
        <f t="shared" ref="BO464:BO470" si="78">IFERROR(1/J464*(X464/H464),"0")</f>
        <v>5.4632867132867136E-2</v>
      </c>
      <c r="BP464" s="64">
        <f t="shared" ref="BP464:BP470" si="79">IFERROR(1/J464*(Y464/H464),"0")</f>
        <v>5.7692307692307696E-2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100</v>
      </c>
      <c r="Y466" s="584">
        <f t="shared" si="75"/>
        <v>100.32000000000001</v>
      </c>
      <c r="Z466" s="36">
        <f>IFERROR(IF(Y466=0,"",ROUNDUP(Y466/H466,0)*0.01196),"")</f>
        <v>0.22724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106.81818181818181</v>
      </c>
      <c r="BN466" s="64">
        <f t="shared" si="77"/>
        <v>107.16</v>
      </c>
      <c r="BO466" s="64">
        <f t="shared" si="78"/>
        <v>0.18210955710955709</v>
      </c>
      <c r="BP466" s="64">
        <f t="shared" si="79"/>
        <v>0.18269230769230771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24</v>
      </c>
      <c r="Y469" s="584">
        <f t="shared" si="75"/>
        <v>24</v>
      </c>
      <c r="Z469" s="36">
        <f>IFERROR(IF(Y469=0,"",ROUNDUP(Y469/H469,0)*0.00902),"")</f>
        <v>4.5100000000000001E-2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33.450000000000003</v>
      </c>
      <c r="BN469" s="64">
        <f t="shared" si="77"/>
        <v>33.450000000000003</v>
      </c>
      <c r="BO469" s="64">
        <f t="shared" si="78"/>
        <v>3.787878787878788E-2</v>
      </c>
      <c r="BP469" s="64">
        <f t="shared" si="79"/>
        <v>3.787878787878788E-2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29.621212121212118</v>
      </c>
      <c r="Y471" s="585">
        <f>IFERROR(Y464/H464,"0")+IFERROR(Y465/H465,"0")+IFERROR(Y466/H466,"0")+IFERROR(Y467/H467,"0")+IFERROR(Y468/H468,"0")+IFERROR(Y469/H469,"0")+IFERROR(Y470/H470,"0")</f>
        <v>30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0.34409999999999996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154</v>
      </c>
      <c r="Y472" s="585">
        <f>IFERROR(SUM(Y464:Y470),"0")</f>
        <v>156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137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1200</v>
      </c>
      <c r="Y501" s="584">
        <f>IFERROR(IF(X501="",0,CEILING((X501/$H501),1)*$H501),"")</f>
        <v>1206</v>
      </c>
      <c r="Z501" s="36">
        <f>IFERROR(IF(Y501=0,"",ROUNDUP(Y501/H501,0)*0.01898),"")</f>
        <v>2.54332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1269.1999999999998</v>
      </c>
      <c r="BN501" s="64">
        <f>IFERROR(Y501*I501/H501,"0")</f>
        <v>1275.546</v>
      </c>
      <c r="BO501" s="64">
        <f>IFERROR(1/J501*(X501/H501),"0")</f>
        <v>2.0833333333333335</v>
      </c>
      <c r="BP501" s="64">
        <f>IFERROR(1/J501*(Y501/H501),"0")</f>
        <v>2.09375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133.33333333333334</v>
      </c>
      <c r="Y504" s="585">
        <f>IFERROR(Y501/H501,"0")+IFERROR(Y502/H502,"0")+IFERROR(Y503/H503,"0")</f>
        <v>134</v>
      </c>
      <c r="Z504" s="585">
        <f>IFERROR(IF(Z501="",0,Z501),"0")+IFERROR(IF(Z502="",0,Z502),"0")+IFERROR(IF(Z503="",0,Z503),"0")</f>
        <v>2.54332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1200</v>
      </c>
      <c r="Y505" s="585">
        <f>IFERROR(SUM(Y501:Y503),"0")</f>
        <v>1206</v>
      </c>
      <c r="Z505" s="37"/>
      <c r="AA505" s="586"/>
      <c r="AB505" s="586"/>
      <c r="AC505" s="586"/>
    </row>
    <row r="506" spans="1:68" ht="14.25" customHeight="1" x14ac:dyDescent="0.25">
      <c r="A506" s="596" t="s">
        <v>172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137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12667.7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12836.390000000001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13420.61651220746</v>
      </c>
      <c r="Y519" s="585">
        <f>IFERROR(SUM(BN22:BN515),"0")</f>
        <v>13598.943000000001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23</v>
      </c>
      <c r="Y520" s="38">
        <f>ROUNDUP(SUM(BP22:BP515),0)</f>
        <v>23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13995.61651220746</v>
      </c>
      <c r="Y521" s="585">
        <f>GrossWeightTotalR+PalletQtyTotalR*25</f>
        <v>14173.943000000001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2583.1278691508578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2614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26.67342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261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179</v>
      </c>
      <c r="F526" s="593" t="s">
        <v>202</v>
      </c>
      <c r="G526" s="593" t="s">
        <v>237</v>
      </c>
      <c r="H526" s="593" t="s">
        <v>101</v>
      </c>
      <c r="I526" s="593" t="s">
        <v>262</v>
      </c>
      <c r="J526" s="593" t="s">
        <v>302</v>
      </c>
      <c r="K526" s="593" t="s">
        <v>363</v>
      </c>
      <c r="L526" s="593" t="s">
        <v>406</v>
      </c>
      <c r="M526" s="593" t="s">
        <v>422</v>
      </c>
      <c r="N526" s="581"/>
      <c r="O526" s="593" t="s">
        <v>435</v>
      </c>
      <c r="P526" s="593" t="s">
        <v>445</v>
      </c>
      <c r="Q526" s="593" t="s">
        <v>452</v>
      </c>
      <c r="R526" s="593" t="s">
        <v>457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80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688.5</v>
      </c>
      <c r="E528" s="46">
        <f>IFERROR(Y89*1,"0")+IFERROR(Y90*1,"0")+IFERROR(Y91*1,"0")+IFERROR(Y95*1,"0")+IFERROR(Y96*1,"0")+IFERROR(Y97*1,"0")+IFERROR(Y98*1,"0")+IFERROR(Y99*1,"0")+IFERROR(Y100*1,"0")</f>
        <v>1218.5999999999999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1435.5</v>
      </c>
      <c r="G528" s="46">
        <f>IFERROR(Y132*1,"0")+IFERROR(Y133*1,"0")+IFERROR(Y137*1,"0")+IFERROR(Y138*1,"0")+IFERROR(Y142*1,"0")+IFERROR(Y143*1,"0")</f>
        <v>115.28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324.65999999999997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1254.3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258.46999999999997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201.59999999999997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345.6</v>
      </c>
      <c r="S528" s="46">
        <f>IFERROR(Y342*1,"0")+IFERROR(Y343*1,"0")+IFERROR(Y344*1,"0")</f>
        <v>1016.4000000000001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3737</v>
      </c>
      <c r="U528" s="46">
        <f>IFERROR(Y375*1,"0")+IFERROR(Y376*1,"0")+IFERROR(Y377*1,"0")+IFERROR(Y378*1,"0")+IFERROR(Y382*1,"0")+IFERROR(Y386*1,"0")+IFERROR(Y387*1,"0")+IFERROR(Y391*1,"0")</f>
        <v>96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136.80000000000001</v>
      </c>
      <c r="W528" s="46">
        <f>IFERROR(Y416*1,"0")+IFERROR(Y417*1,"0")+IFERROR(Y421*1,"0")+IFERROR(Y422*1,"0")+IFERROR(Y423*1,"0")+IFERROR(Y424*1,"0")</f>
        <v>21.6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700.08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1206</v>
      </c>
      <c r="AB528" s="46">
        <f>IFERROR(Y515*1,"0")</f>
        <v>0</v>
      </c>
      <c r="AC528" s="52"/>
      <c r="AF528" s="581"/>
    </row>
  </sheetData>
  <sheetProtection algorithmName="SHA-512" hashValue="BYi8v63UrGVOUpYUijwlIbFnspebj39aJeYF1L/wWey9p+UX3L08RnysUe5hEldEEWzjmKNBy0c3j5siPgAKKg==" saltValue="T7YQ0U0BjGh8fKhQAiVO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EqE8CXD66PuiGylvW+qo9LbGUkzYpalCE97KVbRZ4keJDL3bEIYhvwa4rH1ks6KAMDWZhP1Wo7vkYKJ9jOoVjQ==" saltValue="EOCfdm/sHUbYX1rqp9DU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2025-06-18T08:39:42Z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