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8DC85CFE-94E4-4DD7-AAE9-9B2352F612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15" i="1" l="1"/>
  <c r="X504" i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426" i="1" s="1"/>
  <c r="P424" i="1"/>
  <c r="X421" i="1"/>
  <c r="Y420" i="1"/>
  <c r="X420" i="1"/>
  <c r="BP419" i="1"/>
  <c r="BO419" i="1"/>
  <c r="BN419" i="1"/>
  <c r="BM419" i="1"/>
  <c r="Z419" i="1"/>
  <c r="Z420" i="1" s="1"/>
  <c r="Y419" i="1"/>
  <c r="X515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X354" i="1"/>
  <c r="Y353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BO319" i="1"/>
  <c r="BM319" i="1"/>
  <c r="Y319" i="1"/>
  <c r="X317" i="1"/>
  <c r="Y316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Y317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Y311" i="1" s="1"/>
  <c r="P305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BO239" i="1"/>
  <c r="BM239" i="1"/>
  <c r="Y239" i="1"/>
  <c r="Y245" i="1" s="1"/>
  <c r="P239" i="1"/>
  <c r="X237" i="1"/>
  <c r="X236" i="1"/>
  <c r="BO235" i="1"/>
  <c r="BM235" i="1"/>
  <c r="Y235" i="1"/>
  <c r="Y236" i="1" s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Y233" i="1" s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K515" i="1" s="1"/>
  <c r="P220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200" i="1" s="1"/>
  <c r="P191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J515" i="1" s="1"/>
  <c r="P181" i="1"/>
  <c r="X178" i="1"/>
  <c r="X177" i="1"/>
  <c r="BO176" i="1"/>
  <c r="BM176" i="1"/>
  <c r="Y176" i="1"/>
  <c r="Y177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7" i="1" s="1"/>
  <c r="P158" i="1"/>
  <c r="X156" i="1"/>
  <c r="X155" i="1"/>
  <c r="BO154" i="1"/>
  <c r="BM154" i="1"/>
  <c r="Y154" i="1"/>
  <c r="I515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49" i="1" s="1"/>
  <c r="P146" i="1"/>
  <c r="X144" i="1"/>
  <c r="X143" i="1"/>
  <c r="BO142" i="1"/>
  <c r="BM142" i="1"/>
  <c r="Y142" i="1"/>
  <c r="H515" i="1" s="1"/>
  <c r="P142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G515" i="1" s="1"/>
  <c r="P131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2" i="1"/>
  <c r="Y128" i="1"/>
  <c r="Y133" i="1"/>
  <c r="Y139" i="1"/>
  <c r="Y144" i="1"/>
  <c r="Y150" i="1"/>
  <c r="Y156" i="1"/>
  <c r="Y168" i="1"/>
  <c r="Y174" i="1"/>
  <c r="Y178" i="1"/>
  <c r="Y183" i="1"/>
  <c r="Y189" i="1"/>
  <c r="Y199" i="1"/>
  <c r="Y211" i="1"/>
  <c r="Y217" i="1"/>
  <c r="Y228" i="1"/>
  <c r="Y232" i="1"/>
  <c r="Y237" i="1"/>
  <c r="Y244" i="1"/>
  <c r="Y253" i="1"/>
  <c r="Y261" i="1"/>
  <c r="Y268" i="1"/>
  <c r="BP288" i="1"/>
  <c r="BN288" i="1"/>
  <c r="Z288" i="1"/>
  <c r="Y292" i="1"/>
  <c r="BP296" i="1"/>
  <c r="BN296" i="1"/>
  <c r="Z296" i="1"/>
  <c r="Z302" i="1" s="1"/>
  <c r="BP300" i="1"/>
  <c r="BN300" i="1"/>
  <c r="Z300" i="1"/>
  <c r="BP308" i="1"/>
  <c r="BN308" i="1"/>
  <c r="Z308" i="1"/>
  <c r="Y323" i="1"/>
  <c r="BP319" i="1"/>
  <c r="BN319" i="1"/>
  <c r="Z319" i="1"/>
  <c r="BP322" i="1"/>
  <c r="BN322" i="1"/>
  <c r="Z322" i="1"/>
  <c r="Y324" i="1"/>
  <c r="Y329" i="1"/>
  <c r="BP326" i="1"/>
  <c r="BN326" i="1"/>
  <c r="Z326" i="1"/>
  <c r="BP335" i="1"/>
  <c r="BN335" i="1"/>
  <c r="Z335" i="1"/>
  <c r="Y337" i="1"/>
  <c r="T515" i="1"/>
  <c r="Y348" i="1"/>
  <c r="BP341" i="1"/>
  <c r="BN341" i="1"/>
  <c r="Z341" i="1"/>
  <c r="BP345" i="1"/>
  <c r="BN345" i="1"/>
  <c r="Z345" i="1"/>
  <c r="BP357" i="1"/>
  <c r="BN357" i="1"/>
  <c r="Z357" i="1"/>
  <c r="Z358" i="1" s="1"/>
  <c r="Y359" i="1"/>
  <c r="Y362" i="1"/>
  <c r="BP361" i="1"/>
  <c r="BN361" i="1"/>
  <c r="Z361" i="1"/>
  <c r="Z362" i="1" s="1"/>
  <c r="Y363" i="1"/>
  <c r="Y371" i="1"/>
  <c r="BP366" i="1"/>
  <c r="BN366" i="1"/>
  <c r="Z366" i="1"/>
  <c r="U515" i="1"/>
  <c r="Y370" i="1"/>
  <c r="BP378" i="1"/>
  <c r="BN378" i="1"/>
  <c r="Z378" i="1"/>
  <c r="Z379" i="1" s="1"/>
  <c r="Y380" i="1"/>
  <c r="Y383" i="1"/>
  <c r="BP382" i="1"/>
  <c r="BN382" i="1"/>
  <c r="Z382" i="1"/>
  <c r="Z383" i="1" s="1"/>
  <c r="Y384" i="1"/>
  <c r="V515" i="1"/>
  <c r="Y399" i="1"/>
  <c r="BP388" i="1"/>
  <c r="BN388" i="1"/>
  <c r="Z388" i="1"/>
  <c r="BP392" i="1"/>
  <c r="BN392" i="1"/>
  <c r="Z392" i="1"/>
  <c r="BP396" i="1"/>
  <c r="BN396" i="1"/>
  <c r="Z396" i="1"/>
  <c r="BP413" i="1"/>
  <c r="BN413" i="1"/>
  <c r="Z413" i="1"/>
  <c r="BP434" i="1"/>
  <c r="BN434" i="1"/>
  <c r="Z434" i="1"/>
  <c r="BP438" i="1"/>
  <c r="BN438" i="1"/>
  <c r="Z438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15" i="1"/>
  <c r="Z90" i="1"/>
  <c r="Z92" i="1" s="1"/>
  <c r="BN90" i="1"/>
  <c r="Y93" i="1"/>
  <c r="Z95" i="1"/>
  <c r="Z101" i="1" s="1"/>
  <c r="BN95" i="1"/>
  <c r="BP95" i="1"/>
  <c r="Z97" i="1"/>
  <c r="BN97" i="1"/>
  <c r="Z99" i="1"/>
  <c r="BN99" i="1"/>
  <c r="F515" i="1"/>
  <c r="Z106" i="1"/>
  <c r="Z109" i="1" s="1"/>
  <c r="BN106" i="1"/>
  <c r="Z108" i="1"/>
  <c r="BN108" i="1"/>
  <c r="Y109" i="1"/>
  <c r="Z112" i="1"/>
  <c r="BN112" i="1"/>
  <c r="BP112" i="1"/>
  <c r="Z114" i="1"/>
  <c r="BN114" i="1"/>
  <c r="Z118" i="1"/>
  <c r="Z122" i="1" s="1"/>
  <c r="BN118" i="1"/>
  <c r="BP118" i="1"/>
  <c r="Z120" i="1"/>
  <c r="BN120" i="1"/>
  <c r="Z126" i="1"/>
  <c r="Z127" i="1" s="1"/>
  <c r="BN126" i="1"/>
  <c r="Z131" i="1"/>
  <c r="Z133" i="1" s="1"/>
  <c r="BN131" i="1"/>
  <c r="BP131" i="1"/>
  <c r="Y134" i="1"/>
  <c r="Z137" i="1"/>
  <c r="Z138" i="1" s="1"/>
  <c r="BN137" i="1"/>
  <c r="Z142" i="1"/>
  <c r="Z143" i="1" s="1"/>
  <c r="BN142" i="1"/>
  <c r="BP142" i="1"/>
  <c r="Y143" i="1"/>
  <c r="Z146" i="1"/>
  <c r="BN146" i="1"/>
  <c r="BP146" i="1"/>
  <c r="Z148" i="1"/>
  <c r="BN148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Z166" i="1"/>
  <c r="BN166" i="1"/>
  <c r="Z170" i="1"/>
  <c r="BN170" i="1"/>
  <c r="BP170" i="1"/>
  <c r="Z172" i="1"/>
  <c r="BN172" i="1"/>
  <c r="Z176" i="1"/>
  <c r="Z177" i="1" s="1"/>
  <c r="BN176" i="1"/>
  <c r="BP176" i="1"/>
  <c r="Z181" i="1"/>
  <c r="Z183" i="1" s="1"/>
  <c r="BN181" i="1"/>
  <c r="BP181" i="1"/>
  <c r="Y184" i="1"/>
  <c r="Z187" i="1"/>
  <c r="Z188" i="1" s="1"/>
  <c r="BN187" i="1"/>
  <c r="Z191" i="1"/>
  <c r="BN191" i="1"/>
  <c r="BP191" i="1"/>
  <c r="Z193" i="1"/>
  <c r="BN193" i="1"/>
  <c r="Z195" i="1"/>
  <c r="BN195" i="1"/>
  <c r="Z197" i="1"/>
  <c r="BN197" i="1"/>
  <c r="Z203" i="1"/>
  <c r="Z211" i="1" s="1"/>
  <c r="BN203" i="1"/>
  <c r="Z205" i="1"/>
  <c r="BN205" i="1"/>
  <c r="Z207" i="1"/>
  <c r="BN207" i="1"/>
  <c r="Z209" i="1"/>
  <c r="BN209" i="1"/>
  <c r="Z215" i="1"/>
  <c r="Z216" i="1" s="1"/>
  <c r="BN215" i="1"/>
  <c r="Z220" i="1"/>
  <c r="Z227" i="1" s="1"/>
  <c r="BN220" i="1"/>
  <c r="BP220" i="1"/>
  <c r="Z222" i="1"/>
  <c r="BN222" i="1"/>
  <c r="Z224" i="1"/>
  <c r="BN224" i="1"/>
  <c r="Z226" i="1"/>
  <c r="BN226" i="1"/>
  <c r="Y227" i="1"/>
  <c r="Z230" i="1"/>
  <c r="Z232" i="1" s="1"/>
  <c r="BN230" i="1"/>
  <c r="BP230" i="1"/>
  <c r="Z235" i="1"/>
  <c r="Z236" i="1" s="1"/>
  <c r="BN235" i="1"/>
  <c r="BP235" i="1"/>
  <c r="Z239" i="1"/>
  <c r="Z244" i="1" s="1"/>
  <c r="BN239" i="1"/>
  <c r="BP239" i="1"/>
  <c r="Z240" i="1"/>
  <c r="BN240" i="1"/>
  <c r="Z242" i="1"/>
  <c r="BN242" i="1"/>
  <c r="L515" i="1"/>
  <c r="Z249" i="1"/>
  <c r="Z253" i="1" s="1"/>
  <c r="BN249" i="1"/>
  <c r="Z251" i="1"/>
  <c r="BN251" i="1"/>
  <c r="Y254" i="1"/>
  <c r="M515" i="1"/>
  <c r="Z258" i="1"/>
  <c r="Z261" i="1" s="1"/>
  <c r="BN258" i="1"/>
  <c r="Y262" i="1"/>
  <c r="O515" i="1"/>
  <c r="Z266" i="1"/>
  <c r="Z268" i="1" s="1"/>
  <c r="BN266" i="1"/>
  <c r="Y269" i="1"/>
  <c r="Y274" i="1"/>
  <c r="Y283" i="1"/>
  <c r="R515" i="1"/>
  <c r="Y293" i="1"/>
  <c r="BP286" i="1"/>
  <c r="BP290" i="1"/>
  <c r="BN290" i="1"/>
  <c r="Z290" i="1"/>
  <c r="Z292" i="1" s="1"/>
  <c r="Y303" i="1"/>
  <c r="BP298" i="1"/>
  <c r="BN298" i="1"/>
  <c r="Z298" i="1"/>
  <c r="Y302" i="1"/>
  <c r="Z310" i="1"/>
  <c r="BP306" i="1"/>
  <c r="BN306" i="1"/>
  <c r="Z306" i="1"/>
  <c r="Y310" i="1"/>
  <c r="BP314" i="1"/>
  <c r="BN314" i="1"/>
  <c r="Z314" i="1"/>
  <c r="Z316" i="1" s="1"/>
  <c r="BP320" i="1"/>
  <c r="BN320" i="1"/>
  <c r="Z320" i="1"/>
  <c r="BP328" i="1"/>
  <c r="BN328" i="1"/>
  <c r="Z328" i="1"/>
  <c r="Y330" i="1"/>
  <c r="S515" i="1"/>
  <c r="Y336" i="1"/>
  <c r="BP333" i="1"/>
  <c r="BN333" i="1"/>
  <c r="Z333" i="1"/>
  <c r="Z336" i="1" s="1"/>
  <c r="BP343" i="1"/>
  <c r="BN343" i="1"/>
  <c r="Z343" i="1"/>
  <c r="BP347" i="1"/>
  <c r="BN347" i="1"/>
  <c r="Z347" i="1"/>
  <c r="Y349" i="1"/>
  <c r="Y354" i="1"/>
  <c r="BP351" i="1"/>
  <c r="BN351" i="1"/>
  <c r="Z351" i="1"/>
  <c r="Z353" i="1" s="1"/>
  <c r="Y358" i="1"/>
  <c r="BP368" i="1"/>
  <c r="BN368" i="1"/>
  <c r="Z368" i="1"/>
  <c r="Y379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W515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Z445" i="1" s="1"/>
  <c r="Y446" i="1"/>
  <c r="BP436" i="1"/>
  <c r="BN436" i="1"/>
  <c r="Z436" i="1"/>
  <c r="BP444" i="1"/>
  <c r="BN444" i="1"/>
  <c r="Z444" i="1"/>
  <c r="Y451" i="1"/>
  <c r="BP448" i="1"/>
  <c r="BN448" i="1"/>
  <c r="Z448" i="1"/>
  <c r="BP456" i="1"/>
  <c r="BN456" i="1"/>
  <c r="Z456" i="1"/>
  <c r="BP460" i="1"/>
  <c r="BN460" i="1"/>
  <c r="Z460" i="1"/>
  <c r="Y462" i="1"/>
  <c r="Y467" i="1"/>
  <c r="BP464" i="1"/>
  <c r="BN464" i="1"/>
  <c r="Z464" i="1"/>
  <c r="Z467" i="1" s="1"/>
  <c r="BP480" i="1"/>
  <c r="BN480" i="1"/>
  <c r="Z480" i="1"/>
  <c r="BP482" i="1"/>
  <c r="BN482" i="1"/>
  <c r="Z482" i="1"/>
  <c r="Y484" i="1"/>
  <c r="Y493" i="1"/>
  <c r="BP491" i="1"/>
  <c r="BN491" i="1"/>
  <c r="Z491" i="1"/>
  <c r="Y421" i="1"/>
  <c r="Z515" i="1"/>
  <c r="Y445" i="1"/>
  <c r="BP440" i="1"/>
  <c r="BN440" i="1"/>
  <c r="BP442" i="1"/>
  <c r="BN442" i="1"/>
  <c r="Z442" i="1"/>
  <c r="BP450" i="1"/>
  <c r="BN450" i="1"/>
  <c r="Z450" i="1"/>
  <c r="Y452" i="1"/>
  <c r="Y461" i="1"/>
  <c r="BP454" i="1"/>
  <c r="BN454" i="1"/>
  <c r="Z454" i="1"/>
  <c r="BP458" i="1"/>
  <c r="BN458" i="1"/>
  <c r="Z458" i="1"/>
  <c r="BP466" i="1"/>
  <c r="BN466" i="1"/>
  <c r="Z466" i="1"/>
  <c r="Y468" i="1"/>
  <c r="Y483" i="1"/>
  <c r="BP479" i="1"/>
  <c r="BN479" i="1"/>
  <c r="Z479" i="1"/>
  <c r="Z483" i="1" s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AA515" i="1"/>
  <c r="Z461" i="1" l="1"/>
  <c r="Z493" i="1"/>
  <c r="Z451" i="1"/>
  <c r="Z199" i="1"/>
  <c r="Z173" i="1"/>
  <c r="Z149" i="1"/>
  <c r="Z115" i="1"/>
  <c r="Z32" i="1"/>
  <c r="Y509" i="1"/>
  <c r="Y506" i="1"/>
  <c r="Z398" i="1"/>
  <c r="Z370" i="1"/>
  <c r="Z348" i="1"/>
  <c r="Y507" i="1"/>
  <c r="Z329" i="1"/>
  <c r="Z323" i="1"/>
  <c r="Z510" i="1" s="1"/>
  <c r="Y505" i="1"/>
  <c r="Y508" i="1" l="1"/>
</calcChain>
</file>

<file path=xl/sharedStrings.xml><?xml version="1.0" encoding="utf-8"?>
<sst xmlns="http://schemas.openxmlformats.org/spreadsheetml/2006/main" count="2263" uniqueCount="827">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</sst>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6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45857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Суббота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4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/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19</v>
      </c>
      <c r="Q8" s="708">
        <v>0.41666666666666669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20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21</v>
      </c>
      <c r="Q10" s="752"/>
      <c r="R10" s="753"/>
      <c r="U10" s="24" t="s">
        <v>22</v>
      </c>
      <c r="V10" s="619" t="s">
        <v>23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8"/>
      <c r="R11" s="699"/>
      <c r="U11" s="24" t="s">
        <v>26</v>
      </c>
      <c r="V11" s="832" t="s">
        <v>27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28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29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30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31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32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33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34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35</v>
      </c>
      <c r="B17" s="612" t="s">
        <v>36</v>
      </c>
      <c r="C17" s="715" t="s">
        <v>37</v>
      </c>
      <c r="D17" s="612" t="s">
        <v>38</v>
      </c>
      <c r="E17" s="674"/>
      <c r="F17" s="612" t="s">
        <v>39</v>
      </c>
      <c r="G17" s="612" t="s">
        <v>40</v>
      </c>
      <c r="H17" s="612" t="s">
        <v>41</v>
      </c>
      <c r="I17" s="612" t="s">
        <v>42</v>
      </c>
      <c r="J17" s="612" t="s">
        <v>43</v>
      </c>
      <c r="K17" s="612" t="s">
        <v>44</v>
      </c>
      <c r="L17" s="612" t="s">
        <v>45</v>
      </c>
      <c r="M17" s="612" t="s">
        <v>46</v>
      </c>
      <c r="N17" s="612" t="s">
        <v>47</v>
      </c>
      <c r="O17" s="612" t="s">
        <v>48</v>
      </c>
      <c r="P17" s="612" t="s">
        <v>49</v>
      </c>
      <c r="Q17" s="673"/>
      <c r="R17" s="673"/>
      <c r="S17" s="673"/>
      <c r="T17" s="674"/>
      <c r="U17" s="891" t="s">
        <v>50</v>
      </c>
      <c r="V17" s="616"/>
      <c r="W17" s="612" t="s">
        <v>51</v>
      </c>
      <c r="X17" s="612" t="s">
        <v>52</v>
      </c>
      <c r="Y17" s="892" t="s">
        <v>53</v>
      </c>
      <c r="Z17" s="810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57"/>
      <c r="AF17" s="858"/>
      <c r="AG17" s="66"/>
      <c r="BD17" s="65" t="s">
        <v>59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60</v>
      </c>
      <c r="V18" s="67" t="s">
        <v>61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62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62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63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6" t="s">
        <v>68</v>
      </c>
      <c r="Q22" s="568"/>
      <c r="R22" s="568"/>
      <c r="S22" s="568"/>
      <c r="T22" s="569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71</v>
      </c>
      <c r="Q23" s="578"/>
      <c r="R23" s="578"/>
      <c r="S23" s="578"/>
      <c r="T23" s="578"/>
      <c r="U23" s="578"/>
      <c r="V23" s="579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71</v>
      </c>
      <c r="Q24" s="578"/>
      <c r="R24" s="578"/>
      <c r="S24" s="578"/>
      <c r="T24" s="578"/>
      <c r="U24" s="578"/>
      <c r="V24" s="579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73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71</v>
      </c>
      <c r="Q32" s="578"/>
      <c r="R32" s="578"/>
      <c r="S32" s="578"/>
      <c r="T32" s="578"/>
      <c r="U32" s="578"/>
      <c r="V32" s="579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71</v>
      </c>
      <c r="Q33" s="578"/>
      <c r="R33" s="578"/>
      <c r="S33" s="578"/>
      <c r="T33" s="578"/>
      <c r="U33" s="578"/>
      <c r="V33" s="579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94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71</v>
      </c>
      <c r="Q36" s="578"/>
      <c r="R36" s="578"/>
      <c r="S36" s="578"/>
      <c r="T36" s="578"/>
      <c r="U36" s="578"/>
      <c r="V36" s="579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71</v>
      </c>
      <c r="Q37" s="578"/>
      <c r="R37" s="578"/>
      <c r="S37" s="578"/>
      <c r="T37" s="578"/>
      <c r="U37" s="578"/>
      <c r="V37" s="579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100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101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102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69</v>
      </c>
      <c r="X41" s="563">
        <v>200</v>
      </c>
      <c r="Y41" s="564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69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71</v>
      </c>
      <c r="Q44" s="578"/>
      <c r="R44" s="578"/>
      <c r="S44" s="578"/>
      <c r="T44" s="578"/>
      <c r="U44" s="578"/>
      <c r="V44" s="579"/>
      <c r="W44" s="37" t="s">
        <v>72</v>
      </c>
      <c r="X44" s="565">
        <f>IFERROR(X41/H41,"0")+IFERROR(X42/H42,"0")+IFERROR(X43/H43,"0")</f>
        <v>18.518518518518519</v>
      </c>
      <c r="Y44" s="565">
        <f>IFERROR(Y41/H41,"0")+IFERROR(Y42/H42,"0")+IFERROR(Y43/H43,"0")</f>
        <v>19</v>
      </c>
      <c r="Z44" s="565">
        <f>IFERROR(IF(Z41="",0,Z41),"0")+IFERROR(IF(Z42="",0,Z42),"0")+IFERROR(IF(Z43="",0,Z43),"0")</f>
        <v>0.36062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71</v>
      </c>
      <c r="Q45" s="578"/>
      <c r="R45" s="578"/>
      <c r="S45" s="578"/>
      <c r="T45" s="578"/>
      <c r="U45" s="578"/>
      <c r="V45" s="579"/>
      <c r="W45" s="37" t="s">
        <v>69</v>
      </c>
      <c r="X45" s="565">
        <f>IFERROR(SUM(X41:X43),"0")</f>
        <v>200</v>
      </c>
      <c r="Y45" s="565">
        <f>IFERROR(SUM(Y41:Y43),"0")</f>
        <v>205.20000000000002</v>
      </c>
      <c r="Z45" s="37"/>
      <c r="AA45" s="566"/>
      <c r="AB45" s="566"/>
      <c r="AC45" s="566"/>
    </row>
    <row r="46" spans="1:68" ht="14.25" customHeight="1" x14ac:dyDescent="0.25">
      <c r="A46" s="575" t="s">
        <v>73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71</v>
      </c>
      <c r="Q48" s="578"/>
      <c r="R48" s="578"/>
      <c r="S48" s="578"/>
      <c r="T48" s="578"/>
      <c r="U48" s="578"/>
      <c r="V48" s="579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71</v>
      </c>
      <c r="Q49" s="578"/>
      <c r="R49" s="578"/>
      <c r="S49" s="578"/>
      <c r="T49" s="578"/>
      <c r="U49" s="578"/>
      <c r="V49" s="579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116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102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69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69</v>
      </c>
      <c r="X53" s="563">
        <v>400</v>
      </c>
      <c r="Y53" s="564">
        <f t="shared" si="6"/>
        <v>410.40000000000003</v>
      </c>
      <c r="Z53" s="36">
        <f>IFERROR(IF(Y53=0,"",ROUNDUP(Y53/H53,0)*0.01898),"")</f>
        <v>0.72123999999999999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416.11111111111109</v>
      </c>
      <c r="BN53" s="64">
        <f t="shared" si="8"/>
        <v>426.92999999999995</v>
      </c>
      <c r="BO53" s="64">
        <f t="shared" si="9"/>
        <v>0.57870370370370372</v>
      </c>
      <c r="BP53" s="64">
        <f t="shared" si="10"/>
        <v>0.59375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69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71</v>
      </c>
      <c r="Q58" s="578"/>
      <c r="R58" s="578"/>
      <c r="S58" s="578"/>
      <c r="T58" s="578"/>
      <c r="U58" s="578"/>
      <c r="V58" s="579"/>
      <c r="W58" s="37" t="s">
        <v>72</v>
      </c>
      <c r="X58" s="565">
        <f>IFERROR(X52/H52,"0")+IFERROR(X53/H53,"0")+IFERROR(X54/H54,"0")+IFERROR(X55/H55,"0")+IFERROR(X56/H56,"0")+IFERROR(X57/H57,"0")</f>
        <v>37.037037037037038</v>
      </c>
      <c r="Y58" s="565">
        <f>IFERROR(Y52/H52,"0")+IFERROR(Y53/H53,"0")+IFERROR(Y54/H54,"0")+IFERROR(Y55/H55,"0")+IFERROR(Y56/H56,"0")+IFERROR(Y57/H57,"0")</f>
        <v>38</v>
      </c>
      <c r="Z58" s="565">
        <f>IFERROR(IF(Z52="",0,Z52),"0")+IFERROR(IF(Z53="",0,Z53),"0")+IFERROR(IF(Z54="",0,Z54),"0")+IFERROR(IF(Z55="",0,Z55),"0")+IFERROR(IF(Z56="",0,Z56),"0")+IFERROR(IF(Z57="",0,Z57),"0")</f>
        <v>0.72123999999999999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71</v>
      </c>
      <c r="Q59" s="578"/>
      <c r="R59" s="578"/>
      <c r="S59" s="578"/>
      <c r="T59" s="578"/>
      <c r="U59" s="578"/>
      <c r="V59" s="579"/>
      <c r="W59" s="37" t="s">
        <v>69</v>
      </c>
      <c r="X59" s="565">
        <f>IFERROR(SUM(X52:X57),"0")</f>
        <v>400</v>
      </c>
      <c r="Y59" s="565">
        <f>IFERROR(SUM(Y52:Y57),"0")</f>
        <v>410.40000000000003</v>
      </c>
      <c r="Z59" s="37"/>
      <c r="AA59" s="566"/>
      <c r="AB59" s="566"/>
      <c r="AC59" s="566"/>
    </row>
    <row r="60" spans="1:68" ht="14.25" customHeight="1" x14ac:dyDescent="0.25">
      <c r="A60" s="575" t="s">
        <v>134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69</v>
      </c>
      <c r="X61" s="563">
        <v>150</v>
      </c>
      <c r="Y61" s="564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71</v>
      </c>
      <c r="Q65" s="578"/>
      <c r="R65" s="578"/>
      <c r="S65" s="578"/>
      <c r="T65" s="578"/>
      <c r="U65" s="578"/>
      <c r="V65" s="579"/>
      <c r="W65" s="37" t="s">
        <v>72</v>
      </c>
      <c r="X65" s="565">
        <f>IFERROR(X61/H61,"0")+IFERROR(X62/H62,"0")+IFERROR(X63/H63,"0")+IFERROR(X64/H64,"0")</f>
        <v>13.888888888888888</v>
      </c>
      <c r="Y65" s="565">
        <f>IFERROR(Y61/H61,"0")+IFERROR(Y62/H62,"0")+IFERROR(Y63/H63,"0")+IFERROR(Y64/H64,"0")</f>
        <v>14</v>
      </c>
      <c r="Z65" s="565">
        <f>IFERROR(IF(Z61="",0,Z61),"0")+IFERROR(IF(Z62="",0,Z62),"0")+IFERROR(IF(Z63="",0,Z63),"0")+IFERROR(IF(Z64="",0,Z64),"0")</f>
        <v>0.26572000000000001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71</v>
      </c>
      <c r="Q66" s="578"/>
      <c r="R66" s="578"/>
      <c r="S66" s="578"/>
      <c r="T66" s="578"/>
      <c r="U66" s="578"/>
      <c r="V66" s="579"/>
      <c r="W66" s="37" t="s">
        <v>69</v>
      </c>
      <c r="X66" s="565">
        <f>IFERROR(SUM(X61:X64),"0")</f>
        <v>150</v>
      </c>
      <c r="Y66" s="565">
        <f>IFERROR(SUM(Y61:Y64),"0")</f>
        <v>151.20000000000002</v>
      </c>
      <c r="Z66" s="37"/>
      <c r="AA66" s="566"/>
      <c r="AB66" s="566"/>
      <c r="AC66" s="566"/>
    </row>
    <row r="67" spans="1:68" ht="14.25" customHeight="1" x14ac:dyDescent="0.25">
      <c r="A67" s="575" t="s">
        <v>63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69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71</v>
      </c>
      <c r="Q71" s="578"/>
      <c r="R71" s="578"/>
      <c r="S71" s="578"/>
      <c r="T71" s="578"/>
      <c r="U71" s="578"/>
      <c r="V71" s="579"/>
      <c r="W71" s="37" t="s">
        <v>72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71</v>
      </c>
      <c r="Q72" s="578"/>
      <c r="R72" s="578"/>
      <c r="S72" s="578"/>
      <c r="T72" s="578"/>
      <c r="U72" s="578"/>
      <c r="V72" s="579"/>
      <c r="W72" s="37" t="s">
        <v>69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73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69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71</v>
      </c>
      <c r="Q80" s="578"/>
      <c r="R80" s="578"/>
      <c r="S80" s="578"/>
      <c r="T80" s="578"/>
      <c r="U80" s="578"/>
      <c r="V80" s="579"/>
      <c r="W80" s="37" t="s">
        <v>72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71</v>
      </c>
      <c r="Q81" s="578"/>
      <c r="R81" s="578"/>
      <c r="S81" s="578"/>
      <c r="T81" s="578"/>
      <c r="U81" s="578"/>
      <c r="V81" s="579"/>
      <c r="W81" s="37" t="s">
        <v>69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5" t="s">
        <v>169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69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71</v>
      </c>
      <c r="Q85" s="578"/>
      <c r="R85" s="578"/>
      <c r="S85" s="578"/>
      <c r="T85" s="578"/>
      <c r="U85" s="578"/>
      <c r="V85" s="579"/>
      <c r="W85" s="37" t="s">
        <v>72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71</v>
      </c>
      <c r="Q86" s="578"/>
      <c r="R86" s="578"/>
      <c r="S86" s="578"/>
      <c r="T86" s="578"/>
      <c r="U86" s="578"/>
      <c r="V86" s="579"/>
      <c r="W86" s="37" t="s">
        <v>69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0" t="s">
        <v>176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102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69</v>
      </c>
      <c r="X89" s="563">
        <v>400</v>
      </c>
      <c r="Y89" s="564">
        <f>IFERROR(IF(X89="",0,CEILING((X89/$H89),1)*$H89),"")</f>
        <v>410.40000000000003</v>
      </c>
      <c r="Z89" s="36">
        <f>IFERROR(IF(Y89=0,"",ROUNDUP(Y89/H89,0)*0.01898),"")</f>
        <v>0.72123999999999999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416.11111111111109</v>
      </c>
      <c r="BN89" s="64">
        <f>IFERROR(Y89*I89/H89,"0")</f>
        <v>426.92999999999995</v>
      </c>
      <c r="BO89" s="64">
        <f>IFERROR(1/J89*(X89/H89),"0")</f>
        <v>0.57870370370370372</v>
      </c>
      <c r="BP89" s="64">
        <f>IFERROR(1/J89*(Y89/H89),"0")</f>
        <v>0.59375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69</v>
      </c>
      <c r="X91" s="563">
        <v>0</v>
      </c>
      <c r="Y91" s="56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71</v>
      </c>
      <c r="Q92" s="578"/>
      <c r="R92" s="578"/>
      <c r="S92" s="578"/>
      <c r="T92" s="578"/>
      <c r="U92" s="578"/>
      <c r="V92" s="579"/>
      <c r="W92" s="37" t="s">
        <v>72</v>
      </c>
      <c r="X92" s="565">
        <f>IFERROR(X89/H89,"0")+IFERROR(X90/H90,"0")+IFERROR(X91/H91,"0")</f>
        <v>37.037037037037038</v>
      </c>
      <c r="Y92" s="565">
        <f>IFERROR(Y89/H89,"0")+IFERROR(Y90/H90,"0")+IFERROR(Y91/H91,"0")</f>
        <v>38</v>
      </c>
      <c r="Z92" s="565">
        <f>IFERROR(IF(Z89="",0,Z89),"0")+IFERROR(IF(Z90="",0,Z90),"0")+IFERROR(IF(Z91="",0,Z91),"0")</f>
        <v>0.72123999999999999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71</v>
      </c>
      <c r="Q93" s="578"/>
      <c r="R93" s="578"/>
      <c r="S93" s="578"/>
      <c r="T93" s="578"/>
      <c r="U93" s="578"/>
      <c r="V93" s="579"/>
      <c r="W93" s="37" t="s">
        <v>69</v>
      </c>
      <c r="X93" s="565">
        <f>IFERROR(SUM(X89:X91),"0")</f>
        <v>400</v>
      </c>
      <c r="Y93" s="565">
        <f>IFERROR(SUM(Y89:Y91),"0")</f>
        <v>410.40000000000003</v>
      </c>
      <c r="Z93" s="37"/>
      <c r="AA93" s="566"/>
      <c r="AB93" s="566"/>
      <c r="AC93" s="566"/>
    </row>
    <row r="94" spans="1:68" ht="14.25" customHeight="1" x14ac:dyDescent="0.25">
      <c r="A94" s="575" t="s">
        <v>73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68"/>
      <c r="R95" s="568"/>
      <c r="S95" s="568"/>
      <c r="T95" s="569"/>
      <c r="U95" s="34"/>
      <c r="V95" s="34"/>
      <c r="W95" s="35" t="s">
        <v>69</v>
      </c>
      <c r="X95" s="563">
        <v>200</v>
      </c>
      <c r="Y95" s="56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69</v>
      </c>
      <c r="X99" s="563">
        <v>90</v>
      </c>
      <c r="Y99" s="564">
        <f t="shared" si="16"/>
        <v>91.800000000000011</v>
      </c>
      <c r="Z99" s="36">
        <f>IFERROR(IF(Y99=0,"",ROUNDUP(Y99/H99,0)*0.00651),"")</f>
        <v>0.22134000000000001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98.399999999999991</v>
      </c>
      <c r="BN99" s="64">
        <f t="shared" si="18"/>
        <v>100.36799999999999</v>
      </c>
      <c r="BO99" s="64">
        <f t="shared" si="19"/>
        <v>0.18315018315018314</v>
      </c>
      <c r="BP99" s="64">
        <f t="shared" si="20"/>
        <v>0.18681318681318682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71</v>
      </c>
      <c r="Q101" s="578"/>
      <c r="R101" s="578"/>
      <c r="S101" s="578"/>
      <c r="T101" s="578"/>
      <c r="U101" s="578"/>
      <c r="V101" s="579"/>
      <c r="W101" s="37" t="s">
        <v>72</v>
      </c>
      <c r="X101" s="565">
        <f>IFERROR(X95/H95,"0")+IFERROR(X96/H96,"0")+IFERROR(X97/H97,"0")+IFERROR(X98/H98,"0")+IFERROR(X99/H99,"0")+IFERROR(X100/H100,"0")</f>
        <v>58.024691358024683</v>
      </c>
      <c r="Y101" s="565">
        <f>IFERROR(Y95/H95,"0")+IFERROR(Y96/H96,"0")+IFERROR(Y97/H97,"0")+IFERROR(Y98/H98,"0")+IFERROR(Y99/H99,"0")+IFERROR(Y100/H100,"0")</f>
        <v>59</v>
      </c>
      <c r="Z101" s="565">
        <f>IFERROR(IF(Z95="",0,Z95),"0")+IFERROR(IF(Z96="",0,Z96),"0")+IFERROR(IF(Z97="",0,Z97),"0")+IFERROR(IF(Z98="",0,Z98),"0")+IFERROR(IF(Z99="",0,Z99),"0")+IFERROR(IF(Z100="",0,Z100),"0")</f>
        <v>0.69584000000000001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71</v>
      </c>
      <c r="Q102" s="578"/>
      <c r="R102" s="578"/>
      <c r="S102" s="578"/>
      <c r="T102" s="578"/>
      <c r="U102" s="578"/>
      <c r="V102" s="579"/>
      <c r="W102" s="37" t="s">
        <v>69</v>
      </c>
      <c r="X102" s="565">
        <f>IFERROR(SUM(X95:X100),"0")</f>
        <v>290</v>
      </c>
      <c r="Y102" s="565">
        <f>IFERROR(SUM(Y95:Y100),"0")</f>
        <v>294.3</v>
      </c>
      <c r="Z102" s="37"/>
      <c r="AA102" s="566"/>
      <c r="AB102" s="566"/>
      <c r="AC102" s="566"/>
    </row>
    <row r="103" spans="1:68" ht="16.5" customHeight="1" x14ac:dyDescent="0.25">
      <c r="A103" s="580" t="s">
        <v>199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102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69</v>
      </c>
      <c r="X105" s="563">
        <v>400</v>
      </c>
      <c r="Y105" s="564">
        <f>IFERROR(IF(X105="",0,CEILING((X105/$H105),1)*$H105),"")</f>
        <v>410.40000000000003</v>
      </c>
      <c r="Z105" s="36">
        <f>IFERROR(IF(Y105=0,"",ROUNDUP(Y105/H105,0)*0.01898),"")</f>
        <v>0.72123999999999999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416.11111111111109</v>
      </c>
      <c r="BN105" s="64">
        <f>IFERROR(Y105*I105/H105,"0")</f>
        <v>426.92999999999995</v>
      </c>
      <c r="BO105" s="64">
        <f>IFERROR(1/J105*(X105/H105),"0")</f>
        <v>0.57870370370370372</v>
      </c>
      <c r="BP105" s="64">
        <f>IFERROR(1/J105*(Y105/H105),"0")</f>
        <v>0.59375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69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71</v>
      </c>
      <c r="Q109" s="578"/>
      <c r="R109" s="578"/>
      <c r="S109" s="578"/>
      <c r="T109" s="578"/>
      <c r="U109" s="578"/>
      <c r="V109" s="579"/>
      <c r="W109" s="37" t="s">
        <v>72</v>
      </c>
      <c r="X109" s="565">
        <f>IFERROR(X105/H105,"0")+IFERROR(X106/H106,"0")+IFERROR(X107/H107,"0")+IFERROR(X108/H108,"0")</f>
        <v>37.037037037037038</v>
      </c>
      <c r="Y109" s="565">
        <f>IFERROR(Y105/H105,"0")+IFERROR(Y106/H106,"0")+IFERROR(Y107/H107,"0")+IFERROR(Y108/H108,"0")</f>
        <v>38</v>
      </c>
      <c r="Z109" s="565">
        <f>IFERROR(IF(Z105="",0,Z105),"0")+IFERROR(IF(Z106="",0,Z106),"0")+IFERROR(IF(Z107="",0,Z107),"0")+IFERROR(IF(Z108="",0,Z108),"0")</f>
        <v>0.72123999999999999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71</v>
      </c>
      <c r="Q110" s="578"/>
      <c r="R110" s="578"/>
      <c r="S110" s="578"/>
      <c r="T110" s="578"/>
      <c r="U110" s="578"/>
      <c r="V110" s="579"/>
      <c r="W110" s="37" t="s">
        <v>69</v>
      </c>
      <c r="X110" s="565">
        <f>IFERROR(SUM(X105:X108),"0")</f>
        <v>400</v>
      </c>
      <c r="Y110" s="565">
        <f>IFERROR(SUM(Y105:Y108),"0")</f>
        <v>410.40000000000003</v>
      </c>
      <c r="Z110" s="37"/>
      <c r="AA110" s="566"/>
      <c r="AB110" s="566"/>
      <c r="AC110" s="566"/>
    </row>
    <row r="111" spans="1:68" ht="14.25" customHeight="1" x14ac:dyDescent="0.25">
      <c r="A111" s="575" t="s">
        <v>134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69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69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71</v>
      </c>
      <c r="Q115" s="578"/>
      <c r="R115" s="578"/>
      <c r="S115" s="578"/>
      <c r="T115" s="578"/>
      <c r="U115" s="578"/>
      <c r="V115" s="579"/>
      <c r="W115" s="37" t="s">
        <v>72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71</v>
      </c>
      <c r="Q116" s="578"/>
      <c r="R116" s="578"/>
      <c r="S116" s="578"/>
      <c r="T116" s="578"/>
      <c r="U116" s="578"/>
      <c r="V116" s="579"/>
      <c r="W116" s="37" t="s">
        <v>69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5" t="s">
        <v>73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69</v>
      </c>
      <c r="X118" s="563">
        <v>200</v>
      </c>
      <c r="Y118" s="564">
        <f>IFERROR(IF(X118="",0,CEILING((X118/$H118),1)*$H118),"")</f>
        <v>202.5</v>
      </c>
      <c r="Z118" s="36">
        <f>IFERROR(IF(Y118=0,"",ROUNDUP(Y118/H118,0)*0.01898),"")</f>
        <v>0.47450000000000003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212.66666666666666</v>
      </c>
      <c r="BN118" s="64">
        <f>IFERROR(Y118*I118/H118,"0")</f>
        <v>215.32499999999999</v>
      </c>
      <c r="BO118" s="64">
        <f>IFERROR(1/J118*(X118/H118),"0")</f>
        <v>0.38580246913580246</v>
      </c>
      <c r="BP118" s="64">
        <f>IFERROR(1/J118*(Y118/H118),"0")</f>
        <v>0.390625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69</v>
      </c>
      <c r="X120" s="563">
        <v>630</v>
      </c>
      <c r="Y120" s="564">
        <f>IFERROR(IF(X120="",0,CEILING((X120/$H120),1)*$H120),"")</f>
        <v>631.80000000000007</v>
      </c>
      <c r="Z120" s="36">
        <f>IFERROR(IF(Y120=0,"",ROUNDUP(Y120/H120,0)*0.00651),"")</f>
        <v>1.5233400000000001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688.8</v>
      </c>
      <c r="BN120" s="64">
        <f>IFERROR(Y120*I120/H120,"0")</f>
        <v>690.76800000000003</v>
      </c>
      <c r="BO120" s="64">
        <f>IFERROR(1/J120*(X120/H120),"0")</f>
        <v>1.2820512820512819</v>
      </c>
      <c r="BP120" s="64">
        <f>IFERROR(1/J120*(Y120/H120),"0")</f>
        <v>1.2857142857142858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71</v>
      </c>
      <c r="Q122" s="578"/>
      <c r="R122" s="578"/>
      <c r="S122" s="578"/>
      <c r="T122" s="578"/>
      <c r="U122" s="578"/>
      <c r="V122" s="579"/>
      <c r="W122" s="37" t="s">
        <v>72</v>
      </c>
      <c r="X122" s="565">
        <f>IFERROR(X118/H118,"0")+IFERROR(X119/H119,"0")+IFERROR(X120/H120,"0")+IFERROR(X121/H121,"0")</f>
        <v>258.02469135802465</v>
      </c>
      <c r="Y122" s="565">
        <f>IFERROR(Y118/H118,"0")+IFERROR(Y119/H119,"0")+IFERROR(Y120/H120,"0")+IFERROR(Y121/H121,"0")</f>
        <v>259</v>
      </c>
      <c r="Z122" s="565">
        <f>IFERROR(IF(Z118="",0,Z118),"0")+IFERROR(IF(Z119="",0,Z119),"0")+IFERROR(IF(Z120="",0,Z120),"0")+IFERROR(IF(Z121="",0,Z121),"0")</f>
        <v>1.9978400000000001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71</v>
      </c>
      <c r="Q123" s="578"/>
      <c r="R123" s="578"/>
      <c r="S123" s="578"/>
      <c r="T123" s="578"/>
      <c r="U123" s="578"/>
      <c r="V123" s="579"/>
      <c r="W123" s="37" t="s">
        <v>69</v>
      </c>
      <c r="X123" s="565">
        <f>IFERROR(SUM(X118:X121),"0")</f>
        <v>830</v>
      </c>
      <c r="Y123" s="565">
        <f>IFERROR(SUM(Y118:Y121),"0")</f>
        <v>834.30000000000007</v>
      </c>
      <c r="Z123" s="37"/>
      <c r="AA123" s="566"/>
      <c r="AB123" s="566"/>
      <c r="AC123" s="566"/>
    </row>
    <row r="124" spans="1:68" ht="14.25" customHeight="1" x14ac:dyDescent="0.25">
      <c r="A124" s="575" t="s">
        <v>169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71</v>
      </c>
      <c r="Q127" s="578"/>
      <c r="R127" s="578"/>
      <c r="S127" s="578"/>
      <c r="T127" s="578"/>
      <c r="U127" s="578"/>
      <c r="V127" s="579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71</v>
      </c>
      <c r="Q128" s="578"/>
      <c r="R128" s="578"/>
      <c r="S128" s="578"/>
      <c r="T128" s="578"/>
      <c r="U128" s="578"/>
      <c r="V128" s="579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232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63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233</v>
      </c>
      <c r="B131" s="54" t="s">
        <v>234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71</v>
      </c>
      <c r="Q133" s="578"/>
      <c r="R133" s="578"/>
      <c r="S133" s="578"/>
      <c r="T133" s="578"/>
      <c r="U133" s="578"/>
      <c r="V133" s="579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71</v>
      </c>
      <c r="Q134" s="578"/>
      <c r="R134" s="578"/>
      <c r="S134" s="578"/>
      <c r="T134" s="578"/>
      <c r="U134" s="578"/>
      <c r="V134" s="579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5" t="s">
        <v>73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237</v>
      </c>
      <c r="B136" s="54" t="s">
        <v>238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237</v>
      </c>
      <c r="B137" s="54" t="s">
        <v>240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71</v>
      </c>
      <c r="Q138" s="578"/>
      <c r="R138" s="578"/>
      <c r="S138" s="578"/>
      <c r="T138" s="578"/>
      <c r="U138" s="578"/>
      <c r="V138" s="579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71</v>
      </c>
      <c r="Q139" s="578"/>
      <c r="R139" s="578"/>
      <c r="S139" s="578"/>
      <c r="T139" s="578"/>
      <c r="U139" s="578"/>
      <c r="V139" s="579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100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102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241</v>
      </c>
      <c r="B142" s="54" t="s">
        <v>242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71</v>
      </c>
      <c r="Q143" s="578"/>
      <c r="R143" s="578"/>
      <c r="S143" s="578"/>
      <c r="T143" s="578"/>
      <c r="U143" s="578"/>
      <c r="V143" s="579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71</v>
      </c>
      <c r="Q144" s="578"/>
      <c r="R144" s="578"/>
      <c r="S144" s="578"/>
      <c r="T144" s="578"/>
      <c r="U144" s="578"/>
      <c r="V144" s="579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244</v>
      </c>
      <c r="B146" s="54" t="s">
        <v>245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247</v>
      </c>
      <c r="B147" s="54" t="s">
        <v>248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250</v>
      </c>
      <c r="B148" s="54" t="s">
        <v>251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71</v>
      </c>
      <c r="Q149" s="578"/>
      <c r="R149" s="578"/>
      <c r="S149" s="578"/>
      <c r="T149" s="578"/>
      <c r="U149" s="578"/>
      <c r="V149" s="579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71</v>
      </c>
      <c r="Q150" s="578"/>
      <c r="R150" s="578"/>
      <c r="S150" s="578"/>
      <c r="T150" s="578"/>
      <c r="U150" s="578"/>
      <c r="V150" s="579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253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254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134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255</v>
      </c>
      <c r="B154" s="54" t="s">
        <v>256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69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71</v>
      </c>
      <c r="Q155" s="578"/>
      <c r="R155" s="578"/>
      <c r="S155" s="578"/>
      <c r="T155" s="578"/>
      <c r="U155" s="578"/>
      <c r="V155" s="579"/>
      <c r="W155" s="37" t="s">
        <v>72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71</v>
      </c>
      <c r="Q156" s="578"/>
      <c r="R156" s="578"/>
      <c r="S156" s="578"/>
      <c r="T156" s="578"/>
      <c r="U156" s="578"/>
      <c r="V156" s="579"/>
      <c r="W156" s="37" t="s">
        <v>69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63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69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69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69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269</v>
      </c>
      <c r="B162" s="54" t="s">
        <v>270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69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69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276</v>
      </c>
      <c r="B165" s="54" t="s">
        <v>277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71</v>
      </c>
      <c r="Q167" s="578"/>
      <c r="R167" s="578"/>
      <c r="S167" s="578"/>
      <c r="T167" s="578"/>
      <c r="U167" s="578"/>
      <c r="V167" s="579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71</v>
      </c>
      <c r="Q168" s="578"/>
      <c r="R168" s="578"/>
      <c r="S168" s="578"/>
      <c r="T168" s="578"/>
      <c r="U168" s="578"/>
      <c r="V168" s="579"/>
      <c r="W168" s="37" t="s">
        <v>69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customHeight="1" x14ac:dyDescent="0.25">
      <c r="A169" s="575" t="s">
        <v>94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281</v>
      </c>
      <c r="B170" s="54" t="s">
        <v>282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71</v>
      </c>
      <c r="Q173" s="578"/>
      <c r="R173" s="578"/>
      <c r="S173" s="578"/>
      <c r="T173" s="578"/>
      <c r="U173" s="578"/>
      <c r="V173" s="579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71</v>
      </c>
      <c r="Q174" s="578"/>
      <c r="R174" s="578"/>
      <c r="S174" s="578"/>
      <c r="T174" s="578"/>
      <c r="U174" s="578"/>
      <c r="V174" s="579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291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292</v>
      </c>
      <c r="B176" s="54" t="s">
        <v>293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71</v>
      </c>
      <c r="Q177" s="578"/>
      <c r="R177" s="578"/>
      <c r="S177" s="578"/>
      <c r="T177" s="578"/>
      <c r="U177" s="578"/>
      <c r="V177" s="579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71</v>
      </c>
      <c r="Q178" s="578"/>
      <c r="R178" s="578"/>
      <c r="S178" s="578"/>
      <c r="T178" s="578"/>
      <c r="U178" s="578"/>
      <c r="V178" s="579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294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102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295</v>
      </c>
      <c r="B181" s="54" t="s">
        <v>296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298</v>
      </c>
      <c r="B182" s="54" t="s">
        <v>299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71</v>
      </c>
      <c r="Q183" s="578"/>
      <c r="R183" s="578"/>
      <c r="S183" s="578"/>
      <c r="T183" s="578"/>
      <c r="U183" s="578"/>
      <c r="V183" s="579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71</v>
      </c>
      <c r="Q184" s="578"/>
      <c r="R184" s="578"/>
      <c r="S184" s="578"/>
      <c r="T184" s="578"/>
      <c r="U184" s="578"/>
      <c r="V184" s="579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134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300</v>
      </c>
      <c r="B186" s="54" t="s">
        <v>301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69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71</v>
      </c>
      <c r="Q188" s="578"/>
      <c r="R188" s="578"/>
      <c r="S188" s="578"/>
      <c r="T188" s="578"/>
      <c r="U188" s="578"/>
      <c r="V188" s="579"/>
      <c r="W188" s="37" t="s">
        <v>72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71</v>
      </c>
      <c r="Q189" s="578"/>
      <c r="R189" s="578"/>
      <c r="S189" s="578"/>
      <c r="T189" s="578"/>
      <c r="U189" s="578"/>
      <c r="V189" s="579"/>
      <c r="W189" s="37" t="s">
        <v>69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63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69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69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69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69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69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321</v>
      </c>
      <c r="B197" s="54" t="s">
        <v>322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69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71</v>
      </c>
      <c r="Q199" s="578"/>
      <c r="R199" s="578"/>
      <c r="S199" s="578"/>
      <c r="T199" s="578"/>
      <c r="U199" s="578"/>
      <c r="V199" s="579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71</v>
      </c>
      <c r="Q200" s="578"/>
      <c r="R200" s="578"/>
      <c r="S200" s="578"/>
      <c r="T200" s="578"/>
      <c r="U200" s="578"/>
      <c r="V200" s="579"/>
      <c r="W200" s="37" t="s">
        <v>69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customHeight="1" x14ac:dyDescent="0.25">
      <c r="A201" s="575" t="s">
        <v>73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325</v>
      </c>
      <c r="B202" s="54" t="s">
        <v>326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69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69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336</v>
      </c>
      <c r="B206" s="54" t="s">
        <v>337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69</v>
      </c>
      <c r="X207" s="563">
        <v>120</v>
      </c>
      <c r="Y207" s="564">
        <f t="shared" si="31"/>
        <v>120</v>
      </c>
      <c r="Z207" s="36">
        <f t="shared" si="36"/>
        <v>0.32550000000000001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132.60000000000002</v>
      </c>
      <c r="BN207" s="64">
        <f t="shared" si="33"/>
        <v>132.60000000000002</v>
      </c>
      <c r="BO207" s="64">
        <f t="shared" si="34"/>
        <v>0.27472527472527475</v>
      </c>
      <c r="BP207" s="64">
        <f t="shared" si="35"/>
        <v>0.27472527472527475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69</v>
      </c>
      <c r="X208" s="563">
        <v>160</v>
      </c>
      <c r="Y208" s="564">
        <f t="shared" si="31"/>
        <v>160.79999999999998</v>
      </c>
      <c r="Z208" s="36">
        <f t="shared" si="36"/>
        <v>0.43617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176.80000000000004</v>
      </c>
      <c r="BN208" s="64">
        <f t="shared" si="33"/>
        <v>177.684</v>
      </c>
      <c r="BO208" s="64">
        <f t="shared" si="34"/>
        <v>0.36630036630036633</v>
      </c>
      <c r="BP208" s="64">
        <f t="shared" si="35"/>
        <v>0.36813186813186816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69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69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71</v>
      </c>
      <c r="Q211" s="578"/>
      <c r="R211" s="578"/>
      <c r="S211" s="578"/>
      <c r="T211" s="578"/>
      <c r="U211" s="578"/>
      <c r="V211" s="579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116.66666666666667</v>
      </c>
      <c r="Y211" s="565">
        <f>IFERROR(Y202/H202,"0")+IFERROR(Y203/H203,"0")+IFERROR(Y204/H204,"0")+IFERROR(Y205/H205,"0")+IFERROR(Y206/H206,"0")+IFERROR(Y207/H207,"0")+IFERROR(Y208/H208,"0")+IFERROR(Y209/H209,"0")+IFERROR(Y210/H210,"0")</f>
        <v>117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0.76167000000000007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71</v>
      </c>
      <c r="Q212" s="578"/>
      <c r="R212" s="578"/>
      <c r="S212" s="578"/>
      <c r="T212" s="578"/>
      <c r="U212" s="578"/>
      <c r="V212" s="579"/>
      <c r="W212" s="37" t="s">
        <v>69</v>
      </c>
      <c r="X212" s="565">
        <f>IFERROR(SUM(X202:X210),"0")</f>
        <v>280</v>
      </c>
      <c r="Y212" s="565">
        <f>IFERROR(SUM(Y202:Y210),"0")</f>
        <v>280.79999999999995</v>
      </c>
      <c r="Z212" s="37"/>
      <c r="AA212" s="566"/>
      <c r="AB212" s="566"/>
      <c r="AC212" s="566"/>
    </row>
    <row r="213" spans="1:68" ht="14.25" customHeight="1" x14ac:dyDescent="0.25">
      <c r="A213" s="575" t="s">
        <v>169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69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69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71</v>
      </c>
      <c r="Q216" s="578"/>
      <c r="R216" s="578"/>
      <c r="S216" s="578"/>
      <c r="T216" s="578"/>
      <c r="U216" s="578"/>
      <c r="V216" s="579"/>
      <c r="W216" s="37" t="s">
        <v>72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71</v>
      </c>
      <c r="Q217" s="578"/>
      <c r="R217" s="578"/>
      <c r="S217" s="578"/>
      <c r="T217" s="578"/>
      <c r="U217" s="578"/>
      <c r="V217" s="579"/>
      <c r="W217" s="37" t="s">
        <v>69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0" t="s">
        <v>355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102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69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359</v>
      </c>
      <c r="B221" s="54" t="s">
        <v>360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362</v>
      </c>
      <c r="B222" s="54" t="s">
        <v>363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365</v>
      </c>
      <c r="B223" s="54" t="s">
        <v>366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367</v>
      </c>
      <c r="B224" s="54" t="s">
        <v>368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370</v>
      </c>
      <c r="B225" s="54" t="s">
        <v>371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372</v>
      </c>
      <c r="B226" s="54" t="s">
        <v>373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71</v>
      </c>
      <c r="Q227" s="578"/>
      <c r="R227" s="578"/>
      <c r="S227" s="578"/>
      <c r="T227" s="578"/>
      <c r="U227" s="578"/>
      <c r="V227" s="579"/>
      <c r="W227" s="37" t="s">
        <v>72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71</v>
      </c>
      <c r="Q228" s="578"/>
      <c r="R228" s="578"/>
      <c r="S228" s="578"/>
      <c r="T228" s="578"/>
      <c r="U228" s="578"/>
      <c r="V228" s="579"/>
      <c r="W228" s="37" t="s">
        <v>69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5" t="s">
        <v>134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374</v>
      </c>
      <c r="B230" s="54" t="s">
        <v>375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374</v>
      </c>
      <c r="B231" s="54" t="s">
        <v>377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71</v>
      </c>
      <c r="Q232" s="578"/>
      <c r="R232" s="578"/>
      <c r="S232" s="578"/>
      <c r="T232" s="578"/>
      <c r="U232" s="578"/>
      <c r="V232" s="579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71</v>
      </c>
      <c r="Q233" s="578"/>
      <c r="R233" s="578"/>
      <c r="S233" s="578"/>
      <c r="T233" s="578"/>
      <c r="U233" s="578"/>
      <c r="V233" s="579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378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379</v>
      </c>
      <c r="B235" s="54" t="s">
        <v>380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72" t="s">
        <v>381</v>
      </c>
      <c r="Q235" s="568"/>
      <c r="R235" s="568"/>
      <c r="S235" s="568"/>
      <c r="T235" s="569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71</v>
      </c>
      <c r="Q236" s="578"/>
      <c r="R236" s="578"/>
      <c r="S236" s="578"/>
      <c r="T236" s="578"/>
      <c r="U236" s="578"/>
      <c r="V236" s="579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71</v>
      </c>
      <c r="Q237" s="578"/>
      <c r="R237" s="578"/>
      <c r="S237" s="578"/>
      <c r="T237" s="578"/>
      <c r="U237" s="578"/>
      <c r="V237" s="579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383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384</v>
      </c>
      <c r="B239" s="54" t="s">
        <v>385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387</v>
      </c>
      <c r="B240" s="54" t="s">
        <v>388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0" t="s">
        <v>389</v>
      </c>
      <c r="Q240" s="568"/>
      <c r="R240" s="568"/>
      <c r="S240" s="568"/>
      <c r="T240" s="569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390</v>
      </c>
      <c r="B241" s="54" t="s">
        <v>391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392</v>
      </c>
      <c r="B242" s="54" t="s">
        <v>393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394</v>
      </c>
      <c r="B243" s="54" t="s">
        <v>395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71</v>
      </c>
      <c r="Q244" s="578"/>
      <c r="R244" s="578"/>
      <c r="S244" s="578"/>
      <c r="T244" s="578"/>
      <c r="U244" s="578"/>
      <c r="V244" s="579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71</v>
      </c>
      <c r="Q245" s="578"/>
      <c r="R245" s="578"/>
      <c r="S245" s="578"/>
      <c r="T245" s="578"/>
      <c r="U245" s="578"/>
      <c r="V245" s="579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396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102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397</v>
      </c>
      <c r="B248" s="54" t="s">
        <v>398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400</v>
      </c>
      <c r="B249" s="54" t="s">
        <v>401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403</v>
      </c>
      <c r="B250" s="54" t="s">
        <v>404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409</v>
      </c>
      <c r="B252" s="54" t="s">
        <v>410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71</v>
      </c>
      <c r="Q253" s="578"/>
      <c r="R253" s="578"/>
      <c r="S253" s="578"/>
      <c r="T253" s="578"/>
      <c r="U253" s="578"/>
      <c r="V253" s="579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71</v>
      </c>
      <c r="Q254" s="578"/>
      <c r="R254" s="578"/>
      <c r="S254" s="578"/>
      <c r="T254" s="578"/>
      <c r="U254" s="578"/>
      <c r="V254" s="579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412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102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413</v>
      </c>
      <c r="B257" s="54" t="s">
        <v>414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421</v>
      </c>
      <c r="B260" s="54" t="s">
        <v>422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59" t="s">
        <v>423</v>
      </c>
      <c r="Q260" s="568"/>
      <c r="R260" s="568"/>
      <c r="S260" s="568"/>
      <c r="T260" s="569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71</v>
      </c>
      <c r="Q261" s="578"/>
      <c r="R261" s="578"/>
      <c r="S261" s="578"/>
      <c r="T261" s="578"/>
      <c r="U261" s="578"/>
      <c r="V261" s="579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71</v>
      </c>
      <c r="Q262" s="578"/>
      <c r="R262" s="578"/>
      <c r="S262" s="578"/>
      <c r="T262" s="578"/>
      <c r="U262" s="578"/>
      <c r="V262" s="579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425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73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426</v>
      </c>
      <c r="B265" s="54" t="s">
        <v>427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69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432</v>
      </c>
      <c r="B267" s="54" t="s">
        <v>433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69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71</v>
      </c>
      <c r="Q268" s="578"/>
      <c r="R268" s="578"/>
      <c r="S268" s="578"/>
      <c r="T268" s="578"/>
      <c r="U268" s="578"/>
      <c r="V268" s="579"/>
      <c r="W268" s="37" t="s">
        <v>72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71</v>
      </c>
      <c r="Q269" s="578"/>
      <c r="R269" s="578"/>
      <c r="S269" s="578"/>
      <c r="T269" s="578"/>
      <c r="U269" s="578"/>
      <c r="V269" s="579"/>
      <c r="W269" s="37" t="s">
        <v>69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customHeight="1" x14ac:dyDescent="0.25">
      <c r="A270" s="580" t="s">
        <v>435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63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436</v>
      </c>
      <c r="B272" s="54" t="s">
        <v>437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71</v>
      </c>
      <c r="Q273" s="578"/>
      <c r="R273" s="578"/>
      <c r="S273" s="578"/>
      <c r="T273" s="578"/>
      <c r="U273" s="578"/>
      <c r="V273" s="579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71</v>
      </c>
      <c r="Q274" s="578"/>
      <c r="R274" s="578"/>
      <c r="S274" s="578"/>
      <c r="T274" s="578"/>
      <c r="U274" s="578"/>
      <c r="V274" s="579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73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439</v>
      </c>
      <c r="B276" s="54" t="s">
        <v>440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71</v>
      </c>
      <c r="Q277" s="578"/>
      <c r="R277" s="578"/>
      <c r="S277" s="578"/>
      <c r="T277" s="578"/>
      <c r="U277" s="578"/>
      <c r="V277" s="579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71</v>
      </c>
      <c r="Q278" s="578"/>
      <c r="R278" s="578"/>
      <c r="S278" s="578"/>
      <c r="T278" s="578"/>
      <c r="U278" s="578"/>
      <c r="V278" s="579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442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102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443</v>
      </c>
      <c r="B281" s="54" t="s">
        <v>444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71</v>
      </c>
      <c r="Q282" s="578"/>
      <c r="R282" s="578"/>
      <c r="S282" s="578"/>
      <c r="T282" s="578"/>
      <c r="U282" s="578"/>
      <c r="V282" s="579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71</v>
      </c>
      <c r="Q283" s="578"/>
      <c r="R283" s="578"/>
      <c r="S283" s="578"/>
      <c r="T283" s="578"/>
      <c r="U283" s="578"/>
      <c r="V283" s="579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447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102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448</v>
      </c>
      <c r="B286" s="54" t="s">
        <v>449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451</v>
      </c>
      <c r="B287" s="54" t="s">
        <v>452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451</v>
      </c>
      <c r="B288" s="54" t="s">
        <v>454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457</v>
      </c>
      <c r="B289" s="54" t="s">
        <v>458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460</v>
      </c>
      <c r="B290" s="54" t="s">
        <v>461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71</v>
      </c>
      <c r="Q292" s="578"/>
      <c r="R292" s="578"/>
      <c r="S292" s="578"/>
      <c r="T292" s="578"/>
      <c r="U292" s="578"/>
      <c r="V292" s="579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71</v>
      </c>
      <c r="Q293" s="578"/>
      <c r="R293" s="578"/>
      <c r="S293" s="578"/>
      <c r="T293" s="578"/>
      <c r="U293" s="578"/>
      <c r="V293" s="579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customHeight="1" x14ac:dyDescent="0.25">
      <c r="A294" s="575" t="s">
        <v>63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465</v>
      </c>
      <c r="B295" s="54" t="s">
        <v>466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468</v>
      </c>
      <c r="B296" s="54" t="s">
        <v>469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471</v>
      </c>
      <c r="B297" s="54" t="s">
        <v>472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474</v>
      </c>
      <c r="B298" s="54" t="s">
        <v>475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69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71</v>
      </c>
      <c r="Q302" s="578"/>
      <c r="R302" s="578"/>
      <c r="S302" s="578"/>
      <c r="T302" s="578"/>
      <c r="U302" s="578"/>
      <c r="V302" s="579"/>
      <c r="W302" s="37" t="s">
        <v>72</v>
      </c>
      <c r="X302" s="565">
        <f>IFERROR(X295/H295,"0")+IFERROR(X296/H296,"0")+IFERROR(X297/H297,"0")+IFERROR(X298/H298,"0")+IFERROR(X299/H299,"0")+IFERROR(X300/H300,"0")+IFERROR(X301/H301,"0")</f>
        <v>0</v>
      </c>
      <c r="Y302" s="565">
        <f>IFERROR(Y295/H295,"0")+IFERROR(Y296/H296,"0")+IFERROR(Y297/H297,"0")+IFERROR(Y298/H298,"0")+IFERROR(Y299/H299,"0")+IFERROR(Y300/H300,"0")+IFERROR(Y301/H301,"0")</f>
        <v>0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71</v>
      </c>
      <c r="Q303" s="578"/>
      <c r="R303" s="578"/>
      <c r="S303" s="578"/>
      <c r="T303" s="578"/>
      <c r="U303" s="578"/>
      <c r="V303" s="579"/>
      <c r="W303" s="37" t="s">
        <v>69</v>
      </c>
      <c r="X303" s="565">
        <f>IFERROR(SUM(X295:X301),"0")</f>
        <v>0</v>
      </c>
      <c r="Y303" s="565">
        <f>IFERROR(SUM(Y295:Y301),"0")</f>
        <v>0</v>
      </c>
      <c r="Z303" s="37"/>
      <c r="AA303" s="566"/>
      <c r="AB303" s="566"/>
      <c r="AC303" s="566"/>
    </row>
    <row r="304" spans="1:68" ht="14.25" customHeight="1" x14ac:dyDescent="0.25">
      <c r="A304" s="575" t="s">
        <v>73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484</v>
      </c>
      <c r="B305" s="54" t="s">
        <v>485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490</v>
      </c>
      <c r="B307" s="54" t="s">
        <v>491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493</v>
      </c>
      <c r="B308" s="54" t="s">
        <v>494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496</v>
      </c>
      <c r="B309" s="54" t="s">
        <v>497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71</v>
      </c>
      <c r="Q310" s="578"/>
      <c r="R310" s="578"/>
      <c r="S310" s="578"/>
      <c r="T310" s="578"/>
      <c r="U310" s="578"/>
      <c r="V310" s="579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71</v>
      </c>
      <c r="Q311" s="578"/>
      <c r="R311" s="578"/>
      <c r="S311" s="578"/>
      <c r="T311" s="578"/>
      <c r="U311" s="578"/>
      <c r="V311" s="579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5" t="s">
        <v>169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499</v>
      </c>
      <c r="B313" s="54" t="s">
        <v>500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69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502</v>
      </c>
      <c r="B314" s="54" t="s">
        <v>503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69</v>
      </c>
      <c r="X314" s="563">
        <v>100</v>
      </c>
      <c r="Y314" s="564">
        <f>IFERROR(IF(X314="",0,CEILING((X314/$H314),1)*$H314),"")</f>
        <v>101.39999999999999</v>
      </c>
      <c r="Z314" s="36">
        <f>IFERROR(IF(Y314=0,"",ROUNDUP(Y314/H314,0)*0.01898),"")</f>
        <v>0.24674000000000001</v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106.65384615384617</v>
      </c>
      <c r="BN314" s="64">
        <f>IFERROR(Y314*I314/H314,"0")</f>
        <v>108.14700000000001</v>
      </c>
      <c r="BO314" s="64">
        <f>IFERROR(1/J314*(X314/H314),"0")</f>
        <v>0.20032051282051283</v>
      </c>
      <c r="BP314" s="64">
        <f>IFERROR(1/J314*(Y314/H314),"0")</f>
        <v>0.203125</v>
      </c>
    </row>
    <row r="315" spans="1:68" ht="16.5" customHeight="1" x14ac:dyDescent="0.25">
      <c r="A315" s="54" t="s">
        <v>505</v>
      </c>
      <c r="B315" s="54" t="s">
        <v>506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69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71</v>
      </c>
      <c r="Q316" s="578"/>
      <c r="R316" s="578"/>
      <c r="S316" s="578"/>
      <c r="T316" s="578"/>
      <c r="U316" s="578"/>
      <c r="V316" s="579"/>
      <c r="W316" s="37" t="s">
        <v>72</v>
      </c>
      <c r="X316" s="565">
        <f>IFERROR(X313/H313,"0")+IFERROR(X314/H314,"0")+IFERROR(X315/H315,"0")</f>
        <v>12.820512820512821</v>
      </c>
      <c r="Y316" s="565">
        <f>IFERROR(Y313/H313,"0")+IFERROR(Y314/H314,"0")+IFERROR(Y315/H315,"0")</f>
        <v>13</v>
      </c>
      <c r="Z316" s="565">
        <f>IFERROR(IF(Z313="",0,Z313),"0")+IFERROR(IF(Z314="",0,Z314),"0")+IFERROR(IF(Z315="",0,Z315),"0")</f>
        <v>0.24674000000000001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71</v>
      </c>
      <c r="Q317" s="578"/>
      <c r="R317" s="578"/>
      <c r="S317" s="578"/>
      <c r="T317" s="578"/>
      <c r="U317" s="578"/>
      <c r="V317" s="579"/>
      <c r="W317" s="37" t="s">
        <v>69</v>
      </c>
      <c r="X317" s="565">
        <f>IFERROR(SUM(X313:X315),"0")</f>
        <v>100</v>
      </c>
      <c r="Y317" s="565">
        <f>IFERROR(SUM(Y313:Y315),"0")</f>
        <v>101.39999999999999</v>
      </c>
      <c r="Z317" s="37"/>
      <c r="AA317" s="566"/>
      <c r="AB317" s="566"/>
      <c r="AC317" s="566"/>
    </row>
    <row r="318" spans="1:68" ht="14.25" customHeight="1" x14ac:dyDescent="0.25">
      <c r="A318" s="575" t="s">
        <v>94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508</v>
      </c>
      <c r="B319" s="54" t="s">
        <v>509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889" t="s">
        <v>510</v>
      </c>
      <c r="Q319" s="568"/>
      <c r="R319" s="568"/>
      <c r="S319" s="568"/>
      <c r="T319" s="569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512</v>
      </c>
      <c r="B320" s="54" t="s">
        <v>513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7" t="s">
        <v>514</v>
      </c>
      <c r="Q320" s="568"/>
      <c r="R320" s="568"/>
      <c r="S320" s="568"/>
      <c r="T320" s="569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515</v>
      </c>
      <c r="B321" s="54" t="s">
        <v>516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69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518</v>
      </c>
      <c r="B322" s="54" t="s">
        <v>519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69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71</v>
      </c>
      <c r="Q323" s="578"/>
      <c r="R323" s="578"/>
      <c r="S323" s="578"/>
      <c r="T323" s="578"/>
      <c r="U323" s="578"/>
      <c r="V323" s="579"/>
      <c r="W323" s="37" t="s">
        <v>72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71</v>
      </c>
      <c r="Q324" s="578"/>
      <c r="R324" s="578"/>
      <c r="S324" s="578"/>
      <c r="T324" s="578"/>
      <c r="U324" s="578"/>
      <c r="V324" s="579"/>
      <c r="W324" s="37" t="s">
        <v>69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customHeight="1" x14ac:dyDescent="0.25">
      <c r="A325" s="575" t="s">
        <v>520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521</v>
      </c>
      <c r="B326" s="54" t="s">
        <v>522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525</v>
      </c>
      <c r="B327" s="54" t="s">
        <v>526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71</v>
      </c>
      <c r="Q329" s="578"/>
      <c r="R329" s="578"/>
      <c r="S329" s="578"/>
      <c r="T329" s="578"/>
      <c r="U329" s="578"/>
      <c r="V329" s="579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71</v>
      </c>
      <c r="Q330" s="578"/>
      <c r="R330" s="578"/>
      <c r="S330" s="578"/>
      <c r="T330" s="578"/>
      <c r="U330" s="578"/>
      <c r="V330" s="579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529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73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530</v>
      </c>
      <c r="B333" s="54" t="s">
        <v>531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69</v>
      </c>
      <c r="X334" s="563">
        <v>210</v>
      </c>
      <c r="Y334" s="564">
        <f>IFERROR(IF(X334="",0,CEILING((X334/$H334),1)*$H334),"")</f>
        <v>210</v>
      </c>
      <c r="Z334" s="36">
        <f>IFERROR(IF(Y334=0,"",ROUNDUP(Y334/H334,0)*0.00651),"")</f>
        <v>0.65100000000000002</v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235.19999999999996</v>
      </c>
      <c r="BN334" s="64">
        <f>IFERROR(Y334*I334/H334,"0")</f>
        <v>235.19999999999996</v>
      </c>
      <c r="BO334" s="64">
        <f>IFERROR(1/J334*(X334/H334),"0")</f>
        <v>0.5494505494505495</v>
      </c>
      <c r="BP334" s="64">
        <f>IFERROR(1/J334*(Y334/H334),"0")</f>
        <v>0.5494505494505495</v>
      </c>
    </row>
    <row r="335" spans="1:68" ht="27" customHeight="1" x14ac:dyDescent="0.25">
      <c r="A335" s="54" t="s">
        <v>536</v>
      </c>
      <c r="B335" s="54" t="s">
        <v>537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69</v>
      </c>
      <c r="X335" s="563">
        <v>84</v>
      </c>
      <c r="Y335" s="564">
        <f>IFERROR(IF(X335="",0,CEILING((X335/$H335),1)*$H335),"")</f>
        <v>84</v>
      </c>
      <c r="Z335" s="36">
        <f>IFERROR(IF(Y335=0,"",ROUNDUP(Y335/H335,0)*0.00651),"")</f>
        <v>0.26040000000000002</v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93.6</v>
      </c>
      <c r="BN335" s="64">
        <f>IFERROR(Y335*I335/H335,"0")</f>
        <v>93.6</v>
      </c>
      <c r="BO335" s="64">
        <f>IFERROR(1/J335*(X335/H335),"0")</f>
        <v>0.2197802197802198</v>
      </c>
      <c r="BP335" s="64">
        <f>IFERROR(1/J335*(Y335/H335),"0")</f>
        <v>0.2197802197802198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71</v>
      </c>
      <c r="Q336" s="578"/>
      <c r="R336" s="578"/>
      <c r="S336" s="578"/>
      <c r="T336" s="578"/>
      <c r="U336" s="578"/>
      <c r="V336" s="579"/>
      <c r="W336" s="37" t="s">
        <v>72</v>
      </c>
      <c r="X336" s="565">
        <f>IFERROR(X333/H333,"0")+IFERROR(X334/H334,"0")+IFERROR(X335/H335,"0")</f>
        <v>140</v>
      </c>
      <c r="Y336" s="565">
        <f>IFERROR(Y333/H333,"0")+IFERROR(Y334/H334,"0")+IFERROR(Y335/H335,"0")</f>
        <v>140</v>
      </c>
      <c r="Z336" s="565">
        <f>IFERROR(IF(Z333="",0,Z333),"0")+IFERROR(IF(Z334="",0,Z334),"0")+IFERROR(IF(Z335="",0,Z335),"0")</f>
        <v>0.91139999999999999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71</v>
      </c>
      <c r="Q337" s="578"/>
      <c r="R337" s="578"/>
      <c r="S337" s="578"/>
      <c r="T337" s="578"/>
      <c r="U337" s="578"/>
      <c r="V337" s="579"/>
      <c r="W337" s="37" t="s">
        <v>69</v>
      </c>
      <c r="X337" s="565">
        <f>IFERROR(SUM(X333:X335),"0")</f>
        <v>294</v>
      </c>
      <c r="Y337" s="565">
        <f>IFERROR(SUM(Y333:Y335),"0")</f>
        <v>294</v>
      </c>
      <c r="Z337" s="37"/>
      <c r="AA337" s="566"/>
      <c r="AB337" s="566"/>
      <c r="AC337" s="566"/>
    </row>
    <row r="338" spans="1:68" ht="27.75" customHeight="1" x14ac:dyDescent="0.2">
      <c r="A338" s="627" t="s">
        <v>539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540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102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69</v>
      </c>
      <c r="X341" s="563">
        <v>1000</v>
      </c>
      <c r="Y341" s="564">
        <f t="shared" ref="Y341:Y347" si="52">IFERROR(IF(X341="",0,CEILING((X341/$H341),1)*$H341),"")</f>
        <v>1005</v>
      </c>
      <c r="Z341" s="36">
        <f>IFERROR(IF(Y341=0,"",ROUNDUP(Y341/H341,0)*0.02175),"")</f>
        <v>1.4572499999999999</v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1032</v>
      </c>
      <c r="BN341" s="64">
        <f t="shared" ref="BN341:BN347" si="54">IFERROR(Y341*I341/H341,"0")</f>
        <v>1037.1600000000001</v>
      </c>
      <c r="BO341" s="64">
        <f t="shared" ref="BO341:BO347" si="55">IFERROR(1/J341*(X341/H341),"0")</f>
        <v>1.3888888888888888</v>
      </c>
      <c r="BP341" s="64">
        <f t="shared" ref="BP341:BP347" si="56">IFERROR(1/J341*(Y341/H341),"0")</f>
        <v>1.3958333333333333</v>
      </c>
    </row>
    <row r="342" spans="1:68" ht="27" customHeight="1" x14ac:dyDescent="0.25">
      <c r="A342" s="54" t="s">
        <v>544</v>
      </c>
      <c r="B342" s="54" t="s">
        <v>545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69</v>
      </c>
      <c r="X342" s="563">
        <v>500</v>
      </c>
      <c r="Y342" s="564">
        <f t="shared" si="52"/>
        <v>510</v>
      </c>
      <c r="Z342" s="36">
        <f>IFERROR(IF(Y342=0,"",ROUNDUP(Y342/H342,0)*0.02175),"")</f>
        <v>0.73949999999999994</v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516</v>
      </c>
      <c r="BN342" s="64">
        <f t="shared" si="54"/>
        <v>526.32000000000005</v>
      </c>
      <c r="BO342" s="64">
        <f t="shared" si="55"/>
        <v>0.69444444444444442</v>
      </c>
      <c r="BP342" s="64">
        <f t="shared" si="56"/>
        <v>0.70833333333333326</v>
      </c>
    </row>
    <row r="343" spans="1:68" ht="27" customHeight="1" x14ac:dyDescent="0.25">
      <c r="A343" s="54" t="s">
        <v>547</v>
      </c>
      <c r="B343" s="54" t="s">
        <v>548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69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550</v>
      </c>
      <c r="B344" s="54" t="s">
        <v>551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69</v>
      </c>
      <c r="X344" s="563">
        <v>1000</v>
      </c>
      <c r="Y344" s="564">
        <f t="shared" si="52"/>
        <v>1005</v>
      </c>
      <c r="Z344" s="36">
        <f>IFERROR(IF(Y344=0,"",ROUNDUP(Y344/H344,0)*0.02175),"")</f>
        <v>1.4572499999999999</v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1032</v>
      </c>
      <c r="BN344" s="64">
        <f t="shared" si="54"/>
        <v>1037.1600000000001</v>
      </c>
      <c r="BO344" s="64">
        <f t="shared" si="55"/>
        <v>1.3888888888888888</v>
      </c>
      <c r="BP344" s="64">
        <f t="shared" si="56"/>
        <v>1.3958333333333333</v>
      </c>
    </row>
    <row r="345" spans="1:68" ht="27" customHeight="1" x14ac:dyDescent="0.25">
      <c r="A345" s="54" t="s">
        <v>553</v>
      </c>
      <c r="B345" s="54" t="s">
        <v>554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556</v>
      </c>
      <c r="B346" s="54" t="s">
        <v>557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558</v>
      </c>
      <c r="B347" s="54" t="s">
        <v>559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71</v>
      </c>
      <c r="Q348" s="578"/>
      <c r="R348" s="578"/>
      <c r="S348" s="578"/>
      <c r="T348" s="578"/>
      <c r="U348" s="578"/>
      <c r="V348" s="579"/>
      <c r="W348" s="37" t="s">
        <v>72</v>
      </c>
      <c r="X348" s="565">
        <f>IFERROR(X341/H341,"0")+IFERROR(X342/H342,"0")+IFERROR(X343/H343,"0")+IFERROR(X344/H344,"0")+IFERROR(X345/H345,"0")+IFERROR(X346/H346,"0")+IFERROR(X347/H347,"0")</f>
        <v>166.66666666666669</v>
      </c>
      <c r="Y348" s="565">
        <f>IFERROR(Y341/H341,"0")+IFERROR(Y342/H342,"0")+IFERROR(Y343/H343,"0")+IFERROR(Y344/H344,"0")+IFERROR(Y345/H345,"0")+IFERROR(Y346/H346,"0")+IFERROR(Y347/H347,"0")</f>
        <v>168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3.6539999999999999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71</v>
      </c>
      <c r="Q349" s="578"/>
      <c r="R349" s="578"/>
      <c r="S349" s="578"/>
      <c r="T349" s="578"/>
      <c r="U349" s="578"/>
      <c r="V349" s="579"/>
      <c r="W349" s="37" t="s">
        <v>69</v>
      </c>
      <c r="X349" s="565">
        <f>IFERROR(SUM(X341:X347),"0")</f>
        <v>2500</v>
      </c>
      <c r="Y349" s="565">
        <f>IFERROR(SUM(Y341:Y347),"0")</f>
        <v>2520</v>
      </c>
      <c r="Z349" s="37"/>
      <c r="AA349" s="566"/>
      <c r="AB349" s="566"/>
      <c r="AC349" s="566"/>
    </row>
    <row r="350" spans="1:68" ht="14.25" customHeight="1" x14ac:dyDescent="0.25">
      <c r="A350" s="575" t="s">
        <v>134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69</v>
      </c>
      <c r="X351" s="563">
        <v>1000</v>
      </c>
      <c r="Y351" s="564">
        <f>IFERROR(IF(X351="",0,CEILING((X351/$H351),1)*$H351),"")</f>
        <v>1005</v>
      </c>
      <c r="Z351" s="36">
        <f>IFERROR(IF(Y351=0,"",ROUNDUP(Y351/H351,0)*0.02175),"")</f>
        <v>1.4572499999999999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1032</v>
      </c>
      <c r="BN351" s="64">
        <f>IFERROR(Y351*I351/H351,"0")</f>
        <v>1037.1600000000001</v>
      </c>
      <c r="BO351" s="64">
        <f>IFERROR(1/J351*(X351/H351),"0")</f>
        <v>1.3888888888888888</v>
      </c>
      <c r="BP351" s="64">
        <f>IFERROR(1/J351*(Y351/H351),"0")</f>
        <v>1.3958333333333333</v>
      </c>
    </row>
    <row r="352" spans="1:68" ht="16.5" customHeight="1" x14ac:dyDescent="0.25">
      <c r="A352" s="54" t="s">
        <v>563</v>
      </c>
      <c r="B352" s="54" t="s">
        <v>564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71</v>
      </c>
      <c r="Q353" s="578"/>
      <c r="R353" s="578"/>
      <c r="S353" s="578"/>
      <c r="T353" s="578"/>
      <c r="U353" s="578"/>
      <c r="V353" s="579"/>
      <c r="W353" s="37" t="s">
        <v>72</v>
      </c>
      <c r="X353" s="565">
        <f>IFERROR(X351/H351,"0")+IFERROR(X352/H352,"0")</f>
        <v>66.666666666666671</v>
      </c>
      <c r="Y353" s="565">
        <f>IFERROR(Y351/H351,"0")+IFERROR(Y352/H352,"0")</f>
        <v>67</v>
      </c>
      <c r="Z353" s="565">
        <f>IFERROR(IF(Z351="",0,Z351),"0")+IFERROR(IF(Z352="",0,Z352),"0")</f>
        <v>1.4572499999999999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71</v>
      </c>
      <c r="Q354" s="578"/>
      <c r="R354" s="578"/>
      <c r="S354" s="578"/>
      <c r="T354" s="578"/>
      <c r="U354" s="578"/>
      <c r="V354" s="579"/>
      <c r="W354" s="37" t="s">
        <v>69</v>
      </c>
      <c r="X354" s="565">
        <f>IFERROR(SUM(X351:X352),"0")</f>
        <v>1000</v>
      </c>
      <c r="Y354" s="565">
        <f>IFERROR(SUM(Y351:Y352),"0")</f>
        <v>1005</v>
      </c>
      <c r="Z354" s="37"/>
      <c r="AA354" s="566"/>
      <c r="AB354" s="566"/>
      <c r="AC354" s="566"/>
    </row>
    <row r="355" spans="1:68" ht="14.25" customHeight="1" x14ac:dyDescent="0.25">
      <c r="A355" s="575" t="s">
        <v>73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565</v>
      </c>
      <c r="B356" s="54" t="s">
        <v>566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568</v>
      </c>
      <c r="B357" s="54" t="s">
        <v>569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69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71</v>
      </c>
      <c r="Q358" s="578"/>
      <c r="R358" s="578"/>
      <c r="S358" s="578"/>
      <c r="T358" s="578"/>
      <c r="U358" s="578"/>
      <c r="V358" s="579"/>
      <c r="W358" s="37" t="s">
        <v>72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71</v>
      </c>
      <c r="Q359" s="578"/>
      <c r="R359" s="578"/>
      <c r="S359" s="578"/>
      <c r="T359" s="578"/>
      <c r="U359" s="578"/>
      <c r="V359" s="579"/>
      <c r="W359" s="37" t="s">
        <v>69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customHeight="1" x14ac:dyDescent="0.25">
      <c r="A360" s="575" t="s">
        <v>169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571</v>
      </c>
      <c r="B361" s="54" t="s">
        <v>572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69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71</v>
      </c>
      <c r="Q362" s="578"/>
      <c r="R362" s="578"/>
      <c r="S362" s="578"/>
      <c r="T362" s="578"/>
      <c r="U362" s="578"/>
      <c r="V362" s="579"/>
      <c r="W362" s="37" t="s">
        <v>72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71</v>
      </c>
      <c r="Q363" s="578"/>
      <c r="R363" s="578"/>
      <c r="S363" s="578"/>
      <c r="T363" s="578"/>
      <c r="U363" s="578"/>
      <c r="V363" s="579"/>
      <c r="W363" s="37" t="s">
        <v>69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customHeight="1" x14ac:dyDescent="0.25">
      <c r="A364" s="580" t="s">
        <v>574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102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575</v>
      </c>
      <c r="B366" s="54" t="s">
        <v>576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578</v>
      </c>
      <c r="B367" s="54" t="s">
        <v>579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71</v>
      </c>
      <c r="Q370" s="578"/>
      <c r="R370" s="578"/>
      <c r="S370" s="578"/>
      <c r="T370" s="578"/>
      <c r="U370" s="578"/>
      <c r="V370" s="579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71</v>
      </c>
      <c r="Q371" s="578"/>
      <c r="R371" s="578"/>
      <c r="S371" s="578"/>
      <c r="T371" s="578"/>
      <c r="U371" s="578"/>
      <c r="V371" s="579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63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585</v>
      </c>
      <c r="B373" s="54" t="s">
        <v>586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71</v>
      </c>
      <c r="Q374" s="578"/>
      <c r="R374" s="578"/>
      <c r="S374" s="578"/>
      <c r="T374" s="578"/>
      <c r="U374" s="578"/>
      <c r="V374" s="579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71</v>
      </c>
      <c r="Q375" s="578"/>
      <c r="R375" s="578"/>
      <c r="S375" s="578"/>
      <c r="T375" s="578"/>
      <c r="U375" s="578"/>
      <c r="V375" s="579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73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69</v>
      </c>
      <c r="X377" s="563">
        <v>5000</v>
      </c>
      <c r="Y377" s="564">
        <f>IFERROR(IF(X377="",0,CEILING((X377/$H377),1)*$H377),"")</f>
        <v>5004</v>
      </c>
      <c r="Z377" s="36">
        <f>IFERROR(IF(Y377=0,"",ROUNDUP(Y377/H377,0)*0.01898),"")</f>
        <v>10.55288</v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5288.333333333333</v>
      </c>
      <c r="BN377" s="64">
        <f>IFERROR(Y377*I377/H377,"0")</f>
        <v>5292.5640000000003</v>
      </c>
      <c r="BO377" s="64">
        <f>IFERROR(1/J377*(X377/H377),"0")</f>
        <v>8.6805555555555554</v>
      </c>
      <c r="BP377" s="64">
        <f>IFERROR(1/J377*(Y377/H377),"0")</f>
        <v>8.6875</v>
      </c>
    </row>
    <row r="378" spans="1:68" ht="27" customHeight="1" x14ac:dyDescent="0.25">
      <c r="A378" s="54" t="s">
        <v>591</v>
      </c>
      <c r="B378" s="54" t="s">
        <v>592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69</v>
      </c>
      <c r="X378" s="563">
        <v>40</v>
      </c>
      <c r="Y378" s="564">
        <f>IFERROR(IF(X378="",0,CEILING((X378/$H378),1)*$H378),"")</f>
        <v>40.799999999999997</v>
      </c>
      <c r="Z378" s="36">
        <f>IFERROR(IF(Y378=0,"",ROUNDUP(Y378/H378,0)*0.00651),"")</f>
        <v>0.11067</v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44.400000000000006</v>
      </c>
      <c r="BN378" s="64">
        <f>IFERROR(Y378*I378/H378,"0")</f>
        <v>45.287999999999997</v>
      </c>
      <c r="BO378" s="64">
        <f>IFERROR(1/J378*(X378/H378),"0")</f>
        <v>9.1575091575091583E-2</v>
      </c>
      <c r="BP378" s="64">
        <f>IFERROR(1/J378*(Y378/H378),"0")</f>
        <v>9.3406593406593408E-2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71</v>
      </c>
      <c r="Q379" s="578"/>
      <c r="R379" s="578"/>
      <c r="S379" s="578"/>
      <c r="T379" s="578"/>
      <c r="U379" s="578"/>
      <c r="V379" s="579"/>
      <c r="W379" s="37" t="s">
        <v>72</v>
      </c>
      <c r="X379" s="565">
        <f>IFERROR(X377/H377,"0")+IFERROR(X378/H378,"0")</f>
        <v>572.22222222222217</v>
      </c>
      <c r="Y379" s="565">
        <f>IFERROR(Y377/H377,"0")+IFERROR(Y378/H378,"0")</f>
        <v>573</v>
      </c>
      <c r="Z379" s="565">
        <f>IFERROR(IF(Z377="",0,Z377),"0")+IFERROR(IF(Z378="",0,Z378),"0")</f>
        <v>10.663550000000001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71</v>
      </c>
      <c r="Q380" s="578"/>
      <c r="R380" s="578"/>
      <c r="S380" s="578"/>
      <c r="T380" s="578"/>
      <c r="U380" s="578"/>
      <c r="V380" s="579"/>
      <c r="W380" s="37" t="s">
        <v>69</v>
      </c>
      <c r="X380" s="565">
        <f>IFERROR(SUM(X377:X378),"0")</f>
        <v>5040</v>
      </c>
      <c r="Y380" s="565">
        <f>IFERROR(SUM(Y377:Y378),"0")</f>
        <v>5044.8</v>
      </c>
      <c r="Z380" s="37"/>
      <c r="AA380" s="566"/>
      <c r="AB380" s="566"/>
      <c r="AC380" s="566"/>
    </row>
    <row r="381" spans="1:68" ht="14.25" customHeight="1" x14ac:dyDescent="0.25">
      <c r="A381" s="575" t="s">
        <v>169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593</v>
      </c>
      <c r="B382" s="54" t="s">
        <v>594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71</v>
      </c>
      <c r="Q383" s="578"/>
      <c r="R383" s="578"/>
      <c r="S383" s="578"/>
      <c r="T383" s="578"/>
      <c r="U383" s="578"/>
      <c r="V383" s="579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71</v>
      </c>
      <c r="Q384" s="578"/>
      <c r="R384" s="578"/>
      <c r="S384" s="578"/>
      <c r="T384" s="578"/>
      <c r="U384" s="578"/>
      <c r="V384" s="579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596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597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63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598</v>
      </c>
      <c r="B388" s="54" t="s">
        <v>599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69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601</v>
      </c>
      <c r="B389" s="54" t="s">
        <v>602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601</v>
      </c>
      <c r="B390" s="54" t="s">
        <v>604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612</v>
      </c>
      <c r="B394" s="54" t="s">
        <v>613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69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69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customHeight="1" x14ac:dyDescent="0.25">
      <c r="A397" s="54" t="s">
        <v>621</v>
      </c>
      <c r="B397" s="54" t="s">
        <v>622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71</v>
      </c>
      <c r="Q398" s="578"/>
      <c r="R398" s="578"/>
      <c r="S398" s="578"/>
      <c r="T398" s="578"/>
      <c r="U398" s="578"/>
      <c r="V398" s="579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71</v>
      </c>
      <c r="Q399" s="578"/>
      <c r="R399" s="578"/>
      <c r="S399" s="578"/>
      <c r="T399" s="578"/>
      <c r="U399" s="578"/>
      <c r="V399" s="579"/>
      <c r="W399" s="37" t="s">
        <v>69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customHeight="1" x14ac:dyDescent="0.25">
      <c r="A400" s="575" t="s">
        <v>73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623</v>
      </c>
      <c r="B401" s="54" t="s">
        <v>624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71</v>
      </c>
      <c r="Q403" s="578"/>
      <c r="R403" s="578"/>
      <c r="S403" s="578"/>
      <c r="T403" s="578"/>
      <c r="U403" s="578"/>
      <c r="V403" s="579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71</v>
      </c>
      <c r="Q404" s="578"/>
      <c r="R404" s="578"/>
      <c r="S404" s="578"/>
      <c r="T404" s="578"/>
      <c r="U404" s="578"/>
      <c r="V404" s="579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629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134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630</v>
      </c>
      <c r="B407" s="54" t="s">
        <v>631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71</v>
      </c>
      <c r="Q408" s="578"/>
      <c r="R408" s="578"/>
      <c r="S408" s="578"/>
      <c r="T408" s="578"/>
      <c r="U408" s="578"/>
      <c r="V408" s="579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71</v>
      </c>
      <c r="Q409" s="578"/>
      <c r="R409" s="578"/>
      <c r="S409" s="578"/>
      <c r="T409" s="578"/>
      <c r="U409" s="578"/>
      <c r="V409" s="579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63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633</v>
      </c>
      <c r="B411" s="54" t="s">
        <v>634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69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636</v>
      </c>
      <c r="B412" s="54" t="s">
        <v>637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71</v>
      </c>
      <c r="Q415" s="578"/>
      <c r="R415" s="578"/>
      <c r="S415" s="578"/>
      <c r="T415" s="578"/>
      <c r="U415" s="578"/>
      <c r="V415" s="579"/>
      <c r="W415" s="37" t="s">
        <v>72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71</v>
      </c>
      <c r="Q416" s="578"/>
      <c r="R416" s="578"/>
      <c r="S416" s="578"/>
      <c r="T416" s="578"/>
      <c r="U416" s="578"/>
      <c r="V416" s="579"/>
      <c r="W416" s="37" t="s">
        <v>69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customHeight="1" x14ac:dyDescent="0.25">
      <c r="A417" s="580" t="s">
        <v>644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63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645</v>
      </c>
      <c r="B419" s="54" t="s">
        <v>646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69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71</v>
      </c>
      <c r="Q420" s="578"/>
      <c r="R420" s="578"/>
      <c r="S420" s="578"/>
      <c r="T420" s="578"/>
      <c r="U420" s="578"/>
      <c r="V420" s="579"/>
      <c r="W420" s="37" t="s">
        <v>72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71</v>
      </c>
      <c r="Q421" s="578"/>
      <c r="R421" s="578"/>
      <c r="S421" s="578"/>
      <c r="T421" s="578"/>
      <c r="U421" s="578"/>
      <c r="V421" s="579"/>
      <c r="W421" s="37" t="s">
        <v>69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648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63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649</v>
      </c>
      <c r="B424" s="54" t="s">
        <v>650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71</v>
      </c>
      <c r="Q425" s="578"/>
      <c r="R425" s="578"/>
      <c r="S425" s="578"/>
      <c r="T425" s="578"/>
      <c r="U425" s="578"/>
      <c r="V425" s="579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71</v>
      </c>
      <c r="Q426" s="578"/>
      <c r="R426" s="578"/>
      <c r="S426" s="578"/>
      <c r="T426" s="578"/>
      <c r="U426" s="578"/>
      <c r="V426" s="579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652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652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102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69</v>
      </c>
      <c r="X430" s="563">
        <v>300</v>
      </c>
      <c r="Y430" s="564">
        <f t="shared" ref="Y430:Y444" si="63">IFERROR(IF(X430="",0,CEILING((X430/$H430),1)*$H430),"")</f>
        <v>300.96000000000004</v>
      </c>
      <c r="Z430" s="36">
        <f t="shared" ref="Z430:Z436" si="64">IFERROR(IF(Y430=0,"",ROUNDUP(Y430/H430,0)*0.01196),"")</f>
        <v>0.68171999999999999</v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320.45454545454544</v>
      </c>
      <c r="BN430" s="64">
        <f t="shared" ref="BN430:BN444" si="66">IFERROR(Y430*I430/H430,"0")</f>
        <v>321.48</v>
      </c>
      <c r="BO430" s="64">
        <f t="shared" ref="BO430:BO444" si="67">IFERROR(1/J430*(X430/H430),"0")</f>
        <v>0.54632867132867136</v>
      </c>
      <c r="BP430" s="64">
        <f t="shared" ref="BP430:BP444" si="68">IFERROR(1/J430*(Y430/H430),"0")</f>
        <v>0.54807692307692313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69</v>
      </c>
      <c r="X431" s="563">
        <v>300</v>
      </c>
      <c r="Y431" s="564">
        <f t="shared" si="63"/>
        <v>300.96000000000004</v>
      </c>
      <c r="Z431" s="36">
        <f t="shared" si="64"/>
        <v>0.68171999999999999</v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320.45454545454544</v>
      </c>
      <c r="BN431" s="64">
        <f t="shared" si="66"/>
        <v>321.48</v>
      </c>
      <c r="BO431" s="64">
        <f t="shared" si="67"/>
        <v>0.54632867132867136</v>
      </c>
      <c r="BP431" s="64">
        <f t="shared" si="68"/>
        <v>0.54807692307692313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69</v>
      </c>
      <c r="X432" s="563">
        <v>1000</v>
      </c>
      <c r="Y432" s="564">
        <f t="shared" si="63"/>
        <v>1003.2</v>
      </c>
      <c r="Z432" s="36">
        <f t="shared" si="64"/>
        <v>2.2724000000000002</v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1068.1818181818182</v>
      </c>
      <c r="BN432" s="64">
        <f t="shared" si="66"/>
        <v>1071.5999999999999</v>
      </c>
      <c r="BO432" s="64">
        <f t="shared" si="67"/>
        <v>1.821095571095571</v>
      </c>
      <c r="BP432" s="64">
        <f t="shared" si="68"/>
        <v>1.8269230769230771</v>
      </c>
    </row>
    <row r="433" spans="1:68" ht="27" customHeight="1" x14ac:dyDescent="0.25">
      <c r="A433" s="54" t="s">
        <v>662</v>
      </c>
      <c r="B433" s="54" t="s">
        <v>663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75" t="s">
        <v>664</v>
      </c>
      <c r="Q433" s="568"/>
      <c r="R433" s="568"/>
      <c r="S433" s="568"/>
      <c r="T433" s="569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666</v>
      </c>
      <c r="B434" s="54" t="s">
        <v>667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69</v>
      </c>
      <c r="X435" s="563">
        <v>500</v>
      </c>
      <c r="Y435" s="564">
        <f t="shared" si="63"/>
        <v>501.6</v>
      </c>
      <c r="Z435" s="36">
        <f t="shared" si="64"/>
        <v>1.1362000000000001</v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534.09090909090912</v>
      </c>
      <c r="BN435" s="64">
        <f t="shared" si="66"/>
        <v>535.79999999999995</v>
      </c>
      <c r="BO435" s="64">
        <f t="shared" si="67"/>
        <v>0.91054778554778548</v>
      </c>
      <c r="BP435" s="64">
        <f t="shared" si="68"/>
        <v>0.91346153846153855</v>
      </c>
    </row>
    <row r="436" spans="1:68" ht="16.5" customHeight="1" x14ac:dyDescent="0.25">
      <c r="A436" s="54" t="s">
        <v>672</v>
      </c>
      <c r="B436" s="54" t="s">
        <v>673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69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677</v>
      </c>
      <c r="B439" s="54" t="s">
        <v>679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680</v>
      </c>
      <c r="B440" s="54" t="s">
        <v>681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6" t="s">
        <v>682</v>
      </c>
      <c r="Q440" s="568"/>
      <c r="R440" s="568"/>
      <c r="S440" s="568"/>
      <c r="T440" s="569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685</v>
      </c>
      <c r="B442" s="54" t="s">
        <v>686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687</v>
      </c>
      <c r="B443" s="54" t="s">
        <v>688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687</v>
      </c>
      <c r="B444" s="54" t="s">
        <v>689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71</v>
      </c>
      <c r="Q445" s="578"/>
      <c r="R445" s="578"/>
      <c r="S445" s="578"/>
      <c r="T445" s="578"/>
      <c r="U445" s="578"/>
      <c r="V445" s="579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397.72727272727269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399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4.7720400000000005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71</v>
      </c>
      <c r="Q446" s="578"/>
      <c r="R446" s="578"/>
      <c r="S446" s="578"/>
      <c r="T446" s="578"/>
      <c r="U446" s="578"/>
      <c r="V446" s="579"/>
      <c r="W446" s="37" t="s">
        <v>69</v>
      </c>
      <c r="X446" s="565">
        <f>IFERROR(SUM(X430:X444),"0")</f>
        <v>2100</v>
      </c>
      <c r="Y446" s="565">
        <f>IFERROR(SUM(Y430:Y444),"0")</f>
        <v>2106.7200000000003</v>
      </c>
      <c r="Z446" s="37"/>
      <c r="AA446" s="566"/>
      <c r="AB446" s="566"/>
      <c r="AC446" s="566"/>
    </row>
    <row r="447" spans="1:68" ht="14.25" customHeight="1" x14ac:dyDescent="0.25">
      <c r="A447" s="575" t="s">
        <v>134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690</v>
      </c>
      <c r="B448" s="54" t="s">
        <v>691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69</v>
      </c>
      <c r="X448" s="563">
        <v>500</v>
      </c>
      <c r="Y448" s="564">
        <f>IFERROR(IF(X448="",0,CEILING((X448/$H448),1)*$H448),"")</f>
        <v>501.6</v>
      </c>
      <c r="Z448" s="36">
        <f>IFERROR(IF(Y448=0,"",ROUNDUP(Y448/H448,0)*0.01196),"")</f>
        <v>1.1362000000000001</v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534.09090909090912</v>
      </c>
      <c r="BN448" s="64">
        <f>IFERROR(Y448*I448/H448,"0")</f>
        <v>535.79999999999995</v>
      </c>
      <c r="BO448" s="64">
        <f>IFERROR(1/J448*(X448/H448),"0")</f>
        <v>0.91054778554778548</v>
      </c>
      <c r="BP448" s="64">
        <f>IFERROR(1/J448*(Y448/H448),"0")</f>
        <v>0.91346153846153855</v>
      </c>
    </row>
    <row r="449" spans="1:68" ht="16.5" customHeight="1" x14ac:dyDescent="0.25">
      <c r="A449" s="54" t="s">
        <v>693</v>
      </c>
      <c r="B449" s="54" t="s">
        <v>694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695</v>
      </c>
      <c r="B450" s="54" t="s">
        <v>696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69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71</v>
      </c>
      <c r="Q451" s="578"/>
      <c r="R451" s="578"/>
      <c r="S451" s="578"/>
      <c r="T451" s="578"/>
      <c r="U451" s="578"/>
      <c r="V451" s="579"/>
      <c r="W451" s="37" t="s">
        <v>72</v>
      </c>
      <c r="X451" s="565">
        <f>IFERROR(X448/H448,"0")+IFERROR(X449/H449,"0")+IFERROR(X450/H450,"0")</f>
        <v>94.696969696969688</v>
      </c>
      <c r="Y451" s="565">
        <f>IFERROR(Y448/H448,"0")+IFERROR(Y449/H449,"0")+IFERROR(Y450/H450,"0")</f>
        <v>95</v>
      </c>
      <c r="Z451" s="565">
        <f>IFERROR(IF(Z448="",0,Z448),"0")+IFERROR(IF(Z449="",0,Z449),"0")+IFERROR(IF(Z450="",0,Z450),"0")</f>
        <v>1.1362000000000001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71</v>
      </c>
      <c r="Q452" s="578"/>
      <c r="R452" s="578"/>
      <c r="S452" s="578"/>
      <c r="T452" s="578"/>
      <c r="U452" s="578"/>
      <c r="V452" s="579"/>
      <c r="W452" s="37" t="s">
        <v>69</v>
      </c>
      <c r="X452" s="565">
        <f>IFERROR(SUM(X448:X450),"0")</f>
        <v>500</v>
      </c>
      <c r="Y452" s="565">
        <f>IFERROR(SUM(Y448:Y450),"0")</f>
        <v>501.6</v>
      </c>
      <c r="Z452" s="37"/>
      <c r="AA452" s="566"/>
      <c r="AB452" s="566"/>
      <c r="AC452" s="566"/>
    </row>
    <row r="453" spans="1:68" ht="14.25" customHeight="1" x14ac:dyDescent="0.25">
      <c r="A453" s="575" t="s">
        <v>63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69</v>
      </c>
      <c r="X454" s="563">
        <v>500</v>
      </c>
      <c r="Y454" s="564">
        <f t="shared" ref="Y454:Y460" si="69">IFERROR(IF(X454="",0,CEILING((X454/$H454),1)*$H454),"")</f>
        <v>501.6</v>
      </c>
      <c r="Z454" s="36">
        <f>IFERROR(IF(Y454=0,"",ROUNDUP(Y454/H454,0)*0.01196),"")</f>
        <v>1.1362000000000001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534.09090909090912</v>
      </c>
      <c r="BN454" s="64">
        <f t="shared" ref="BN454:BN460" si="71">IFERROR(Y454*I454/H454,"0")</f>
        <v>535.79999999999995</v>
      </c>
      <c r="BO454" s="64">
        <f t="shared" ref="BO454:BO460" si="72">IFERROR(1/J454*(X454/H454),"0")</f>
        <v>0.91054778554778548</v>
      </c>
      <c r="BP454" s="64">
        <f t="shared" ref="BP454:BP460" si="73">IFERROR(1/J454*(Y454/H454),"0")</f>
        <v>0.91346153846153855</v>
      </c>
    </row>
    <row r="455" spans="1:68" ht="27" customHeight="1" x14ac:dyDescent="0.25">
      <c r="A455" s="54" t="s">
        <v>700</v>
      </c>
      <c r="B455" s="54" t="s">
        <v>701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69</v>
      </c>
      <c r="X455" s="563">
        <v>500</v>
      </c>
      <c r="Y455" s="564">
        <f t="shared" si="69"/>
        <v>501.6</v>
      </c>
      <c r="Z455" s="36">
        <f>IFERROR(IF(Y455=0,"",ROUNDUP(Y455/H455,0)*0.01196),"")</f>
        <v>1.1362000000000001</v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534.09090909090912</v>
      </c>
      <c r="BN455" s="64">
        <f t="shared" si="71"/>
        <v>535.79999999999995</v>
      </c>
      <c r="BO455" s="64">
        <f t="shared" si="72"/>
        <v>0.91054778554778548</v>
      </c>
      <c r="BP455" s="64">
        <f t="shared" si="73"/>
        <v>0.91346153846153855</v>
      </c>
    </row>
    <row r="456" spans="1:68" ht="27" customHeight="1" x14ac:dyDescent="0.25">
      <c r="A456" s="54" t="s">
        <v>703</v>
      </c>
      <c r="B456" s="54" t="s">
        <v>704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69</v>
      </c>
      <c r="X456" s="563">
        <v>500</v>
      </c>
      <c r="Y456" s="564">
        <f t="shared" si="69"/>
        <v>501.6</v>
      </c>
      <c r="Z456" s="36">
        <f>IFERROR(IF(Y456=0,"",ROUNDUP(Y456/H456,0)*0.01196),"")</f>
        <v>1.1362000000000001</v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534.09090909090912</v>
      </c>
      <c r="BN456" s="64">
        <f t="shared" si="71"/>
        <v>535.79999999999995</v>
      </c>
      <c r="BO456" s="64">
        <f t="shared" si="72"/>
        <v>0.91054778554778548</v>
      </c>
      <c r="BP456" s="64">
        <f t="shared" si="73"/>
        <v>0.91346153846153855</v>
      </c>
    </row>
    <row r="457" spans="1:68" ht="27" customHeight="1" x14ac:dyDescent="0.25">
      <c r="A457" s="54" t="s">
        <v>706</v>
      </c>
      <c r="B457" s="54" t="s">
        <v>707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706</v>
      </c>
      <c r="B458" s="54" t="s">
        <v>708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709</v>
      </c>
      <c r="B459" s="54" t="s">
        <v>710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711</v>
      </c>
      <c r="B460" s="54" t="s">
        <v>712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71</v>
      </c>
      <c r="Q461" s="578"/>
      <c r="R461" s="578"/>
      <c r="S461" s="578"/>
      <c r="T461" s="578"/>
      <c r="U461" s="578"/>
      <c r="V461" s="579"/>
      <c r="W461" s="37" t="s">
        <v>72</v>
      </c>
      <c r="X461" s="565">
        <f>IFERROR(X454/H454,"0")+IFERROR(X455/H455,"0")+IFERROR(X456/H456,"0")+IFERROR(X457/H457,"0")+IFERROR(X458/H458,"0")+IFERROR(X459/H459,"0")+IFERROR(X460/H460,"0")</f>
        <v>284.09090909090907</v>
      </c>
      <c r="Y461" s="565">
        <f>IFERROR(Y454/H454,"0")+IFERROR(Y455/H455,"0")+IFERROR(Y456/H456,"0")+IFERROR(Y457/H457,"0")+IFERROR(Y458/H458,"0")+IFERROR(Y459/H459,"0")+IFERROR(Y460/H460,"0")</f>
        <v>285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3.4086000000000003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71</v>
      </c>
      <c r="Q462" s="578"/>
      <c r="R462" s="578"/>
      <c r="S462" s="578"/>
      <c r="T462" s="578"/>
      <c r="U462" s="578"/>
      <c r="V462" s="579"/>
      <c r="W462" s="37" t="s">
        <v>69</v>
      </c>
      <c r="X462" s="565">
        <f>IFERROR(SUM(X454:X460),"0")</f>
        <v>1500</v>
      </c>
      <c r="Y462" s="565">
        <f>IFERROR(SUM(Y454:Y460),"0")</f>
        <v>1504.8000000000002</v>
      </c>
      <c r="Z462" s="37"/>
      <c r="AA462" s="566"/>
      <c r="AB462" s="566"/>
      <c r="AC462" s="566"/>
    </row>
    <row r="463" spans="1:68" ht="14.25" customHeight="1" x14ac:dyDescent="0.25">
      <c r="A463" s="575" t="s">
        <v>73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713</v>
      </c>
      <c r="B464" s="54" t="s">
        <v>714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716</v>
      </c>
      <c r="B465" s="54" t="s">
        <v>717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719</v>
      </c>
      <c r="B466" s="54" t="s">
        <v>720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71</v>
      </c>
      <c r="Q467" s="578"/>
      <c r="R467" s="578"/>
      <c r="S467" s="578"/>
      <c r="T467" s="578"/>
      <c r="U467" s="578"/>
      <c r="V467" s="579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71</v>
      </c>
      <c r="Q468" s="578"/>
      <c r="R468" s="578"/>
      <c r="S468" s="578"/>
      <c r="T468" s="578"/>
      <c r="U468" s="578"/>
      <c r="V468" s="579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722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722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102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723</v>
      </c>
      <c r="B472" s="54" t="s">
        <v>724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793" t="s">
        <v>725</v>
      </c>
      <c r="Q472" s="568"/>
      <c r="R472" s="568"/>
      <c r="S472" s="568"/>
      <c r="T472" s="569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727</v>
      </c>
      <c r="B473" s="54" t="s">
        <v>728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643" t="s">
        <v>729</v>
      </c>
      <c r="Q473" s="568"/>
      <c r="R473" s="568"/>
      <c r="S473" s="568"/>
      <c r="T473" s="569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65" t="s">
        <v>733</v>
      </c>
      <c r="Q474" s="568"/>
      <c r="R474" s="568"/>
      <c r="S474" s="568"/>
      <c r="T474" s="569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821" t="s">
        <v>737</v>
      </c>
      <c r="Q475" s="568"/>
      <c r="R475" s="568"/>
      <c r="S475" s="568"/>
      <c r="T475" s="569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71</v>
      </c>
      <c r="Q476" s="578"/>
      <c r="R476" s="578"/>
      <c r="S476" s="578"/>
      <c r="T476" s="578"/>
      <c r="U476" s="578"/>
      <c r="V476" s="579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71</v>
      </c>
      <c r="Q477" s="578"/>
      <c r="R477" s="578"/>
      <c r="S477" s="578"/>
      <c r="T477" s="578"/>
      <c r="U477" s="578"/>
      <c r="V477" s="579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134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738</v>
      </c>
      <c r="B479" s="54" t="s">
        <v>739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683" t="s">
        <v>740</v>
      </c>
      <c r="Q479" s="568"/>
      <c r="R479" s="568"/>
      <c r="S479" s="568"/>
      <c r="T479" s="569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742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07" t="s">
        <v>743</v>
      </c>
      <c r="Q480" s="568"/>
      <c r="R480" s="568"/>
      <c r="S480" s="568"/>
      <c r="T480" s="569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745</v>
      </c>
      <c r="B481" s="54" t="s">
        <v>746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89" t="s">
        <v>747</v>
      </c>
      <c r="Q481" s="568"/>
      <c r="R481" s="568"/>
      <c r="S481" s="568"/>
      <c r="T481" s="569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748</v>
      </c>
      <c r="B482" s="54" t="s">
        <v>749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61" t="s">
        <v>750</v>
      </c>
      <c r="Q482" s="568"/>
      <c r="R482" s="568"/>
      <c r="S482" s="568"/>
      <c r="T482" s="569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71</v>
      </c>
      <c r="Q483" s="578"/>
      <c r="R483" s="578"/>
      <c r="S483" s="578"/>
      <c r="T483" s="578"/>
      <c r="U483" s="578"/>
      <c r="V483" s="579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71</v>
      </c>
      <c r="Q484" s="578"/>
      <c r="R484" s="578"/>
      <c r="S484" s="578"/>
      <c r="T484" s="578"/>
      <c r="U484" s="578"/>
      <c r="V484" s="579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63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752</v>
      </c>
      <c r="B486" s="54" t="s">
        <v>753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66" t="s">
        <v>754</v>
      </c>
      <c r="Q486" s="568"/>
      <c r="R486" s="568"/>
      <c r="S486" s="568"/>
      <c r="T486" s="569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95" t="s">
        <v>758</v>
      </c>
      <c r="Q487" s="568"/>
      <c r="R487" s="568"/>
      <c r="S487" s="568"/>
      <c r="T487" s="569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71</v>
      </c>
      <c r="Q488" s="578"/>
      <c r="R488" s="578"/>
      <c r="S488" s="578"/>
      <c r="T488" s="578"/>
      <c r="U488" s="578"/>
      <c r="V488" s="579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71</v>
      </c>
      <c r="Q489" s="578"/>
      <c r="R489" s="578"/>
      <c r="S489" s="578"/>
      <c r="T489" s="578"/>
      <c r="U489" s="578"/>
      <c r="V489" s="579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5" t="s">
        <v>73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760</v>
      </c>
      <c r="B491" s="54" t="s">
        <v>761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57" t="s">
        <v>762</v>
      </c>
      <c r="Q491" s="568"/>
      <c r="R491" s="568"/>
      <c r="S491" s="568"/>
      <c r="T491" s="569"/>
      <c r="U491" s="34"/>
      <c r="V491" s="34"/>
      <c r="W491" s="35" t="s">
        <v>69</v>
      </c>
      <c r="X491" s="563">
        <v>300</v>
      </c>
      <c r="Y491" s="564">
        <f>IFERROR(IF(X491="",0,CEILING((X491/$H491),1)*$H491),"")</f>
        <v>306</v>
      </c>
      <c r="Z491" s="36">
        <f>IFERROR(IF(Y491=0,"",ROUNDUP(Y491/H491,0)*0.01898),"")</f>
        <v>0.64532</v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317.29999999999995</v>
      </c>
      <c r="BN491" s="64">
        <f>IFERROR(Y491*I491/H491,"0")</f>
        <v>323.64599999999996</v>
      </c>
      <c r="BO491" s="64">
        <f>IFERROR(1/J491*(X491/H491),"0")</f>
        <v>0.52083333333333337</v>
      </c>
      <c r="BP491" s="64">
        <f>IFERROR(1/J491*(Y491/H491),"0")</f>
        <v>0.53125</v>
      </c>
    </row>
    <row r="492" spans="1:68" ht="27" customHeight="1" x14ac:dyDescent="0.25">
      <c r="A492" s="54" t="s">
        <v>764</v>
      </c>
      <c r="B492" s="54" t="s">
        <v>765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81" t="s">
        <v>766</v>
      </c>
      <c r="Q492" s="568"/>
      <c r="R492" s="568"/>
      <c r="S492" s="568"/>
      <c r="T492" s="569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71</v>
      </c>
      <c r="Q493" s="578"/>
      <c r="R493" s="578"/>
      <c r="S493" s="578"/>
      <c r="T493" s="578"/>
      <c r="U493" s="578"/>
      <c r="V493" s="579"/>
      <c r="W493" s="37" t="s">
        <v>72</v>
      </c>
      <c r="X493" s="565">
        <f>IFERROR(X491/H491,"0")+IFERROR(X492/H492,"0")</f>
        <v>33.333333333333336</v>
      </c>
      <c r="Y493" s="565">
        <f>IFERROR(Y491/H491,"0")+IFERROR(Y492/H492,"0")</f>
        <v>34</v>
      </c>
      <c r="Z493" s="565">
        <f>IFERROR(IF(Z491="",0,Z491),"0")+IFERROR(IF(Z492="",0,Z492),"0")</f>
        <v>0.64532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71</v>
      </c>
      <c r="Q494" s="578"/>
      <c r="R494" s="578"/>
      <c r="S494" s="578"/>
      <c r="T494" s="578"/>
      <c r="U494" s="578"/>
      <c r="V494" s="579"/>
      <c r="W494" s="37" t="s">
        <v>69</v>
      </c>
      <c r="X494" s="565">
        <f>IFERROR(SUM(X491:X492),"0")</f>
        <v>300</v>
      </c>
      <c r="Y494" s="565">
        <f>IFERROR(SUM(Y491:Y492),"0")</f>
        <v>306</v>
      </c>
      <c r="Z494" s="37"/>
      <c r="AA494" s="566"/>
      <c r="AB494" s="566"/>
      <c r="AC494" s="566"/>
    </row>
    <row r="495" spans="1:68" ht="14.25" customHeight="1" x14ac:dyDescent="0.25">
      <c r="A495" s="575" t="s">
        <v>169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767</v>
      </c>
      <c r="B496" s="54" t="s">
        <v>768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44" t="s">
        <v>769</v>
      </c>
      <c r="Q496" s="568"/>
      <c r="R496" s="568"/>
      <c r="S496" s="568"/>
      <c r="T496" s="569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771</v>
      </c>
      <c r="B497" s="54" t="s">
        <v>772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877" t="s">
        <v>773</v>
      </c>
      <c r="Q497" s="568"/>
      <c r="R497" s="568"/>
      <c r="S497" s="568"/>
      <c r="T497" s="569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71</v>
      </c>
      <c r="Q498" s="578"/>
      <c r="R498" s="578"/>
      <c r="S498" s="578"/>
      <c r="T498" s="578"/>
      <c r="U498" s="578"/>
      <c r="V498" s="579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71</v>
      </c>
      <c r="Q499" s="578"/>
      <c r="R499" s="578"/>
      <c r="S499" s="578"/>
      <c r="T499" s="578"/>
      <c r="U499" s="578"/>
      <c r="V499" s="579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775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134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776</v>
      </c>
      <c r="B502" s="54" t="s">
        <v>777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47" t="s">
        <v>778</v>
      </c>
      <c r="Q502" s="568"/>
      <c r="R502" s="568"/>
      <c r="S502" s="568"/>
      <c r="T502" s="569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71</v>
      </c>
      <c r="Q503" s="578"/>
      <c r="R503" s="578"/>
      <c r="S503" s="578"/>
      <c r="T503" s="578"/>
      <c r="U503" s="578"/>
      <c r="V503" s="579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71</v>
      </c>
      <c r="Q504" s="578"/>
      <c r="R504" s="578"/>
      <c r="S504" s="578"/>
      <c r="T504" s="578"/>
      <c r="U504" s="578"/>
      <c r="V504" s="579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780</v>
      </c>
      <c r="Q505" s="615"/>
      <c r="R505" s="615"/>
      <c r="S505" s="615"/>
      <c r="T505" s="615"/>
      <c r="U505" s="615"/>
      <c r="V505" s="616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16284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16381.320000000003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781</v>
      </c>
      <c r="Q506" s="615"/>
      <c r="R506" s="615"/>
      <c r="S506" s="615"/>
      <c r="T506" s="615"/>
      <c r="U506" s="615"/>
      <c r="V506" s="616"/>
      <c r="W506" s="37" t="s">
        <v>69</v>
      </c>
      <c r="X506" s="565">
        <f>IFERROR(SUM(BM22:BM502),"0")</f>
        <v>17211.544671069674</v>
      </c>
      <c r="Y506" s="565">
        <f>IFERROR(SUM(BN22:BN502),"0")</f>
        <v>17313.569999999996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782</v>
      </c>
      <c r="Q507" s="615"/>
      <c r="R507" s="615"/>
      <c r="S507" s="615"/>
      <c r="T507" s="615"/>
      <c r="U507" s="615"/>
      <c r="V507" s="616"/>
      <c r="W507" s="37" t="s">
        <v>783</v>
      </c>
      <c r="X507" s="38">
        <f>ROUNDUP(SUM(BO22:BO502),0)</f>
        <v>28</v>
      </c>
      <c r="Y507" s="38">
        <f>ROUNDUP(SUM(BP22:BP502),0)</f>
        <v>28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784</v>
      </c>
      <c r="Q508" s="615"/>
      <c r="R508" s="615"/>
      <c r="S508" s="615"/>
      <c r="T508" s="615"/>
      <c r="U508" s="615"/>
      <c r="V508" s="616"/>
      <c r="W508" s="37" t="s">
        <v>69</v>
      </c>
      <c r="X508" s="565">
        <f>GrossWeightTotal+PalletQtyTotal*25</f>
        <v>17911.544671069674</v>
      </c>
      <c r="Y508" s="565">
        <f>GrossWeightTotalR+PalletQtyTotalR*25</f>
        <v>18013.569999999996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785</v>
      </c>
      <c r="Q509" s="615"/>
      <c r="R509" s="615"/>
      <c r="S509" s="615"/>
      <c r="T509" s="615"/>
      <c r="U509" s="615"/>
      <c r="V509" s="616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2344.459121125788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2356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786</v>
      </c>
      <c r="Q510" s="615"/>
      <c r="R510" s="615"/>
      <c r="S510" s="615"/>
      <c r="T510" s="615"/>
      <c r="U510" s="615"/>
      <c r="V510" s="616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33.140509999999999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83" t="s">
        <v>100</v>
      </c>
      <c r="D512" s="712"/>
      <c r="E512" s="712"/>
      <c r="F512" s="712"/>
      <c r="G512" s="712"/>
      <c r="H512" s="607"/>
      <c r="I512" s="583" t="s">
        <v>253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539</v>
      </c>
      <c r="U512" s="607"/>
      <c r="V512" s="583" t="s">
        <v>596</v>
      </c>
      <c r="W512" s="712"/>
      <c r="X512" s="712"/>
      <c r="Y512" s="607"/>
      <c r="Z512" s="560" t="s">
        <v>652</v>
      </c>
      <c r="AA512" s="583" t="s">
        <v>722</v>
      </c>
      <c r="AB512" s="607"/>
      <c r="AC512" s="52"/>
      <c r="AF512" s="561"/>
    </row>
    <row r="513" spans="1:32" ht="14.25" customHeight="1" thickTop="1" x14ac:dyDescent="0.2">
      <c r="A513" s="595" t="s">
        <v>789</v>
      </c>
      <c r="B513" s="583" t="s">
        <v>62</v>
      </c>
      <c r="C513" s="583" t="s">
        <v>101</v>
      </c>
      <c r="D513" s="583" t="s">
        <v>116</v>
      </c>
      <c r="E513" s="583" t="s">
        <v>176</v>
      </c>
      <c r="F513" s="583" t="s">
        <v>199</v>
      </c>
      <c r="G513" s="583" t="s">
        <v>232</v>
      </c>
      <c r="H513" s="583" t="s">
        <v>100</v>
      </c>
      <c r="I513" s="583" t="s">
        <v>254</v>
      </c>
      <c r="J513" s="583" t="s">
        <v>294</v>
      </c>
      <c r="K513" s="583" t="s">
        <v>355</v>
      </c>
      <c r="L513" s="583" t="s">
        <v>396</v>
      </c>
      <c r="M513" s="583" t="s">
        <v>412</v>
      </c>
      <c r="N513" s="561"/>
      <c r="O513" s="583" t="s">
        <v>425</v>
      </c>
      <c r="P513" s="583" t="s">
        <v>435</v>
      </c>
      <c r="Q513" s="583" t="s">
        <v>442</v>
      </c>
      <c r="R513" s="583" t="s">
        <v>447</v>
      </c>
      <c r="S513" s="583" t="s">
        <v>529</v>
      </c>
      <c r="T513" s="583" t="s">
        <v>540</v>
      </c>
      <c r="U513" s="583" t="s">
        <v>574</v>
      </c>
      <c r="V513" s="583" t="s">
        <v>597</v>
      </c>
      <c r="W513" s="583" t="s">
        <v>629</v>
      </c>
      <c r="X513" s="583" t="s">
        <v>644</v>
      </c>
      <c r="Y513" s="583" t="s">
        <v>648</v>
      </c>
      <c r="Z513" s="583" t="s">
        <v>652</v>
      </c>
      <c r="AA513" s="583" t="s">
        <v>722</v>
      </c>
      <c r="AB513" s="583" t="s">
        <v>775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205.20000000000002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561.6</v>
      </c>
      <c r="E515" s="46">
        <f>IFERROR(Y89*1,"0")+IFERROR(Y90*1,"0")+IFERROR(Y91*1,"0")+IFERROR(Y95*1,"0")+IFERROR(Y96*1,"0")+IFERROR(Y97*1,"0")+IFERROR(Y98*1,"0")+IFERROR(Y99*1,"0")+IFERROR(Y100*1,"0")</f>
        <v>704.7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1244.7000000000003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280.79999999999995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101.39999999999999</v>
      </c>
      <c r="S515" s="46">
        <f>IFERROR(Y333*1,"0")+IFERROR(Y334*1,"0")+IFERROR(Y335*1,"0")</f>
        <v>294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3525</v>
      </c>
      <c r="U515" s="46">
        <f>IFERROR(Y366*1,"0")+IFERROR(Y367*1,"0")+IFERROR(Y368*1,"0")+IFERROR(Y369*1,"0")+IFERROR(Y373*1,"0")+IFERROR(Y377*1,"0")+IFERROR(Y378*1,"0")+IFERROR(Y382*1,"0")</f>
        <v>5044.8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4113.12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306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2025-07-18T06:54:37Z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