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01527551-7CCC-436F-A06F-84136B175DD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BO474" i="1"/>
  <c r="BM474" i="1"/>
  <c r="Y474" i="1"/>
  <c r="BO473" i="1"/>
  <c r="BM473" i="1"/>
  <c r="Y473" i="1"/>
  <c r="BO472" i="1"/>
  <c r="BM472" i="1"/>
  <c r="Y472" i="1"/>
  <c r="X468" i="1"/>
  <c r="X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3" i="1"/>
  <c r="X362" i="1"/>
  <c r="BO361" i="1"/>
  <c r="BM361" i="1"/>
  <c r="Y361" i="1"/>
  <c r="P361" i="1"/>
  <c r="X359" i="1"/>
  <c r="X358" i="1"/>
  <c r="BO357" i="1"/>
  <c r="BM357" i="1"/>
  <c r="Y357" i="1"/>
  <c r="P357" i="1"/>
  <c r="BO356" i="1"/>
  <c r="BM356" i="1"/>
  <c r="Y356" i="1"/>
  <c r="Y358" i="1" s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P333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BO319" i="1"/>
  <c r="BM319" i="1"/>
  <c r="Y319" i="1"/>
  <c r="X317" i="1"/>
  <c r="X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X283" i="1"/>
  <c r="X282" i="1"/>
  <c r="BO281" i="1"/>
  <c r="BM281" i="1"/>
  <c r="Y281" i="1"/>
  <c r="P281" i="1"/>
  <c r="X278" i="1"/>
  <c r="X277" i="1"/>
  <c r="BO276" i="1"/>
  <c r="BM276" i="1"/>
  <c r="Y276" i="1"/>
  <c r="P276" i="1"/>
  <c r="X274" i="1"/>
  <c r="X273" i="1"/>
  <c r="BO272" i="1"/>
  <c r="BM272" i="1"/>
  <c r="Y272" i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O265" i="1"/>
  <c r="BM265" i="1"/>
  <c r="Y265" i="1"/>
  <c r="P265" i="1"/>
  <c r="X262" i="1"/>
  <c r="X261" i="1"/>
  <c r="BO260" i="1"/>
  <c r="BM260" i="1"/>
  <c r="Y260" i="1"/>
  <c r="BO259" i="1"/>
  <c r="BM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X254" i="1"/>
  <c r="X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P242" i="1"/>
  <c r="BO241" i="1"/>
  <c r="BM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X232" i="1"/>
  <c r="BO231" i="1"/>
  <c r="BM231" i="1"/>
  <c r="Y231" i="1"/>
  <c r="P231" i="1"/>
  <c r="BO230" i="1"/>
  <c r="BM230" i="1"/>
  <c r="Y230" i="1"/>
  <c r="Y232" i="1" s="1"/>
  <c r="P230" i="1"/>
  <c r="X228" i="1"/>
  <c r="X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O181" i="1"/>
  <c r="BM181" i="1"/>
  <c r="Y181" i="1"/>
  <c r="Y183" i="1" s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X139" i="1"/>
  <c r="X138" i="1"/>
  <c r="BO137" i="1"/>
  <c r="BM137" i="1"/>
  <c r="Y137" i="1"/>
  <c r="P137" i="1"/>
  <c r="BO136" i="1"/>
  <c r="BM136" i="1"/>
  <c r="Y136" i="1"/>
  <c r="Y138" i="1" s="1"/>
  <c r="P136" i="1"/>
  <c r="X134" i="1"/>
  <c r="X133" i="1"/>
  <c r="BO132" i="1"/>
  <c r="BM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O125" i="1"/>
  <c r="BM125" i="1"/>
  <c r="Y125" i="1"/>
  <c r="BP125" i="1" s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X507" i="1" s="1"/>
  <c r="BM22" i="1"/>
  <c r="Y22" i="1"/>
  <c r="B515" i="1" s="1"/>
  <c r="H10" i="1"/>
  <c r="F10" i="1"/>
  <c r="J9" i="1"/>
  <c r="F9" i="1"/>
  <c r="A9" i="1"/>
  <c r="A10" i="1" s="1"/>
  <c r="D7" i="1"/>
  <c r="Q6" i="1"/>
  <c r="P2" i="1"/>
  <c r="BP29" i="1" l="1"/>
  <c r="BN29" i="1"/>
  <c r="BP56" i="1"/>
  <c r="BN56" i="1"/>
  <c r="Z56" i="1"/>
  <c r="BP84" i="1"/>
  <c r="BN84" i="1"/>
  <c r="Z84" i="1"/>
  <c r="BP89" i="1"/>
  <c r="BN89" i="1"/>
  <c r="Z89" i="1"/>
  <c r="BP113" i="1"/>
  <c r="BN113" i="1"/>
  <c r="Z113" i="1"/>
  <c r="BP161" i="1"/>
  <c r="BN161" i="1"/>
  <c r="Z161" i="1"/>
  <c r="BP202" i="1"/>
  <c r="BN202" i="1"/>
  <c r="Z202" i="1"/>
  <c r="BP225" i="1"/>
  <c r="BN225" i="1"/>
  <c r="Z225" i="1"/>
  <c r="BP288" i="1"/>
  <c r="BN288" i="1"/>
  <c r="Z288" i="1"/>
  <c r="BP322" i="1"/>
  <c r="BN322" i="1"/>
  <c r="Z322" i="1"/>
  <c r="BP345" i="1"/>
  <c r="BN345" i="1"/>
  <c r="Z345" i="1"/>
  <c r="BP392" i="1"/>
  <c r="BN392" i="1"/>
  <c r="Z392" i="1"/>
  <c r="BP436" i="1"/>
  <c r="BN436" i="1"/>
  <c r="Z436" i="1"/>
  <c r="BP459" i="1"/>
  <c r="BN459" i="1"/>
  <c r="Z459" i="1"/>
  <c r="BP487" i="1"/>
  <c r="BN487" i="1"/>
  <c r="Z487" i="1"/>
  <c r="Z29" i="1"/>
  <c r="BP70" i="1"/>
  <c r="BN70" i="1"/>
  <c r="Z70" i="1"/>
  <c r="BP98" i="1"/>
  <c r="BN98" i="1"/>
  <c r="Z98" i="1"/>
  <c r="BP132" i="1"/>
  <c r="BN132" i="1"/>
  <c r="Z132" i="1"/>
  <c r="BP182" i="1"/>
  <c r="BN182" i="1"/>
  <c r="Z182" i="1"/>
  <c r="BP192" i="1"/>
  <c r="BN192" i="1"/>
  <c r="Z192" i="1"/>
  <c r="BP210" i="1"/>
  <c r="BN210" i="1"/>
  <c r="Z210" i="1"/>
  <c r="BP250" i="1"/>
  <c r="BN250" i="1"/>
  <c r="Z250" i="1"/>
  <c r="BP300" i="1"/>
  <c r="BN300" i="1"/>
  <c r="Z300" i="1"/>
  <c r="BP335" i="1"/>
  <c r="BN335" i="1"/>
  <c r="Z335" i="1"/>
  <c r="BP368" i="1"/>
  <c r="BN368" i="1"/>
  <c r="Z368" i="1"/>
  <c r="BP413" i="1"/>
  <c r="BN413" i="1"/>
  <c r="Z413" i="1"/>
  <c r="BP443" i="1"/>
  <c r="BN443" i="1"/>
  <c r="Z443" i="1"/>
  <c r="Y489" i="1"/>
  <c r="Y488" i="1"/>
  <c r="BP486" i="1"/>
  <c r="BN486" i="1"/>
  <c r="Z486" i="1"/>
  <c r="Z488" i="1" s="1"/>
  <c r="Y261" i="1"/>
  <c r="Z41" i="1"/>
  <c r="BN41" i="1"/>
  <c r="BP194" i="1"/>
  <c r="BN194" i="1"/>
  <c r="Z194" i="1"/>
  <c r="BP204" i="1"/>
  <c r="BN204" i="1"/>
  <c r="Z204" i="1"/>
  <c r="BP214" i="1"/>
  <c r="BN214" i="1"/>
  <c r="Z214" i="1"/>
  <c r="BP231" i="1"/>
  <c r="BN231" i="1"/>
  <c r="Z231" i="1"/>
  <c r="BP241" i="1"/>
  <c r="BN241" i="1"/>
  <c r="Z241" i="1"/>
  <c r="BP252" i="1"/>
  <c r="BN252" i="1"/>
  <c r="Z252" i="1"/>
  <c r="BP260" i="1"/>
  <c r="BN260" i="1"/>
  <c r="Z260" i="1"/>
  <c r="BP265" i="1"/>
  <c r="BN265" i="1"/>
  <c r="Z265" i="1"/>
  <c r="BP290" i="1"/>
  <c r="BN290" i="1"/>
  <c r="Z290" i="1"/>
  <c r="BP306" i="1"/>
  <c r="BN306" i="1"/>
  <c r="Z306" i="1"/>
  <c r="Y324" i="1"/>
  <c r="BP319" i="1"/>
  <c r="BN319" i="1"/>
  <c r="Z319" i="1"/>
  <c r="Y323" i="1"/>
  <c r="S515" i="1"/>
  <c r="BP333" i="1"/>
  <c r="BN333" i="1"/>
  <c r="Z333" i="1"/>
  <c r="Y336" i="1"/>
  <c r="X506" i="1"/>
  <c r="X508" i="1" s="1"/>
  <c r="X509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Z74" i="1"/>
  <c r="BN74" i="1"/>
  <c r="Z78" i="1"/>
  <c r="BN78" i="1"/>
  <c r="Z91" i="1"/>
  <c r="BN91" i="1"/>
  <c r="Z96" i="1"/>
  <c r="BN96" i="1"/>
  <c r="Z100" i="1"/>
  <c r="BN100" i="1"/>
  <c r="Z107" i="1"/>
  <c r="BN107" i="1"/>
  <c r="Z119" i="1"/>
  <c r="BN119" i="1"/>
  <c r="Z125" i="1"/>
  <c r="BN125" i="1"/>
  <c r="Z136" i="1"/>
  <c r="BN136" i="1"/>
  <c r="BP136" i="1"/>
  <c r="Z159" i="1"/>
  <c r="BN159" i="1"/>
  <c r="Z163" i="1"/>
  <c r="BN163" i="1"/>
  <c r="Z171" i="1"/>
  <c r="BN171" i="1"/>
  <c r="BP186" i="1"/>
  <c r="BN186" i="1"/>
  <c r="Z186" i="1"/>
  <c r="BP198" i="1"/>
  <c r="BN198" i="1"/>
  <c r="Z198" i="1"/>
  <c r="BP208" i="1"/>
  <c r="BN208" i="1"/>
  <c r="Z208" i="1"/>
  <c r="BP223" i="1"/>
  <c r="BN223" i="1"/>
  <c r="Z223" i="1"/>
  <c r="BP248" i="1"/>
  <c r="BN248" i="1"/>
  <c r="Z248" i="1"/>
  <c r="BP259" i="1"/>
  <c r="BN259" i="1"/>
  <c r="Z259" i="1"/>
  <c r="P515" i="1"/>
  <c r="Y273" i="1"/>
  <c r="BP272" i="1"/>
  <c r="BN272" i="1"/>
  <c r="Z272" i="1"/>
  <c r="Z273" i="1" s="1"/>
  <c r="Y278" i="1"/>
  <c r="Y277" i="1"/>
  <c r="BP276" i="1"/>
  <c r="BN276" i="1"/>
  <c r="Z276" i="1"/>
  <c r="Z277" i="1" s="1"/>
  <c r="Q515" i="1"/>
  <c r="Y282" i="1"/>
  <c r="BP281" i="1"/>
  <c r="BN281" i="1"/>
  <c r="Z281" i="1"/>
  <c r="Z282" i="1" s="1"/>
  <c r="BP286" i="1"/>
  <c r="BN286" i="1"/>
  <c r="Z286" i="1"/>
  <c r="BP298" i="1"/>
  <c r="BN298" i="1"/>
  <c r="Z298" i="1"/>
  <c r="BP314" i="1"/>
  <c r="BN314" i="1"/>
  <c r="Z314" i="1"/>
  <c r="BP320" i="1"/>
  <c r="BN320" i="1"/>
  <c r="Z320" i="1"/>
  <c r="BP347" i="1"/>
  <c r="BN347" i="1"/>
  <c r="Z347" i="1"/>
  <c r="BP378" i="1"/>
  <c r="BN378" i="1"/>
  <c r="Z378" i="1"/>
  <c r="BP394" i="1"/>
  <c r="BN394" i="1"/>
  <c r="Z394" i="1"/>
  <c r="BP431" i="1"/>
  <c r="BN431" i="1"/>
  <c r="Z431" i="1"/>
  <c r="BP438" i="1"/>
  <c r="BN438" i="1"/>
  <c r="Z438" i="1"/>
  <c r="BP449" i="1"/>
  <c r="BN449" i="1"/>
  <c r="Z449" i="1"/>
  <c r="BP465" i="1"/>
  <c r="BN465" i="1"/>
  <c r="Z465" i="1"/>
  <c r="BP473" i="1"/>
  <c r="BN473" i="1"/>
  <c r="Z473" i="1"/>
  <c r="BP475" i="1"/>
  <c r="BN475" i="1"/>
  <c r="Z475" i="1"/>
  <c r="Y499" i="1"/>
  <c r="Y498" i="1"/>
  <c r="BP496" i="1"/>
  <c r="BN496" i="1"/>
  <c r="Z496" i="1"/>
  <c r="BP326" i="1"/>
  <c r="BN326" i="1"/>
  <c r="Z326" i="1"/>
  <c r="BP343" i="1"/>
  <c r="BN343" i="1"/>
  <c r="Z343" i="1"/>
  <c r="BP357" i="1"/>
  <c r="BN357" i="1"/>
  <c r="Z357" i="1"/>
  <c r="Y363" i="1"/>
  <c r="Y362" i="1"/>
  <c r="BP361" i="1"/>
  <c r="BN361" i="1"/>
  <c r="Z361" i="1"/>
  <c r="Z362" i="1" s="1"/>
  <c r="BP366" i="1"/>
  <c r="BN366" i="1"/>
  <c r="Z366" i="1"/>
  <c r="BP390" i="1"/>
  <c r="BN390" i="1"/>
  <c r="Z390" i="1"/>
  <c r="BP402" i="1"/>
  <c r="BN402" i="1"/>
  <c r="Z402" i="1"/>
  <c r="Y409" i="1"/>
  <c r="Y408" i="1"/>
  <c r="BP407" i="1"/>
  <c r="BN407" i="1"/>
  <c r="Z407" i="1"/>
  <c r="Z408" i="1" s="1"/>
  <c r="BP411" i="1"/>
  <c r="BN411" i="1"/>
  <c r="Z411" i="1"/>
  <c r="BP434" i="1"/>
  <c r="BN434" i="1"/>
  <c r="Z434" i="1"/>
  <c r="BP441" i="1"/>
  <c r="BN441" i="1"/>
  <c r="Z441" i="1"/>
  <c r="BP457" i="1"/>
  <c r="BN457" i="1"/>
  <c r="Z457" i="1"/>
  <c r="Y477" i="1"/>
  <c r="Y476" i="1"/>
  <c r="BP472" i="1"/>
  <c r="BN472" i="1"/>
  <c r="Z472" i="1"/>
  <c r="BP474" i="1"/>
  <c r="BN474" i="1"/>
  <c r="Z474" i="1"/>
  <c r="BP497" i="1"/>
  <c r="BN497" i="1"/>
  <c r="Z497" i="1"/>
  <c r="Y353" i="1"/>
  <c r="Y24" i="1"/>
  <c r="Y32" i="1"/>
  <c r="Y44" i="1"/>
  <c r="Y59" i="1"/>
  <c r="Y65" i="1"/>
  <c r="Y71" i="1"/>
  <c r="Z92" i="1"/>
  <c r="BP90" i="1"/>
  <c r="BN90" i="1"/>
  <c r="Z90" i="1"/>
  <c r="BP97" i="1"/>
  <c r="BN97" i="1"/>
  <c r="Z97" i="1"/>
  <c r="Y101" i="1"/>
  <c r="BP106" i="1"/>
  <c r="BN106" i="1"/>
  <c r="Z106" i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Z127" i="1" s="1"/>
  <c r="Y128" i="1"/>
  <c r="G515" i="1"/>
  <c r="Y134" i="1"/>
  <c r="BP131" i="1"/>
  <c r="BN131" i="1"/>
  <c r="Z131" i="1"/>
  <c r="Z133" i="1" s="1"/>
  <c r="BP148" i="1"/>
  <c r="BN148" i="1"/>
  <c r="Z148" i="1"/>
  <c r="Y150" i="1"/>
  <c r="I51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BP207" i="1"/>
  <c r="BN207" i="1"/>
  <c r="Z207" i="1"/>
  <c r="Y211" i="1"/>
  <c r="BP215" i="1"/>
  <c r="BN215" i="1"/>
  <c r="Z215" i="1"/>
  <c r="Y217" i="1"/>
  <c r="K515" i="1"/>
  <c r="Y227" i="1"/>
  <c r="BP220" i="1"/>
  <c r="BN220" i="1"/>
  <c r="Z220" i="1"/>
  <c r="Y228" i="1"/>
  <c r="BP224" i="1"/>
  <c r="BN224" i="1"/>
  <c r="Z224" i="1"/>
  <c r="Y236" i="1"/>
  <c r="BP235" i="1"/>
  <c r="BN235" i="1"/>
  <c r="Z235" i="1"/>
  <c r="Z236" i="1" s="1"/>
  <c r="Y237" i="1"/>
  <c r="Y245" i="1"/>
  <c r="BP239" i="1"/>
  <c r="BN239" i="1"/>
  <c r="Z239" i="1"/>
  <c r="Y244" i="1"/>
  <c r="BP242" i="1"/>
  <c r="BN242" i="1"/>
  <c r="Z242" i="1"/>
  <c r="BP266" i="1"/>
  <c r="BN266" i="1"/>
  <c r="Z266" i="1"/>
  <c r="O515" i="1"/>
  <c r="Y268" i="1"/>
  <c r="BP342" i="1"/>
  <c r="BN342" i="1"/>
  <c r="Z342" i="1"/>
  <c r="Y348" i="1"/>
  <c r="BP346" i="1"/>
  <c r="BN346" i="1"/>
  <c r="Z346" i="1"/>
  <c r="F515" i="1"/>
  <c r="H9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C515" i="1"/>
  <c r="Z42" i="1"/>
  <c r="Z44" i="1" s="1"/>
  <c r="BN42" i="1"/>
  <c r="Y45" i="1"/>
  <c r="D515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Y80" i="1"/>
  <c r="Z75" i="1"/>
  <c r="BN75" i="1"/>
  <c r="Z77" i="1"/>
  <c r="BN77" i="1"/>
  <c r="Z79" i="1"/>
  <c r="BN79" i="1"/>
  <c r="Y81" i="1"/>
  <c r="Y86" i="1"/>
  <c r="BP83" i="1"/>
  <c r="BN83" i="1"/>
  <c r="Z83" i="1"/>
  <c r="Y92" i="1"/>
  <c r="Y102" i="1"/>
  <c r="BP95" i="1"/>
  <c r="BN95" i="1"/>
  <c r="Z95" i="1"/>
  <c r="BP99" i="1"/>
  <c r="BN99" i="1"/>
  <c r="Z99" i="1"/>
  <c r="Y109" i="1"/>
  <c r="BP108" i="1"/>
  <c r="BN108" i="1"/>
  <c r="Z108" i="1"/>
  <c r="Y110" i="1"/>
  <c r="Y115" i="1"/>
  <c r="BP112" i="1"/>
  <c r="BN112" i="1"/>
  <c r="Z112" i="1"/>
  <c r="Z115" i="1" s="1"/>
  <c r="BP120" i="1"/>
  <c r="BN120" i="1"/>
  <c r="Z120" i="1"/>
  <c r="Y127" i="1"/>
  <c r="Y133" i="1"/>
  <c r="BP137" i="1"/>
  <c r="BN137" i="1"/>
  <c r="Z137" i="1"/>
  <c r="Z138" i="1" s="1"/>
  <c r="Y139" i="1"/>
  <c r="H515" i="1"/>
  <c r="Y143" i="1"/>
  <c r="BP142" i="1"/>
  <c r="BN142" i="1"/>
  <c r="Z142" i="1"/>
  <c r="Z143" i="1" s="1"/>
  <c r="Y144" i="1"/>
  <c r="Y149" i="1"/>
  <c r="BP146" i="1"/>
  <c r="BN146" i="1"/>
  <c r="Z146" i="1"/>
  <c r="Z149" i="1" s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15" i="1"/>
  <c r="Y184" i="1"/>
  <c r="BP181" i="1"/>
  <c r="BN181" i="1"/>
  <c r="Z181" i="1"/>
  <c r="Z183" i="1" s="1"/>
  <c r="Y188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BP251" i="1"/>
  <c r="BN251" i="1"/>
  <c r="Z251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BP309" i="1"/>
  <c r="BN309" i="1"/>
  <c r="Z309" i="1"/>
  <c r="Y311" i="1"/>
  <c r="Y316" i="1"/>
  <c r="BP313" i="1"/>
  <c r="BN313" i="1"/>
  <c r="Z313" i="1"/>
  <c r="Y317" i="1"/>
  <c r="BP327" i="1"/>
  <c r="BN327" i="1"/>
  <c r="Z327" i="1"/>
  <c r="Y329" i="1"/>
  <c r="BP367" i="1"/>
  <c r="BN367" i="1"/>
  <c r="Z367" i="1"/>
  <c r="Y371" i="1"/>
  <c r="BP391" i="1"/>
  <c r="BN391" i="1"/>
  <c r="Z391" i="1"/>
  <c r="BP395" i="1"/>
  <c r="BN395" i="1"/>
  <c r="Z395" i="1"/>
  <c r="BP412" i="1"/>
  <c r="BN412" i="1"/>
  <c r="Z412" i="1"/>
  <c r="Y416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50" i="1"/>
  <c r="BN450" i="1"/>
  <c r="Z450" i="1"/>
  <c r="Y452" i="1"/>
  <c r="Y461" i="1"/>
  <c r="BP454" i="1"/>
  <c r="BN454" i="1"/>
  <c r="Z454" i="1"/>
  <c r="Y462" i="1"/>
  <c r="BP458" i="1"/>
  <c r="BN458" i="1"/>
  <c r="Z458" i="1"/>
  <c r="BP466" i="1"/>
  <c r="BN466" i="1"/>
  <c r="Z466" i="1"/>
  <c r="Y468" i="1"/>
  <c r="Y483" i="1"/>
  <c r="BP479" i="1"/>
  <c r="BN479" i="1"/>
  <c r="Z479" i="1"/>
  <c r="Y484" i="1"/>
  <c r="AA515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Y216" i="1"/>
  <c r="BP222" i="1"/>
  <c r="BN222" i="1"/>
  <c r="Z222" i="1"/>
  <c r="BP226" i="1"/>
  <c r="BN226" i="1"/>
  <c r="Z226" i="1"/>
  <c r="Y233" i="1"/>
  <c r="BP230" i="1"/>
  <c r="BN230" i="1"/>
  <c r="Z230" i="1"/>
  <c r="BP240" i="1"/>
  <c r="BN240" i="1"/>
  <c r="Z240" i="1"/>
  <c r="BP249" i="1"/>
  <c r="BN249" i="1"/>
  <c r="Z249" i="1"/>
  <c r="Z253" i="1" s="1"/>
  <c r="Y253" i="1"/>
  <c r="BP258" i="1"/>
  <c r="BN258" i="1"/>
  <c r="Z258" i="1"/>
  <c r="Z261" i="1" s="1"/>
  <c r="Y269" i="1"/>
  <c r="BP287" i="1"/>
  <c r="BN287" i="1"/>
  <c r="Z287" i="1"/>
  <c r="Z292" i="1" s="1"/>
  <c r="BP291" i="1"/>
  <c r="BN291" i="1"/>
  <c r="Z291" i="1"/>
  <c r="Y293" i="1"/>
  <c r="Y302" i="1"/>
  <c r="BP295" i="1"/>
  <c r="BN295" i="1"/>
  <c r="Z295" i="1"/>
  <c r="Z302" i="1" s="1"/>
  <c r="BP299" i="1"/>
  <c r="BN299" i="1"/>
  <c r="Z299" i="1"/>
  <c r="BP307" i="1"/>
  <c r="BN307" i="1"/>
  <c r="Z307" i="1"/>
  <c r="BP315" i="1"/>
  <c r="BN315" i="1"/>
  <c r="Z315" i="1"/>
  <c r="Z323" i="1"/>
  <c r="BP321" i="1"/>
  <c r="BN321" i="1"/>
  <c r="Z321" i="1"/>
  <c r="Y330" i="1"/>
  <c r="BP334" i="1"/>
  <c r="BN334" i="1"/>
  <c r="Z334" i="1"/>
  <c r="BP344" i="1"/>
  <c r="BN344" i="1"/>
  <c r="Z344" i="1"/>
  <c r="BP352" i="1"/>
  <c r="BN352" i="1"/>
  <c r="Z352" i="1"/>
  <c r="Z353" i="1" s="1"/>
  <c r="Y354" i="1"/>
  <c r="Y359" i="1"/>
  <c r="BP356" i="1"/>
  <c r="BN356" i="1"/>
  <c r="Z356" i="1"/>
  <c r="Z358" i="1" s="1"/>
  <c r="BP369" i="1"/>
  <c r="BN369" i="1"/>
  <c r="Z369" i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L515" i="1"/>
  <c r="Y254" i="1"/>
  <c r="M515" i="1"/>
  <c r="Y262" i="1"/>
  <c r="Y274" i="1"/>
  <c r="Y283" i="1"/>
  <c r="R515" i="1"/>
  <c r="Y292" i="1"/>
  <c r="Y337" i="1"/>
  <c r="T515" i="1"/>
  <c r="Y349" i="1"/>
  <c r="U515" i="1"/>
  <c r="Y370" i="1"/>
  <c r="BP389" i="1"/>
  <c r="BN389" i="1"/>
  <c r="Z389" i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Y415" i="1"/>
  <c r="BP414" i="1"/>
  <c r="BN414" i="1"/>
  <c r="Z414" i="1"/>
  <c r="X515" i="1"/>
  <c r="Y420" i="1"/>
  <c r="BP419" i="1"/>
  <c r="BN419" i="1"/>
  <c r="Z419" i="1"/>
  <c r="Z420" i="1" s="1"/>
  <c r="Y421" i="1"/>
  <c r="Y515" i="1"/>
  <c r="Y425" i="1"/>
  <c r="BP424" i="1"/>
  <c r="BN424" i="1"/>
  <c r="Z424" i="1"/>
  <c r="Z425" i="1" s="1"/>
  <c r="Y426" i="1"/>
  <c r="Z515" i="1"/>
  <c r="Y445" i="1"/>
  <c r="Y446" i="1"/>
  <c r="BP430" i="1"/>
  <c r="BN430" i="1"/>
  <c r="Z430" i="1"/>
  <c r="BP433" i="1"/>
  <c r="BN433" i="1"/>
  <c r="Z433" i="1"/>
  <c r="BP437" i="1"/>
  <c r="BN437" i="1"/>
  <c r="Z437" i="1"/>
  <c r="BP440" i="1"/>
  <c r="BN440" i="1"/>
  <c r="Z440" i="1"/>
  <c r="V515" i="1"/>
  <c r="Y398" i="1"/>
  <c r="BP444" i="1"/>
  <c r="BN444" i="1"/>
  <c r="Z444" i="1"/>
  <c r="Y451" i="1"/>
  <c r="BP448" i="1"/>
  <c r="BN448" i="1"/>
  <c r="Z448" i="1"/>
  <c r="Z451" i="1" s="1"/>
  <c r="BP456" i="1"/>
  <c r="BN456" i="1"/>
  <c r="Z456" i="1"/>
  <c r="BP460" i="1"/>
  <c r="BN460" i="1"/>
  <c r="Z460" i="1"/>
  <c r="Y467" i="1"/>
  <c r="BP464" i="1"/>
  <c r="BN464" i="1"/>
  <c r="Z464" i="1"/>
  <c r="Z467" i="1" s="1"/>
  <c r="BP480" i="1"/>
  <c r="BN480" i="1"/>
  <c r="Z480" i="1"/>
  <c r="BP482" i="1"/>
  <c r="BN482" i="1"/>
  <c r="Z482" i="1"/>
  <c r="Y493" i="1"/>
  <c r="BP491" i="1"/>
  <c r="BN491" i="1"/>
  <c r="Z491" i="1"/>
  <c r="Z493" i="1" s="1"/>
  <c r="Z58" i="1" l="1"/>
  <c r="Z336" i="1"/>
  <c r="Z85" i="1"/>
  <c r="Z65" i="1"/>
  <c r="Z216" i="1"/>
  <c r="Z476" i="1"/>
  <c r="Z268" i="1"/>
  <c r="Z80" i="1"/>
  <c r="Z109" i="1"/>
  <c r="Z398" i="1"/>
  <c r="Z370" i="1"/>
  <c r="Z232" i="1"/>
  <c r="Z415" i="1"/>
  <c r="Z329" i="1"/>
  <c r="Z348" i="1"/>
  <c r="Z211" i="1"/>
  <c r="Z498" i="1"/>
  <c r="Z445" i="1"/>
  <c r="Y507" i="1"/>
  <c r="Z227" i="1"/>
  <c r="Z167" i="1"/>
  <c r="Z122" i="1"/>
  <c r="Y505" i="1"/>
  <c r="Z483" i="1"/>
  <c r="Z461" i="1"/>
  <c r="Z316" i="1"/>
  <c r="Z310" i="1"/>
  <c r="Z101" i="1"/>
  <c r="Z32" i="1"/>
  <c r="Y509" i="1"/>
  <c r="Y506" i="1"/>
  <c r="Y508" i="1" s="1"/>
  <c r="Z244" i="1"/>
  <c r="Z199" i="1"/>
  <c r="Z173" i="1"/>
  <c r="Z510" i="1" l="1"/>
</calcChain>
</file>

<file path=xl/sharedStrings.xml><?xml version="1.0" encoding="utf-8"?>
<sst xmlns="http://schemas.openxmlformats.org/spreadsheetml/2006/main" count="2263" uniqueCount="811">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</sst>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52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30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3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749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92" zoomScaleNormal="100" zoomScaleSheetLayoutView="100" workbookViewId="0">
      <selection activeCell="Y511" sqref="Y511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810" t="s">
        <v>0</v>
      </c>
      <c r="E1" s="598"/>
      <c r="F1" s="598"/>
      <c r="G1" s="12" t="s">
        <v>1</v>
      </c>
      <c r="H1" s="810" t="s">
        <v>2</v>
      </c>
      <c r="I1" s="598"/>
      <c r="J1" s="598"/>
      <c r="K1" s="598"/>
      <c r="L1" s="598"/>
      <c r="M1" s="598"/>
      <c r="N1" s="598"/>
      <c r="O1" s="598"/>
      <c r="P1" s="598"/>
      <c r="Q1" s="598"/>
      <c r="R1" s="868" t="s">
        <v>3</v>
      </c>
      <c r="S1" s="598"/>
      <c r="T1" s="59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0"/>
      <c r="R2" s="580"/>
      <c r="S2" s="580"/>
      <c r="T2" s="580"/>
      <c r="U2" s="580"/>
      <c r="V2" s="580"/>
      <c r="W2" s="580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0"/>
      <c r="Q3" s="580"/>
      <c r="R3" s="580"/>
      <c r="S3" s="580"/>
      <c r="T3" s="580"/>
      <c r="U3" s="580"/>
      <c r="V3" s="580"/>
      <c r="W3" s="580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71" t="s">
        <v>8</v>
      </c>
      <c r="B5" s="655"/>
      <c r="C5" s="575"/>
      <c r="D5" s="659"/>
      <c r="E5" s="661"/>
      <c r="F5" s="627" t="s">
        <v>9</v>
      </c>
      <c r="G5" s="575"/>
      <c r="H5" s="659"/>
      <c r="I5" s="660"/>
      <c r="J5" s="660"/>
      <c r="K5" s="660"/>
      <c r="L5" s="660"/>
      <c r="M5" s="661"/>
      <c r="N5" s="58"/>
      <c r="P5" s="24" t="s">
        <v>10</v>
      </c>
      <c r="Q5" s="601">
        <v>45862</v>
      </c>
      <c r="R5" s="602"/>
      <c r="T5" s="734" t="s">
        <v>11</v>
      </c>
      <c r="U5" s="727"/>
      <c r="V5" s="737" t="s">
        <v>12</v>
      </c>
      <c r="W5" s="602"/>
      <c r="AB5" s="51"/>
      <c r="AC5" s="51"/>
      <c r="AD5" s="51"/>
      <c r="AE5" s="51"/>
    </row>
    <row r="6" spans="1:32" s="557" customFormat="1" ht="24" customHeight="1" x14ac:dyDescent="0.2">
      <c r="A6" s="771" t="s">
        <v>13</v>
      </c>
      <c r="B6" s="655"/>
      <c r="C6" s="575"/>
      <c r="D6" s="665" t="s">
        <v>14</v>
      </c>
      <c r="E6" s="666"/>
      <c r="F6" s="666"/>
      <c r="G6" s="666"/>
      <c r="H6" s="666"/>
      <c r="I6" s="666"/>
      <c r="J6" s="666"/>
      <c r="K6" s="666"/>
      <c r="L6" s="666"/>
      <c r="M6" s="602"/>
      <c r="N6" s="59"/>
      <c r="P6" s="24" t="s">
        <v>15</v>
      </c>
      <c r="Q6" s="592" t="str">
        <f>IF(Q5=0," ",CHOOSE(WEEKDAY(Q5,2),"Понедельник","Вторник","Среда","Четверг","Пятница","Суббота","Воскресенье"))</f>
        <v>Четверг</v>
      </c>
      <c r="R6" s="570"/>
      <c r="T6" s="726" t="s">
        <v>16</v>
      </c>
      <c r="U6" s="727"/>
      <c r="V6" s="674" t="s">
        <v>17</v>
      </c>
      <c r="W6" s="675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875" t="str">
        <f>IFERROR(VLOOKUP(DeliveryAddress,Table,3,0),1)</f>
        <v>1</v>
      </c>
      <c r="E7" s="876"/>
      <c r="F7" s="876"/>
      <c r="G7" s="876"/>
      <c r="H7" s="876"/>
      <c r="I7" s="876"/>
      <c r="J7" s="876"/>
      <c r="K7" s="876"/>
      <c r="L7" s="876"/>
      <c r="M7" s="740"/>
      <c r="N7" s="60"/>
      <c r="P7" s="24"/>
      <c r="Q7" s="42"/>
      <c r="R7" s="42"/>
      <c r="T7" s="580"/>
      <c r="U7" s="727"/>
      <c r="V7" s="676"/>
      <c r="W7" s="677"/>
      <c r="AB7" s="51"/>
      <c r="AC7" s="51"/>
      <c r="AD7" s="51"/>
      <c r="AE7" s="51"/>
    </row>
    <row r="8" spans="1:32" s="557" customFormat="1" ht="25.5" customHeight="1" x14ac:dyDescent="0.2">
      <c r="A8" s="578" t="s">
        <v>18</v>
      </c>
      <c r="B8" s="572"/>
      <c r="C8" s="573"/>
      <c r="D8" s="877" t="s">
        <v>19</v>
      </c>
      <c r="E8" s="878"/>
      <c r="F8" s="878"/>
      <c r="G8" s="878"/>
      <c r="H8" s="878"/>
      <c r="I8" s="878"/>
      <c r="J8" s="878"/>
      <c r="K8" s="878"/>
      <c r="L8" s="878"/>
      <c r="M8" s="879"/>
      <c r="N8" s="61"/>
      <c r="P8" s="24" t="s">
        <v>20</v>
      </c>
      <c r="Q8" s="739">
        <v>0.41666666666666669</v>
      </c>
      <c r="R8" s="740"/>
      <c r="T8" s="580"/>
      <c r="U8" s="727"/>
      <c r="V8" s="676"/>
      <c r="W8" s="677"/>
      <c r="AB8" s="51"/>
      <c r="AC8" s="51"/>
      <c r="AD8" s="51"/>
      <c r="AE8" s="51"/>
    </row>
    <row r="9" spans="1:32" s="557" customFormat="1" ht="39.950000000000003" customHeight="1" x14ac:dyDescent="0.2">
      <c r="A9" s="5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0"/>
      <c r="C9" s="580"/>
      <c r="D9" s="641"/>
      <c r="E9" s="642"/>
      <c r="F9" s="5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0"/>
      <c r="H9" s="712" t="str">
        <f>IF(AND($A$9="Тип доверенности/получателя при получении в адресе перегруза:",$D$9="Разовая доверенность"),"Введите ФИО","")</f>
        <v/>
      </c>
      <c r="I9" s="642"/>
      <c r="J9" s="71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2"/>
      <c r="L9" s="642"/>
      <c r="M9" s="642"/>
      <c r="N9" s="555"/>
      <c r="P9" s="26" t="s">
        <v>21</v>
      </c>
      <c r="Q9" s="784"/>
      <c r="R9" s="630"/>
      <c r="T9" s="580"/>
      <c r="U9" s="727"/>
      <c r="V9" s="678"/>
      <c r="W9" s="679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5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0"/>
      <c r="C10" s="580"/>
      <c r="D10" s="641"/>
      <c r="E10" s="642"/>
      <c r="F10" s="5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0"/>
      <c r="H10" s="691" t="str">
        <f>IFERROR(VLOOKUP($D$10,Proxy,2,FALSE),"")</f>
        <v/>
      </c>
      <c r="I10" s="580"/>
      <c r="J10" s="580"/>
      <c r="K10" s="580"/>
      <c r="L10" s="580"/>
      <c r="M10" s="580"/>
      <c r="N10" s="556"/>
      <c r="P10" s="26" t="s">
        <v>22</v>
      </c>
      <c r="Q10" s="728"/>
      <c r="R10" s="729"/>
      <c r="U10" s="24" t="s">
        <v>23</v>
      </c>
      <c r="V10" s="859" t="s">
        <v>24</v>
      </c>
      <c r="W10" s="675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86"/>
      <c r="R11" s="602"/>
      <c r="U11" s="24" t="s">
        <v>27</v>
      </c>
      <c r="V11" s="629" t="s">
        <v>28</v>
      </c>
      <c r="W11" s="630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721" t="s">
        <v>29</v>
      </c>
      <c r="B12" s="655"/>
      <c r="C12" s="655"/>
      <c r="D12" s="655"/>
      <c r="E12" s="655"/>
      <c r="F12" s="655"/>
      <c r="G12" s="655"/>
      <c r="H12" s="655"/>
      <c r="I12" s="655"/>
      <c r="J12" s="655"/>
      <c r="K12" s="655"/>
      <c r="L12" s="655"/>
      <c r="M12" s="575"/>
      <c r="N12" s="62"/>
      <c r="P12" s="24" t="s">
        <v>30</v>
      </c>
      <c r="Q12" s="739"/>
      <c r="R12" s="740"/>
      <c r="S12" s="23"/>
      <c r="U12" s="24"/>
      <c r="V12" s="598"/>
      <c r="W12" s="580"/>
      <c r="AB12" s="51"/>
      <c r="AC12" s="51"/>
      <c r="AD12" s="51"/>
      <c r="AE12" s="51"/>
    </row>
    <row r="13" spans="1:32" s="557" customFormat="1" ht="23.25" customHeight="1" x14ac:dyDescent="0.2">
      <c r="A13" s="721" t="s">
        <v>31</v>
      </c>
      <c r="B13" s="655"/>
      <c r="C13" s="655"/>
      <c r="D13" s="655"/>
      <c r="E13" s="655"/>
      <c r="F13" s="655"/>
      <c r="G13" s="655"/>
      <c r="H13" s="655"/>
      <c r="I13" s="655"/>
      <c r="J13" s="655"/>
      <c r="K13" s="655"/>
      <c r="L13" s="655"/>
      <c r="M13" s="575"/>
      <c r="N13" s="62"/>
      <c r="O13" s="26"/>
      <c r="P13" s="26" t="s">
        <v>32</v>
      </c>
      <c r="Q13" s="629"/>
      <c r="R13" s="6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721" t="s">
        <v>33</v>
      </c>
      <c r="B14" s="655"/>
      <c r="C14" s="655"/>
      <c r="D14" s="655"/>
      <c r="E14" s="655"/>
      <c r="F14" s="655"/>
      <c r="G14" s="655"/>
      <c r="H14" s="655"/>
      <c r="I14" s="655"/>
      <c r="J14" s="655"/>
      <c r="K14" s="655"/>
      <c r="L14" s="655"/>
      <c r="M14" s="57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22" t="s">
        <v>34</v>
      </c>
      <c r="B15" s="655"/>
      <c r="C15" s="655"/>
      <c r="D15" s="655"/>
      <c r="E15" s="655"/>
      <c r="F15" s="655"/>
      <c r="G15" s="655"/>
      <c r="H15" s="655"/>
      <c r="I15" s="655"/>
      <c r="J15" s="655"/>
      <c r="K15" s="655"/>
      <c r="L15" s="655"/>
      <c r="M15" s="575"/>
      <c r="N15" s="63"/>
      <c r="P15" s="754" t="s">
        <v>35</v>
      </c>
      <c r="Q15" s="598"/>
      <c r="R15" s="598"/>
      <c r="S15" s="598"/>
      <c r="T15" s="59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5"/>
      <c r="Q16" s="755"/>
      <c r="R16" s="755"/>
      <c r="S16" s="755"/>
      <c r="T16" s="7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7" t="s">
        <v>36</v>
      </c>
      <c r="B17" s="567" t="s">
        <v>37</v>
      </c>
      <c r="C17" s="774" t="s">
        <v>38</v>
      </c>
      <c r="D17" s="567" t="s">
        <v>39</v>
      </c>
      <c r="E17" s="588"/>
      <c r="F17" s="567" t="s">
        <v>40</v>
      </c>
      <c r="G17" s="567" t="s">
        <v>41</v>
      </c>
      <c r="H17" s="567" t="s">
        <v>42</v>
      </c>
      <c r="I17" s="567" t="s">
        <v>43</v>
      </c>
      <c r="J17" s="567" t="s">
        <v>44</v>
      </c>
      <c r="K17" s="567" t="s">
        <v>45</v>
      </c>
      <c r="L17" s="567" t="s">
        <v>46</v>
      </c>
      <c r="M17" s="567" t="s">
        <v>47</v>
      </c>
      <c r="N17" s="567" t="s">
        <v>48</v>
      </c>
      <c r="O17" s="567" t="s">
        <v>49</v>
      </c>
      <c r="P17" s="567" t="s">
        <v>50</v>
      </c>
      <c r="Q17" s="814"/>
      <c r="R17" s="814"/>
      <c r="S17" s="814"/>
      <c r="T17" s="588"/>
      <c r="U17" s="574" t="s">
        <v>51</v>
      </c>
      <c r="V17" s="575"/>
      <c r="W17" s="567" t="s">
        <v>52</v>
      </c>
      <c r="X17" s="567" t="s">
        <v>53</v>
      </c>
      <c r="Y17" s="576" t="s">
        <v>54</v>
      </c>
      <c r="Z17" s="688" t="s">
        <v>55</v>
      </c>
      <c r="AA17" s="621" t="s">
        <v>56</v>
      </c>
      <c r="AB17" s="621" t="s">
        <v>57</v>
      </c>
      <c r="AC17" s="621" t="s">
        <v>58</v>
      </c>
      <c r="AD17" s="621" t="s">
        <v>59</v>
      </c>
      <c r="AE17" s="622"/>
      <c r="AF17" s="623"/>
      <c r="AG17" s="66"/>
      <c r="BD17" s="65" t="s">
        <v>60</v>
      </c>
    </row>
    <row r="18" spans="1:68" ht="14.25" customHeight="1" x14ac:dyDescent="0.2">
      <c r="A18" s="568"/>
      <c r="B18" s="568"/>
      <c r="C18" s="568"/>
      <c r="D18" s="589"/>
      <c r="E18" s="590"/>
      <c r="F18" s="568"/>
      <c r="G18" s="568"/>
      <c r="H18" s="568"/>
      <c r="I18" s="568"/>
      <c r="J18" s="568"/>
      <c r="K18" s="568"/>
      <c r="L18" s="568"/>
      <c r="M18" s="568"/>
      <c r="N18" s="568"/>
      <c r="O18" s="568"/>
      <c r="P18" s="589"/>
      <c r="Q18" s="815"/>
      <c r="R18" s="815"/>
      <c r="S18" s="815"/>
      <c r="T18" s="590"/>
      <c r="U18" s="67" t="s">
        <v>61</v>
      </c>
      <c r="V18" s="67" t="s">
        <v>62</v>
      </c>
      <c r="W18" s="568"/>
      <c r="X18" s="568"/>
      <c r="Y18" s="577"/>
      <c r="Z18" s="689"/>
      <c r="AA18" s="690"/>
      <c r="AB18" s="690"/>
      <c r="AC18" s="690"/>
      <c r="AD18" s="624"/>
      <c r="AE18" s="625"/>
      <c r="AF18" s="626"/>
      <c r="AG18" s="66"/>
      <c r="BD18" s="65"/>
    </row>
    <row r="19" spans="1:68" ht="27.75" customHeight="1" x14ac:dyDescent="0.2">
      <c r="A19" s="644" t="s">
        <v>63</v>
      </c>
      <c r="B19" s="645"/>
      <c r="C19" s="645"/>
      <c r="D19" s="645"/>
      <c r="E19" s="645"/>
      <c r="F19" s="645"/>
      <c r="G19" s="645"/>
      <c r="H19" s="645"/>
      <c r="I19" s="645"/>
      <c r="J19" s="645"/>
      <c r="K19" s="645"/>
      <c r="L19" s="645"/>
      <c r="M19" s="645"/>
      <c r="N19" s="645"/>
      <c r="O19" s="645"/>
      <c r="P19" s="645"/>
      <c r="Q19" s="645"/>
      <c r="R19" s="645"/>
      <c r="S19" s="645"/>
      <c r="T19" s="645"/>
      <c r="U19" s="645"/>
      <c r="V19" s="645"/>
      <c r="W19" s="645"/>
      <c r="X19" s="645"/>
      <c r="Y19" s="645"/>
      <c r="Z19" s="645"/>
      <c r="AA19" s="48"/>
      <c r="AB19" s="48"/>
      <c r="AC19" s="48"/>
    </row>
    <row r="20" spans="1:68" ht="16.5" customHeight="1" x14ac:dyDescent="0.25">
      <c r="A20" s="583" t="s">
        <v>63</v>
      </c>
      <c r="B20" s="580"/>
      <c r="C20" s="580"/>
      <c r="D20" s="580"/>
      <c r="E20" s="580"/>
      <c r="F20" s="580"/>
      <c r="G20" s="580"/>
      <c r="H20" s="580"/>
      <c r="I20" s="580"/>
      <c r="J20" s="580"/>
      <c r="K20" s="580"/>
      <c r="L20" s="580"/>
      <c r="M20" s="580"/>
      <c r="N20" s="580"/>
      <c r="O20" s="580"/>
      <c r="P20" s="580"/>
      <c r="Q20" s="580"/>
      <c r="R20" s="580"/>
      <c r="S20" s="580"/>
      <c r="T20" s="580"/>
      <c r="U20" s="580"/>
      <c r="V20" s="580"/>
      <c r="W20" s="580"/>
      <c r="X20" s="580"/>
      <c r="Y20" s="580"/>
      <c r="Z20" s="580"/>
      <c r="AA20" s="558"/>
      <c r="AB20" s="558"/>
      <c r="AC20" s="558"/>
    </row>
    <row r="21" spans="1:68" ht="14.25" customHeight="1" x14ac:dyDescent="0.25">
      <c r="A21" s="579" t="s">
        <v>64</v>
      </c>
      <c r="B21" s="580"/>
      <c r="C21" s="580"/>
      <c r="D21" s="580"/>
      <c r="E21" s="580"/>
      <c r="F21" s="580"/>
      <c r="G21" s="580"/>
      <c r="H21" s="580"/>
      <c r="I21" s="580"/>
      <c r="J21" s="580"/>
      <c r="K21" s="580"/>
      <c r="L21" s="580"/>
      <c r="M21" s="580"/>
      <c r="N21" s="580"/>
      <c r="O21" s="580"/>
      <c r="P21" s="580"/>
      <c r="Q21" s="580"/>
      <c r="R21" s="580"/>
      <c r="S21" s="580"/>
      <c r="T21" s="580"/>
      <c r="U21" s="580"/>
      <c r="V21" s="580"/>
      <c r="W21" s="580"/>
      <c r="X21" s="580"/>
      <c r="Y21" s="580"/>
      <c r="Z21" s="580"/>
      <c r="AA21" s="559"/>
      <c r="AB21" s="559"/>
      <c r="AC21" s="55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69">
        <v>4680115886643</v>
      </c>
      <c r="E22" s="570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84" t="s">
        <v>69</v>
      </c>
      <c r="Q22" s="586"/>
      <c r="R22" s="586"/>
      <c r="S22" s="586"/>
      <c r="T22" s="587"/>
      <c r="U22" s="34"/>
      <c r="V22" s="34"/>
      <c r="W22" s="35" t="s">
        <v>70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1"/>
      <c r="B23" s="580"/>
      <c r="C23" s="580"/>
      <c r="D23" s="580"/>
      <c r="E23" s="580"/>
      <c r="F23" s="580"/>
      <c r="G23" s="580"/>
      <c r="H23" s="580"/>
      <c r="I23" s="580"/>
      <c r="J23" s="580"/>
      <c r="K23" s="580"/>
      <c r="L23" s="580"/>
      <c r="M23" s="580"/>
      <c r="N23" s="580"/>
      <c r="O23" s="582"/>
      <c r="P23" s="571" t="s">
        <v>72</v>
      </c>
      <c r="Q23" s="572"/>
      <c r="R23" s="572"/>
      <c r="S23" s="572"/>
      <c r="T23" s="572"/>
      <c r="U23" s="572"/>
      <c r="V23" s="573"/>
      <c r="W23" s="37" t="s">
        <v>73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x14ac:dyDescent="0.2">
      <c r="A24" s="580"/>
      <c r="B24" s="580"/>
      <c r="C24" s="580"/>
      <c r="D24" s="580"/>
      <c r="E24" s="580"/>
      <c r="F24" s="580"/>
      <c r="G24" s="580"/>
      <c r="H24" s="580"/>
      <c r="I24" s="580"/>
      <c r="J24" s="580"/>
      <c r="K24" s="580"/>
      <c r="L24" s="580"/>
      <c r="M24" s="580"/>
      <c r="N24" s="580"/>
      <c r="O24" s="582"/>
      <c r="P24" s="571" t="s">
        <v>72</v>
      </c>
      <c r="Q24" s="572"/>
      <c r="R24" s="572"/>
      <c r="S24" s="572"/>
      <c r="T24" s="572"/>
      <c r="U24" s="572"/>
      <c r="V24" s="573"/>
      <c r="W24" s="37" t="s">
        <v>70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customHeight="1" x14ac:dyDescent="0.25">
      <c r="A25" s="579" t="s">
        <v>74</v>
      </c>
      <c r="B25" s="580"/>
      <c r="C25" s="580"/>
      <c r="D25" s="580"/>
      <c r="E25" s="580"/>
      <c r="F25" s="580"/>
      <c r="G25" s="580"/>
      <c r="H25" s="580"/>
      <c r="I25" s="580"/>
      <c r="J25" s="580"/>
      <c r="K25" s="580"/>
      <c r="L25" s="580"/>
      <c r="M25" s="580"/>
      <c r="N25" s="580"/>
      <c r="O25" s="580"/>
      <c r="P25" s="580"/>
      <c r="Q25" s="580"/>
      <c r="R25" s="580"/>
      <c r="S25" s="580"/>
      <c r="T25" s="580"/>
      <c r="U25" s="580"/>
      <c r="V25" s="580"/>
      <c r="W25" s="580"/>
      <c r="X25" s="580"/>
      <c r="Y25" s="580"/>
      <c r="Z25" s="580"/>
      <c r="AA25" s="559"/>
      <c r="AB25" s="559"/>
      <c r="AC25" s="55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69">
        <v>4680115885912</v>
      </c>
      <c r="E26" s="570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6"/>
      <c r="R26" s="586"/>
      <c r="S26" s="586"/>
      <c r="T26" s="587"/>
      <c r="U26" s="34"/>
      <c r="V26" s="34"/>
      <c r="W26" s="35" t="s">
        <v>70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69">
        <v>4607091388237</v>
      </c>
      <c r="E27" s="570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69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6"/>
      <c r="R27" s="586"/>
      <c r="S27" s="586"/>
      <c r="T27" s="587"/>
      <c r="U27" s="34"/>
      <c r="V27" s="34"/>
      <c r="W27" s="35" t="s">
        <v>70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69">
        <v>4680115886230</v>
      </c>
      <c r="E28" s="570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86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6"/>
      <c r="R28" s="586"/>
      <c r="S28" s="586"/>
      <c r="T28" s="587"/>
      <c r="U28" s="34"/>
      <c r="V28" s="34"/>
      <c r="W28" s="35" t="s">
        <v>70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69">
        <v>4680115886247</v>
      </c>
      <c r="E29" s="570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84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6"/>
      <c r="R29" s="586"/>
      <c r="S29" s="586"/>
      <c r="T29" s="587"/>
      <c r="U29" s="34"/>
      <c r="V29" s="34"/>
      <c r="W29" s="35" t="s">
        <v>70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69">
        <v>4680115885905</v>
      </c>
      <c r="E30" s="570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86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6"/>
      <c r="R30" s="586"/>
      <c r="S30" s="586"/>
      <c r="T30" s="587"/>
      <c r="U30" s="34"/>
      <c r="V30" s="34"/>
      <c r="W30" s="35" t="s">
        <v>70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69">
        <v>4607091388244</v>
      </c>
      <c r="E31" s="570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83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6"/>
      <c r="R31" s="586"/>
      <c r="S31" s="586"/>
      <c r="T31" s="587"/>
      <c r="U31" s="34"/>
      <c r="V31" s="34"/>
      <c r="W31" s="35" t="s">
        <v>70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1"/>
      <c r="B32" s="580"/>
      <c r="C32" s="580"/>
      <c r="D32" s="580"/>
      <c r="E32" s="580"/>
      <c r="F32" s="580"/>
      <c r="G32" s="580"/>
      <c r="H32" s="580"/>
      <c r="I32" s="580"/>
      <c r="J32" s="580"/>
      <c r="K32" s="580"/>
      <c r="L32" s="580"/>
      <c r="M32" s="580"/>
      <c r="N32" s="580"/>
      <c r="O32" s="582"/>
      <c r="P32" s="571" t="s">
        <v>72</v>
      </c>
      <c r="Q32" s="572"/>
      <c r="R32" s="572"/>
      <c r="S32" s="572"/>
      <c r="T32" s="572"/>
      <c r="U32" s="572"/>
      <c r="V32" s="573"/>
      <c r="W32" s="37" t="s">
        <v>73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x14ac:dyDescent="0.2">
      <c r="A33" s="580"/>
      <c r="B33" s="580"/>
      <c r="C33" s="580"/>
      <c r="D33" s="580"/>
      <c r="E33" s="580"/>
      <c r="F33" s="580"/>
      <c r="G33" s="580"/>
      <c r="H33" s="580"/>
      <c r="I33" s="580"/>
      <c r="J33" s="580"/>
      <c r="K33" s="580"/>
      <c r="L33" s="580"/>
      <c r="M33" s="580"/>
      <c r="N33" s="580"/>
      <c r="O33" s="582"/>
      <c r="P33" s="571" t="s">
        <v>72</v>
      </c>
      <c r="Q33" s="572"/>
      <c r="R33" s="572"/>
      <c r="S33" s="572"/>
      <c r="T33" s="572"/>
      <c r="U33" s="572"/>
      <c r="V33" s="573"/>
      <c r="W33" s="37" t="s">
        <v>70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customHeight="1" x14ac:dyDescent="0.25">
      <c r="A34" s="579" t="s">
        <v>95</v>
      </c>
      <c r="B34" s="580"/>
      <c r="C34" s="580"/>
      <c r="D34" s="580"/>
      <c r="E34" s="580"/>
      <c r="F34" s="580"/>
      <c r="G34" s="580"/>
      <c r="H34" s="580"/>
      <c r="I34" s="580"/>
      <c r="J34" s="580"/>
      <c r="K34" s="580"/>
      <c r="L34" s="580"/>
      <c r="M34" s="580"/>
      <c r="N34" s="580"/>
      <c r="O34" s="580"/>
      <c r="P34" s="580"/>
      <c r="Q34" s="580"/>
      <c r="R34" s="580"/>
      <c r="S34" s="580"/>
      <c r="T34" s="580"/>
      <c r="U34" s="580"/>
      <c r="V34" s="580"/>
      <c r="W34" s="580"/>
      <c r="X34" s="580"/>
      <c r="Y34" s="580"/>
      <c r="Z34" s="580"/>
      <c r="AA34" s="559"/>
      <c r="AB34" s="559"/>
      <c r="AC34" s="55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69">
        <v>4607091388503</v>
      </c>
      <c r="E35" s="570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67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6"/>
      <c r="R35" s="586"/>
      <c r="S35" s="586"/>
      <c r="T35" s="587"/>
      <c r="U35" s="34"/>
      <c r="V35" s="34"/>
      <c r="W35" s="35" t="s">
        <v>70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1"/>
      <c r="B36" s="580"/>
      <c r="C36" s="580"/>
      <c r="D36" s="580"/>
      <c r="E36" s="580"/>
      <c r="F36" s="580"/>
      <c r="G36" s="580"/>
      <c r="H36" s="580"/>
      <c r="I36" s="580"/>
      <c r="J36" s="580"/>
      <c r="K36" s="580"/>
      <c r="L36" s="580"/>
      <c r="M36" s="580"/>
      <c r="N36" s="580"/>
      <c r="O36" s="582"/>
      <c r="P36" s="571" t="s">
        <v>72</v>
      </c>
      <c r="Q36" s="572"/>
      <c r="R36" s="572"/>
      <c r="S36" s="572"/>
      <c r="T36" s="572"/>
      <c r="U36" s="572"/>
      <c r="V36" s="573"/>
      <c r="W36" s="37" t="s">
        <v>73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x14ac:dyDescent="0.2">
      <c r="A37" s="580"/>
      <c r="B37" s="580"/>
      <c r="C37" s="580"/>
      <c r="D37" s="580"/>
      <c r="E37" s="580"/>
      <c r="F37" s="580"/>
      <c r="G37" s="580"/>
      <c r="H37" s="580"/>
      <c r="I37" s="580"/>
      <c r="J37" s="580"/>
      <c r="K37" s="580"/>
      <c r="L37" s="580"/>
      <c r="M37" s="580"/>
      <c r="N37" s="580"/>
      <c r="O37" s="582"/>
      <c r="P37" s="571" t="s">
        <v>72</v>
      </c>
      <c r="Q37" s="572"/>
      <c r="R37" s="572"/>
      <c r="S37" s="572"/>
      <c r="T37" s="572"/>
      <c r="U37" s="572"/>
      <c r="V37" s="573"/>
      <c r="W37" s="37" t="s">
        <v>70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customHeight="1" x14ac:dyDescent="0.2">
      <c r="A38" s="644" t="s">
        <v>101</v>
      </c>
      <c r="B38" s="645"/>
      <c r="C38" s="645"/>
      <c r="D38" s="645"/>
      <c r="E38" s="645"/>
      <c r="F38" s="645"/>
      <c r="G38" s="645"/>
      <c r="H38" s="645"/>
      <c r="I38" s="645"/>
      <c r="J38" s="645"/>
      <c r="K38" s="645"/>
      <c r="L38" s="645"/>
      <c r="M38" s="645"/>
      <c r="N38" s="645"/>
      <c r="O38" s="645"/>
      <c r="P38" s="645"/>
      <c r="Q38" s="645"/>
      <c r="R38" s="645"/>
      <c r="S38" s="645"/>
      <c r="T38" s="645"/>
      <c r="U38" s="645"/>
      <c r="V38" s="645"/>
      <c r="W38" s="645"/>
      <c r="X38" s="645"/>
      <c r="Y38" s="645"/>
      <c r="Z38" s="645"/>
      <c r="AA38" s="48"/>
      <c r="AB38" s="48"/>
      <c r="AC38" s="48"/>
    </row>
    <row r="39" spans="1:68" ht="16.5" customHeight="1" x14ac:dyDescent="0.25">
      <c r="A39" s="583" t="s">
        <v>102</v>
      </c>
      <c r="B39" s="580"/>
      <c r="C39" s="580"/>
      <c r="D39" s="580"/>
      <c r="E39" s="580"/>
      <c r="F39" s="580"/>
      <c r="G39" s="580"/>
      <c r="H39" s="580"/>
      <c r="I39" s="580"/>
      <c r="J39" s="580"/>
      <c r="K39" s="580"/>
      <c r="L39" s="580"/>
      <c r="M39" s="580"/>
      <c r="N39" s="580"/>
      <c r="O39" s="580"/>
      <c r="P39" s="580"/>
      <c r="Q39" s="580"/>
      <c r="R39" s="580"/>
      <c r="S39" s="580"/>
      <c r="T39" s="580"/>
      <c r="U39" s="580"/>
      <c r="V39" s="580"/>
      <c r="W39" s="580"/>
      <c r="X39" s="580"/>
      <c r="Y39" s="580"/>
      <c r="Z39" s="580"/>
      <c r="AA39" s="558"/>
      <c r="AB39" s="558"/>
      <c r="AC39" s="558"/>
    </row>
    <row r="40" spans="1:68" ht="14.25" customHeight="1" x14ac:dyDescent="0.25">
      <c r="A40" s="579" t="s">
        <v>103</v>
      </c>
      <c r="B40" s="580"/>
      <c r="C40" s="580"/>
      <c r="D40" s="580"/>
      <c r="E40" s="580"/>
      <c r="F40" s="580"/>
      <c r="G40" s="580"/>
      <c r="H40" s="580"/>
      <c r="I40" s="580"/>
      <c r="J40" s="580"/>
      <c r="K40" s="580"/>
      <c r="L40" s="580"/>
      <c r="M40" s="580"/>
      <c r="N40" s="580"/>
      <c r="O40" s="580"/>
      <c r="P40" s="580"/>
      <c r="Q40" s="580"/>
      <c r="R40" s="580"/>
      <c r="S40" s="580"/>
      <c r="T40" s="580"/>
      <c r="U40" s="580"/>
      <c r="V40" s="580"/>
      <c r="W40" s="580"/>
      <c r="X40" s="580"/>
      <c r="Y40" s="580"/>
      <c r="Z40" s="580"/>
      <c r="AA40" s="559"/>
      <c r="AB40" s="559"/>
      <c r="AC40" s="55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9">
        <v>4607091385670</v>
      </c>
      <c r="E41" s="570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6"/>
      <c r="R41" s="586"/>
      <c r="S41" s="586"/>
      <c r="T41" s="587"/>
      <c r="U41" s="34"/>
      <c r="V41" s="34"/>
      <c r="W41" s="35" t="s">
        <v>70</v>
      </c>
      <c r="X41" s="563">
        <v>1920</v>
      </c>
      <c r="Y41" s="564">
        <f>IFERROR(IF(X41="",0,CEILING((X41/$H41),1)*$H41),"")</f>
        <v>1922.4</v>
      </c>
      <c r="Z41" s="36">
        <f>IFERROR(IF(Y41=0,"",ROUNDUP(Y41/H41,0)*0.01898),"")</f>
        <v>3.3784399999999999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1997.333333333333</v>
      </c>
      <c r="BN41" s="64">
        <f>IFERROR(Y41*I41/H41,"0")</f>
        <v>1999.83</v>
      </c>
      <c r="BO41" s="64">
        <f>IFERROR(1/J41*(X41/H41),"0")</f>
        <v>2.7777777777777777</v>
      </c>
      <c r="BP41" s="64">
        <f>IFERROR(1/J41*(Y41/H41),"0")</f>
        <v>2.78125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9">
        <v>4607091385687</v>
      </c>
      <c r="E42" s="570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88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6"/>
      <c r="R42" s="586"/>
      <c r="S42" s="586"/>
      <c r="T42" s="587"/>
      <c r="U42" s="34"/>
      <c r="V42" s="34"/>
      <c r="W42" s="35" t="s">
        <v>70</v>
      </c>
      <c r="X42" s="563">
        <v>0</v>
      </c>
      <c r="Y42" s="56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69">
        <v>4680115882539</v>
      </c>
      <c r="E43" s="570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6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6"/>
      <c r="R43" s="586"/>
      <c r="S43" s="586"/>
      <c r="T43" s="587"/>
      <c r="U43" s="34"/>
      <c r="V43" s="34"/>
      <c r="W43" s="35" t="s">
        <v>70</v>
      </c>
      <c r="X43" s="563">
        <v>0</v>
      </c>
      <c r="Y43" s="56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1"/>
      <c r="B44" s="580"/>
      <c r="C44" s="580"/>
      <c r="D44" s="580"/>
      <c r="E44" s="580"/>
      <c r="F44" s="580"/>
      <c r="G44" s="580"/>
      <c r="H44" s="580"/>
      <c r="I44" s="580"/>
      <c r="J44" s="580"/>
      <c r="K44" s="580"/>
      <c r="L44" s="580"/>
      <c r="M44" s="580"/>
      <c r="N44" s="580"/>
      <c r="O44" s="582"/>
      <c r="P44" s="571" t="s">
        <v>72</v>
      </c>
      <c r="Q44" s="572"/>
      <c r="R44" s="572"/>
      <c r="S44" s="572"/>
      <c r="T44" s="572"/>
      <c r="U44" s="572"/>
      <c r="V44" s="573"/>
      <c r="W44" s="37" t="s">
        <v>73</v>
      </c>
      <c r="X44" s="565">
        <f>IFERROR(X41/H41,"0")+IFERROR(X42/H42,"0")+IFERROR(X43/H43,"0")</f>
        <v>177.77777777777777</v>
      </c>
      <c r="Y44" s="565">
        <f>IFERROR(Y41/H41,"0")+IFERROR(Y42/H42,"0")+IFERROR(Y43/H43,"0")</f>
        <v>178</v>
      </c>
      <c r="Z44" s="565">
        <f>IFERROR(IF(Z41="",0,Z41),"0")+IFERROR(IF(Z42="",0,Z42),"0")+IFERROR(IF(Z43="",0,Z43),"0")</f>
        <v>3.3784399999999999</v>
      </c>
      <c r="AA44" s="566"/>
      <c r="AB44" s="566"/>
      <c r="AC44" s="566"/>
    </row>
    <row r="45" spans="1:68" x14ac:dyDescent="0.2">
      <c r="A45" s="580"/>
      <c r="B45" s="580"/>
      <c r="C45" s="580"/>
      <c r="D45" s="580"/>
      <c r="E45" s="580"/>
      <c r="F45" s="580"/>
      <c r="G45" s="580"/>
      <c r="H45" s="580"/>
      <c r="I45" s="580"/>
      <c r="J45" s="580"/>
      <c r="K45" s="580"/>
      <c r="L45" s="580"/>
      <c r="M45" s="580"/>
      <c r="N45" s="580"/>
      <c r="O45" s="582"/>
      <c r="P45" s="571" t="s">
        <v>72</v>
      </c>
      <c r="Q45" s="572"/>
      <c r="R45" s="572"/>
      <c r="S45" s="572"/>
      <c r="T45" s="572"/>
      <c r="U45" s="572"/>
      <c r="V45" s="573"/>
      <c r="W45" s="37" t="s">
        <v>70</v>
      </c>
      <c r="X45" s="565">
        <f>IFERROR(SUM(X41:X43),"0")</f>
        <v>1920</v>
      </c>
      <c r="Y45" s="565">
        <f>IFERROR(SUM(Y41:Y43),"0")</f>
        <v>1922.4</v>
      </c>
      <c r="Z45" s="37"/>
      <c r="AA45" s="566"/>
      <c r="AB45" s="566"/>
      <c r="AC45" s="566"/>
    </row>
    <row r="46" spans="1:68" ht="14.25" customHeight="1" x14ac:dyDescent="0.25">
      <c r="A46" s="579" t="s">
        <v>74</v>
      </c>
      <c r="B46" s="580"/>
      <c r="C46" s="580"/>
      <c r="D46" s="580"/>
      <c r="E46" s="580"/>
      <c r="F46" s="580"/>
      <c r="G46" s="580"/>
      <c r="H46" s="580"/>
      <c r="I46" s="580"/>
      <c r="J46" s="580"/>
      <c r="K46" s="580"/>
      <c r="L46" s="580"/>
      <c r="M46" s="580"/>
      <c r="N46" s="580"/>
      <c r="O46" s="580"/>
      <c r="P46" s="580"/>
      <c r="Q46" s="580"/>
      <c r="R46" s="580"/>
      <c r="S46" s="580"/>
      <c r="T46" s="580"/>
      <c r="U46" s="580"/>
      <c r="V46" s="580"/>
      <c r="W46" s="580"/>
      <c r="X46" s="580"/>
      <c r="Y46" s="580"/>
      <c r="Z46" s="580"/>
      <c r="AA46" s="559"/>
      <c r="AB46" s="559"/>
      <c r="AC46" s="55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69">
        <v>4680115884915</v>
      </c>
      <c r="E47" s="570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81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6"/>
      <c r="R47" s="586"/>
      <c r="S47" s="586"/>
      <c r="T47" s="587"/>
      <c r="U47" s="34"/>
      <c r="V47" s="34"/>
      <c r="W47" s="35" t="s">
        <v>70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1"/>
      <c r="B48" s="580"/>
      <c r="C48" s="580"/>
      <c r="D48" s="580"/>
      <c r="E48" s="580"/>
      <c r="F48" s="580"/>
      <c r="G48" s="580"/>
      <c r="H48" s="580"/>
      <c r="I48" s="580"/>
      <c r="J48" s="580"/>
      <c r="K48" s="580"/>
      <c r="L48" s="580"/>
      <c r="M48" s="580"/>
      <c r="N48" s="580"/>
      <c r="O48" s="582"/>
      <c r="P48" s="571" t="s">
        <v>72</v>
      </c>
      <c r="Q48" s="572"/>
      <c r="R48" s="572"/>
      <c r="S48" s="572"/>
      <c r="T48" s="572"/>
      <c r="U48" s="572"/>
      <c r="V48" s="573"/>
      <c r="W48" s="37" t="s">
        <v>73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x14ac:dyDescent="0.2">
      <c r="A49" s="580"/>
      <c r="B49" s="580"/>
      <c r="C49" s="580"/>
      <c r="D49" s="580"/>
      <c r="E49" s="580"/>
      <c r="F49" s="580"/>
      <c r="G49" s="580"/>
      <c r="H49" s="580"/>
      <c r="I49" s="580"/>
      <c r="J49" s="580"/>
      <c r="K49" s="580"/>
      <c r="L49" s="580"/>
      <c r="M49" s="580"/>
      <c r="N49" s="580"/>
      <c r="O49" s="582"/>
      <c r="P49" s="571" t="s">
        <v>72</v>
      </c>
      <c r="Q49" s="572"/>
      <c r="R49" s="572"/>
      <c r="S49" s="572"/>
      <c r="T49" s="572"/>
      <c r="U49" s="572"/>
      <c r="V49" s="573"/>
      <c r="W49" s="37" t="s">
        <v>70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customHeight="1" x14ac:dyDescent="0.25">
      <c r="A50" s="583" t="s">
        <v>119</v>
      </c>
      <c r="B50" s="580"/>
      <c r="C50" s="580"/>
      <c r="D50" s="580"/>
      <c r="E50" s="580"/>
      <c r="F50" s="580"/>
      <c r="G50" s="580"/>
      <c r="H50" s="580"/>
      <c r="I50" s="580"/>
      <c r="J50" s="580"/>
      <c r="K50" s="580"/>
      <c r="L50" s="580"/>
      <c r="M50" s="580"/>
      <c r="N50" s="580"/>
      <c r="O50" s="580"/>
      <c r="P50" s="580"/>
      <c r="Q50" s="580"/>
      <c r="R50" s="580"/>
      <c r="S50" s="580"/>
      <c r="T50" s="580"/>
      <c r="U50" s="580"/>
      <c r="V50" s="580"/>
      <c r="W50" s="580"/>
      <c r="X50" s="580"/>
      <c r="Y50" s="580"/>
      <c r="Z50" s="580"/>
      <c r="AA50" s="558"/>
      <c r="AB50" s="558"/>
      <c r="AC50" s="558"/>
    </row>
    <row r="51" spans="1:68" ht="14.25" customHeight="1" x14ac:dyDescent="0.25">
      <c r="A51" s="579" t="s">
        <v>103</v>
      </c>
      <c r="B51" s="580"/>
      <c r="C51" s="580"/>
      <c r="D51" s="580"/>
      <c r="E51" s="580"/>
      <c r="F51" s="580"/>
      <c r="G51" s="580"/>
      <c r="H51" s="580"/>
      <c r="I51" s="580"/>
      <c r="J51" s="580"/>
      <c r="K51" s="580"/>
      <c r="L51" s="580"/>
      <c r="M51" s="580"/>
      <c r="N51" s="580"/>
      <c r="O51" s="580"/>
      <c r="P51" s="580"/>
      <c r="Q51" s="580"/>
      <c r="R51" s="580"/>
      <c r="S51" s="580"/>
      <c r="T51" s="580"/>
      <c r="U51" s="580"/>
      <c r="V51" s="580"/>
      <c r="W51" s="580"/>
      <c r="X51" s="580"/>
      <c r="Y51" s="580"/>
      <c r="Z51" s="580"/>
      <c r="AA51" s="559"/>
      <c r="AB51" s="559"/>
      <c r="AC51" s="55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69">
        <v>4680115885882</v>
      </c>
      <c r="E52" s="570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80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6"/>
      <c r="R52" s="586"/>
      <c r="S52" s="586"/>
      <c r="T52" s="587"/>
      <c r="U52" s="34"/>
      <c r="V52" s="34"/>
      <c r="W52" s="35" t="s">
        <v>70</v>
      </c>
      <c r="X52" s="563">
        <v>0</v>
      </c>
      <c r="Y52" s="56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9">
        <v>4680115881426</v>
      </c>
      <c r="E53" s="570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9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6"/>
      <c r="R53" s="586"/>
      <c r="S53" s="586"/>
      <c r="T53" s="587"/>
      <c r="U53" s="34"/>
      <c r="V53" s="34"/>
      <c r="W53" s="35" t="s">
        <v>70</v>
      </c>
      <c r="X53" s="563">
        <v>0</v>
      </c>
      <c r="Y53" s="56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69">
        <v>4680115880283</v>
      </c>
      <c r="E54" s="570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63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6"/>
      <c r="R54" s="586"/>
      <c r="S54" s="586"/>
      <c r="T54" s="587"/>
      <c r="U54" s="34"/>
      <c r="V54" s="34"/>
      <c r="W54" s="35" t="s">
        <v>70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69">
        <v>4680115881525</v>
      </c>
      <c r="E55" s="570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6"/>
      <c r="R55" s="586"/>
      <c r="S55" s="586"/>
      <c r="T55" s="587"/>
      <c r="U55" s="34"/>
      <c r="V55" s="34"/>
      <c r="W55" s="35" t="s">
        <v>70</v>
      </c>
      <c r="X55" s="563">
        <v>0</v>
      </c>
      <c r="Y55" s="56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69">
        <v>4680115885899</v>
      </c>
      <c r="E56" s="570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85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6"/>
      <c r="R56" s="586"/>
      <c r="S56" s="586"/>
      <c r="T56" s="587"/>
      <c r="U56" s="34"/>
      <c r="V56" s="34"/>
      <c r="W56" s="35" t="s">
        <v>70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69">
        <v>4680115881419</v>
      </c>
      <c r="E57" s="570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63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6"/>
      <c r="R57" s="586"/>
      <c r="S57" s="586"/>
      <c r="T57" s="587"/>
      <c r="U57" s="34"/>
      <c r="V57" s="34"/>
      <c r="W57" s="35" t="s">
        <v>70</v>
      </c>
      <c r="X57" s="563">
        <v>0</v>
      </c>
      <c r="Y57" s="56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1"/>
      <c r="B58" s="580"/>
      <c r="C58" s="580"/>
      <c r="D58" s="580"/>
      <c r="E58" s="580"/>
      <c r="F58" s="580"/>
      <c r="G58" s="580"/>
      <c r="H58" s="580"/>
      <c r="I58" s="580"/>
      <c r="J58" s="580"/>
      <c r="K58" s="580"/>
      <c r="L58" s="580"/>
      <c r="M58" s="580"/>
      <c r="N58" s="580"/>
      <c r="O58" s="582"/>
      <c r="P58" s="571" t="s">
        <v>72</v>
      </c>
      <c r="Q58" s="572"/>
      <c r="R58" s="572"/>
      <c r="S58" s="572"/>
      <c r="T58" s="572"/>
      <c r="U58" s="572"/>
      <c r="V58" s="573"/>
      <c r="W58" s="37" t="s">
        <v>73</v>
      </c>
      <c r="X58" s="565">
        <f>IFERROR(X52/H52,"0")+IFERROR(X53/H53,"0")+IFERROR(X54/H54,"0")+IFERROR(X55/H55,"0")+IFERROR(X56/H56,"0")+IFERROR(X57/H57,"0")</f>
        <v>0</v>
      </c>
      <c r="Y58" s="565">
        <f>IFERROR(Y52/H52,"0")+IFERROR(Y53/H53,"0")+IFERROR(Y54/H54,"0")+IFERROR(Y55/H55,"0")+IFERROR(Y56/H56,"0")+IFERROR(Y57/H57,"0")</f>
        <v>0</v>
      </c>
      <c r="Z58" s="565">
        <f>IFERROR(IF(Z52="",0,Z52),"0")+IFERROR(IF(Z53="",0,Z53),"0")+IFERROR(IF(Z54="",0,Z54),"0")+IFERROR(IF(Z55="",0,Z55),"0")+IFERROR(IF(Z56="",0,Z56),"0")+IFERROR(IF(Z57="",0,Z57),"0")</f>
        <v>0</v>
      </c>
      <c r="AA58" s="566"/>
      <c r="AB58" s="566"/>
      <c r="AC58" s="566"/>
    </row>
    <row r="59" spans="1:68" x14ac:dyDescent="0.2">
      <c r="A59" s="580"/>
      <c r="B59" s="580"/>
      <c r="C59" s="580"/>
      <c r="D59" s="580"/>
      <c r="E59" s="580"/>
      <c r="F59" s="580"/>
      <c r="G59" s="580"/>
      <c r="H59" s="580"/>
      <c r="I59" s="580"/>
      <c r="J59" s="580"/>
      <c r="K59" s="580"/>
      <c r="L59" s="580"/>
      <c r="M59" s="580"/>
      <c r="N59" s="580"/>
      <c r="O59" s="582"/>
      <c r="P59" s="571" t="s">
        <v>72</v>
      </c>
      <c r="Q59" s="572"/>
      <c r="R59" s="572"/>
      <c r="S59" s="572"/>
      <c r="T59" s="572"/>
      <c r="U59" s="572"/>
      <c r="V59" s="573"/>
      <c r="W59" s="37" t="s">
        <v>70</v>
      </c>
      <c r="X59" s="565">
        <f>IFERROR(SUM(X52:X57),"0")</f>
        <v>0</v>
      </c>
      <c r="Y59" s="565">
        <f>IFERROR(SUM(Y52:Y57),"0")</f>
        <v>0</v>
      </c>
      <c r="Z59" s="37"/>
      <c r="AA59" s="566"/>
      <c r="AB59" s="566"/>
      <c r="AC59" s="566"/>
    </row>
    <row r="60" spans="1:68" ht="14.25" customHeight="1" x14ac:dyDescent="0.25">
      <c r="A60" s="579" t="s">
        <v>139</v>
      </c>
      <c r="B60" s="580"/>
      <c r="C60" s="580"/>
      <c r="D60" s="580"/>
      <c r="E60" s="580"/>
      <c r="F60" s="580"/>
      <c r="G60" s="580"/>
      <c r="H60" s="580"/>
      <c r="I60" s="580"/>
      <c r="J60" s="580"/>
      <c r="K60" s="580"/>
      <c r="L60" s="580"/>
      <c r="M60" s="580"/>
      <c r="N60" s="580"/>
      <c r="O60" s="580"/>
      <c r="P60" s="580"/>
      <c r="Q60" s="580"/>
      <c r="R60" s="580"/>
      <c r="S60" s="580"/>
      <c r="T60" s="580"/>
      <c r="U60" s="580"/>
      <c r="V60" s="580"/>
      <c r="W60" s="580"/>
      <c r="X60" s="580"/>
      <c r="Y60" s="580"/>
      <c r="Z60" s="580"/>
      <c r="AA60" s="559"/>
      <c r="AB60" s="559"/>
      <c r="AC60" s="559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69">
        <v>4680115881440</v>
      </c>
      <c r="E61" s="570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6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6"/>
      <c r="R61" s="586"/>
      <c r="S61" s="586"/>
      <c r="T61" s="587"/>
      <c r="U61" s="34"/>
      <c r="V61" s="34"/>
      <c r="W61" s="35" t="s">
        <v>70</v>
      </c>
      <c r="X61" s="563">
        <v>0</v>
      </c>
      <c r="Y61" s="56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69">
        <v>4680115882751</v>
      </c>
      <c r="E62" s="570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64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6"/>
      <c r="R62" s="586"/>
      <c r="S62" s="586"/>
      <c r="T62" s="587"/>
      <c r="U62" s="34"/>
      <c r="V62" s="34"/>
      <c r="W62" s="35" t="s">
        <v>70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69">
        <v>4680115885950</v>
      </c>
      <c r="E63" s="570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8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6"/>
      <c r="R63" s="586"/>
      <c r="S63" s="586"/>
      <c r="T63" s="587"/>
      <c r="U63" s="34"/>
      <c r="V63" s="34"/>
      <c r="W63" s="35" t="s">
        <v>70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69">
        <v>4680115881433</v>
      </c>
      <c r="E64" s="570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64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6"/>
      <c r="R64" s="586"/>
      <c r="S64" s="586"/>
      <c r="T64" s="587"/>
      <c r="U64" s="34"/>
      <c r="V64" s="34"/>
      <c r="W64" s="35" t="s">
        <v>70</v>
      </c>
      <c r="X64" s="563">
        <v>0</v>
      </c>
      <c r="Y64" s="56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1"/>
      <c r="B65" s="580"/>
      <c r="C65" s="580"/>
      <c r="D65" s="580"/>
      <c r="E65" s="580"/>
      <c r="F65" s="580"/>
      <c r="G65" s="580"/>
      <c r="H65" s="580"/>
      <c r="I65" s="580"/>
      <c r="J65" s="580"/>
      <c r="K65" s="580"/>
      <c r="L65" s="580"/>
      <c r="M65" s="580"/>
      <c r="N65" s="580"/>
      <c r="O65" s="582"/>
      <c r="P65" s="571" t="s">
        <v>72</v>
      </c>
      <c r="Q65" s="572"/>
      <c r="R65" s="572"/>
      <c r="S65" s="572"/>
      <c r="T65" s="572"/>
      <c r="U65" s="572"/>
      <c r="V65" s="573"/>
      <c r="W65" s="37" t="s">
        <v>73</v>
      </c>
      <c r="X65" s="565">
        <f>IFERROR(X61/H61,"0")+IFERROR(X62/H62,"0")+IFERROR(X63/H63,"0")+IFERROR(X64/H64,"0")</f>
        <v>0</v>
      </c>
      <c r="Y65" s="565">
        <f>IFERROR(Y61/H61,"0")+IFERROR(Y62/H62,"0")+IFERROR(Y63/H63,"0")+IFERROR(Y64/H64,"0")</f>
        <v>0</v>
      </c>
      <c r="Z65" s="565">
        <f>IFERROR(IF(Z61="",0,Z61),"0")+IFERROR(IF(Z62="",0,Z62),"0")+IFERROR(IF(Z63="",0,Z63),"0")+IFERROR(IF(Z64="",0,Z64),"0")</f>
        <v>0</v>
      </c>
      <c r="AA65" s="566"/>
      <c r="AB65" s="566"/>
      <c r="AC65" s="566"/>
    </row>
    <row r="66" spans="1:68" x14ac:dyDescent="0.2">
      <c r="A66" s="580"/>
      <c r="B66" s="580"/>
      <c r="C66" s="580"/>
      <c r="D66" s="580"/>
      <c r="E66" s="580"/>
      <c r="F66" s="580"/>
      <c r="G66" s="580"/>
      <c r="H66" s="580"/>
      <c r="I66" s="580"/>
      <c r="J66" s="580"/>
      <c r="K66" s="580"/>
      <c r="L66" s="580"/>
      <c r="M66" s="580"/>
      <c r="N66" s="580"/>
      <c r="O66" s="582"/>
      <c r="P66" s="571" t="s">
        <v>72</v>
      </c>
      <c r="Q66" s="572"/>
      <c r="R66" s="572"/>
      <c r="S66" s="572"/>
      <c r="T66" s="572"/>
      <c r="U66" s="572"/>
      <c r="V66" s="573"/>
      <c r="W66" s="37" t="s">
        <v>70</v>
      </c>
      <c r="X66" s="565">
        <f>IFERROR(SUM(X61:X64),"0")</f>
        <v>0</v>
      </c>
      <c r="Y66" s="565">
        <f>IFERROR(SUM(Y61:Y64),"0")</f>
        <v>0</v>
      </c>
      <c r="Z66" s="37"/>
      <c r="AA66" s="566"/>
      <c r="AB66" s="566"/>
      <c r="AC66" s="566"/>
    </row>
    <row r="67" spans="1:68" ht="14.25" customHeight="1" x14ac:dyDescent="0.25">
      <c r="A67" s="579" t="s">
        <v>64</v>
      </c>
      <c r="B67" s="580"/>
      <c r="C67" s="580"/>
      <c r="D67" s="580"/>
      <c r="E67" s="580"/>
      <c r="F67" s="580"/>
      <c r="G67" s="580"/>
      <c r="H67" s="580"/>
      <c r="I67" s="580"/>
      <c r="J67" s="580"/>
      <c r="K67" s="580"/>
      <c r="L67" s="580"/>
      <c r="M67" s="580"/>
      <c r="N67" s="580"/>
      <c r="O67" s="580"/>
      <c r="P67" s="580"/>
      <c r="Q67" s="580"/>
      <c r="R67" s="580"/>
      <c r="S67" s="580"/>
      <c r="T67" s="580"/>
      <c r="U67" s="580"/>
      <c r="V67" s="580"/>
      <c r="W67" s="580"/>
      <c r="X67" s="580"/>
      <c r="Y67" s="580"/>
      <c r="Z67" s="580"/>
      <c r="AA67" s="559"/>
      <c r="AB67" s="559"/>
      <c r="AC67" s="559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69">
        <v>4680115885073</v>
      </c>
      <c r="E68" s="570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6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6"/>
      <c r="R68" s="586"/>
      <c r="S68" s="586"/>
      <c r="T68" s="587"/>
      <c r="U68" s="34"/>
      <c r="V68" s="34"/>
      <c r="W68" s="35" t="s">
        <v>70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69">
        <v>4680115885059</v>
      </c>
      <c r="E69" s="570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6"/>
      <c r="R69" s="586"/>
      <c r="S69" s="586"/>
      <c r="T69" s="587"/>
      <c r="U69" s="34"/>
      <c r="V69" s="34"/>
      <c r="W69" s="35" t="s">
        <v>70</v>
      </c>
      <c r="X69" s="563">
        <v>0</v>
      </c>
      <c r="Y69" s="56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69">
        <v>4680115885097</v>
      </c>
      <c r="E70" s="570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6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6"/>
      <c r="R70" s="586"/>
      <c r="S70" s="586"/>
      <c r="T70" s="587"/>
      <c r="U70" s="34"/>
      <c r="V70" s="34"/>
      <c r="W70" s="35" t="s">
        <v>70</v>
      </c>
      <c r="X70" s="563">
        <v>0</v>
      </c>
      <c r="Y70" s="56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1"/>
      <c r="B71" s="580"/>
      <c r="C71" s="580"/>
      <c r="D71" s="580"/>
      <c r="E71" s="580"/>
      <c r="F71" s="580"/>
      <c r="G71" s="580"/>
      <c r="H71" s="580"/>
      <c r="I71" s="580"/>
      <c r="J71" s="580"/>
      <c r="K71" s="580"/>
      <c r="L71" s="580"/>
      <c r="M71" s="580"/>
      <c r="N71" s="580"/>
      <c r="O71" s="582"/>
      <c r="P71" s="571" t="s">
        <v>72</v>
      </c>
      <c r="Q71" s="572"/>
      <c r="R71" s="572"/>
      <c r="S71" s="572"/>
      <c r="T71" s="572"/>
      <c r="U71" s="572"/>
      <c r="V71" s="573"/>
      <c r="W71" s="37" t="s">
        <v>73</v>
      </c>
      <c r="X71" s="565">
        <f>IFERROR(X68/H68,"0")+IFERROR(X69/H69,"0")+IFERROR(X70/H70,"0")</f>
        <v>0</v>
      </c>
      <c r="Y71" s="565">
        <f>IFERROR(Y68/H68,"0")+IFERROR(Y69/H69,"0")+IFERROR(Y70/H70,"0")</f>
        <v>0</v>
      </c>
      <c r="Z71" s="565">
        <f>IFERROR(IF(Z68="",0,Z68),"0")+IFERROR(IF(Z69="",0,Z69),"0")+IFERROR(IF(Z70="",0,Z70),"0")</f>
        <v>0</v>
      </c>
      <c r="AA71" s="566"/>
      <c r="AB71" s="566"/>
      <c r="AC71" s="566"/>
    </row>
    <row r="72" spans="1:68" x14ac:dyDescent="0.2">
      <c r="A72" s="580"/>
      <c r="B72" s="580"/>
      <c r="C72" s="580"/>
      <c r="D72" s="580"/>
      <c r="E72" s="580"/>
      <c r="F72" s="580"/>
      <c r="G72" s="580"/>
      <c r="H72" s="580"/>
      <c r="I72" s="580"/>
      <c r="J72" s="580"/>
      <c r="K72" s="580"/>
      <c r="L72" s="580"/>
      <c r="M72" s="580"/>
      <c r="N72" s="580"/>
      <c r="O72" s="582"/>
      <c r="P72" s="571" t="s">
        <v>72</v>
      </c>
      <c r="Q72" s="572"/>
      <c r="R72" s="572"/>
      <c r="S72" s="572"/>
      <c r="T72" s="572"/>
      <c r="U72" s="572"/>
      <c r="V72" s="573"/>
      <c r="W72" s="37" t="s">
        <v>70</v>
      </c>
      <c r="X72" s="565">
        <f>IFERROR(SUM(X68:X70),"0")</f>
        <v>0</v>
      </c>
      <c r="Y72" s="565">
        <f>IFERROR(SUM(Y68:Y70),"0")</f>
        <v>0</v>
      </c>
      <c r="Z72" s="37"/>
      <c r="AA72" s="566"/>
      <c r="AB72" s="566"/>
      <c r="AC72" s="566"/>
    </row>
    <row r="73" spans="1:68" ht="14.25" customHeight="1" x14ac:dyDescent="0.25">
      <c r="A73" s="579" t="s">
        <v>74</v>
      </c>
      <c r="B73" s="580"/>
      <c r="C73" s="580"/>
      <c r="D73" s="580"/>
      <c r="E73" s="580"/>
      <c r="F73" s="580"/>
      <c r="G73" s="580"/>
      <c r="H73" s="580"/>
      <c r="I73" s="580"/>
      <c r="J73" s="580"/>
      <c r="K73" s="580"/>
      <c r="L73" s="580"/>
      <c r="M73" s="580"/>
      <c r="N73" s="580"/>
      <c r="O73" s="580"/>
      <c r="P73" s="580"/>
      <c r="Q73" s="580"/>
      <c r="R73" s="580"/>
      <c r="S73" s="580"/>
      <c r="T73" s="580"/>
      <c r="U73" s="580"/>
      <c r="V73" s="580"/>
      <c r="W73" s="580"/>
      <c r="X73" s="580"/>
      <c r="Y73" s="580"/>
      <c r="Z73" s="580"/>
      <c r="AA73" s="559"/>
      <c r="AB73" s="559"/>
      <c r="AC73" s="559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69">
        <v>4680115881891</v>
      </c>
      <c r="E74" s="570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6"/>
      <c r="R74" s="586"/>
      <c r="S74" s="586"/>
      <c r="T74" s="587"/>
      <c r="U74" s="34"/>
      <c r="V74" s="34"/>
      <c r="W74" s="35" t="s">
        <v>70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69">
        <v>4680115885769</v>
      </c>
      <c r="E75" s="570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6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6"/>
      <c r="R75" s="586"/>
      <c r="S75" s="586"/>
      <c r="T75" s="587"/>
      <c r="U75" s="34"/>
      <c r="V75" s="34"/>
      <c r="W75" s="35" t="s">
        <v>70</v>
      </c>
      <c r="X75" s="563">
        <v>0</v>
      </c>
      <c r="Y75" s="56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69">
        <v>4680115884410</v>
      </c>
      <c r="E76" s="570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5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6"/>
      <c r="R76" s="586"/>
      <c r="S76" s="586"/>
      <c r="T76" s="587"/>
      <c r="U76" s="34"/>
      <c r="V76" s="34"/>
      <c r="W76" s="35" t="s">
        <v>70</v>
      </c>
      <c r="X76" s="563">
        <v>0</v>
      </c>
      <c r="Y76" s="56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69">
        <v>4680115884311</v>
      </c>
      <c r="E77" s="570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2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6"/>
      <c r="R77" s="586"/>
      <c r="S77" s="586"/>
      <c r="T77" s="587"/>
      <c r="U77" s="34"/>
      <c r="V77" s="34"/>
      <c r="W77" s="35" t="s">
        <v>70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69">
        <v>4680115885929</v>
      </c>
      <c r="E78" s="570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8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6"/>
      <c r="R78" s="586"/>
      <c r="S78" s="586"/>
      <c r="T78" s="587"/>
      <c r="U78" s="34"/>
      <c r="V78" s="34"/>
      <c r="W78" s="35" t="s">
        <v>70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69">
        <v>4680115884403</v>
      </c>
      <c r="E79" s="570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89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6"/>
      <c r="R79" s="586"/>
      <c r="S79" s="586"/>
      <c r="T79" s="587"/>
      <c r="U79" s="34"/>
      <c r="V79" s="34"/>
      <c r="W79" s="35" t="s">
        <v>70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1"/>
      <c r="B80" s="580"/>
      <c r="C80" s="580"/>
      <c r="D80" s="580"/>
      <c r="E80" s="580"/>
      <c r="F80" s="580"/>
      <c r="G80" s="580"/>
      <c r="H80" s="580"/>
      <c r="I80" s="580"/>
      <c r="J80" s="580"/>
      <c r="K80" s="580"/>
      <c r="L80" s="580"/>
      <c r="M80" s="580"/>
      <c r="N80" s="580"/>
      <c r="O80" s="582"/>
      <c r="P80" s="571" t="s">
        <v>72</v>
      </c>
      <c r="Q80" s="572"/>
      <c r="R80" s="572"/>
      <c r="S80" s="572"/>
      <c r="T80" s="572"/>
      <c r="U80" s="572"/>
      <c r="V80" s="573"/>
      <c r="W80" s="37" t="s">
        <v>73</v>
      </c>
      <c r="X80" s="565">
        <f>IFERROR(X74/H74,"0")+IFERROR(X75/H75,"0")+IFERROR(X76/H76,"0")+IFERROR(X77/H77,"0")+IFERROR(X78/H78,"0")+IFERROR(X79/H79,"0")</f>
        <v>0</v>
      </c>
      <c r="Y80" s="565">
        <f>IFERROR(Y74/H74,"0")+IFERROR(Y75/H75,"0")+IFERROR(Y76/H76,"0")+IFERROR(Y77/H77,"0")+IFERROR(Y78/H78,"0")+IFERROR(Y79/H79,"0")</f>
        <v>0</v>
      </c>
      <c r="Z80" s="565">
        <f>IFERROR(IF(Z74="",0,Z74),"0")+IFERROR(IF(Z75="",0,Z75),"0")+IFERROR(IF(Z76="",0,Z76),"0")+IFERROR(IF(Z77="",0,Z77),"0")+IFERROR(IF(Z78="",0,Z78),"0")+IFERROR(IF(Z79="",0,Z79),"0")</f>
        <v>0</v>
      </c>
      <c r="AA80" s="566"/>
      <c r="AB80" s="566"/>
      <c r="AC80" s="566"/>
    </row>
    <row r="81" spans="1:68" x14ac:dyDescent="0.2">
      <c r="A81" s="580"/>
      <c r="B81" s="580"/>
      <c r="C81" s="580"/>
      <c r="D81" s="580"/>
      <c r="E81" s="580"/>
      <c r="F81" s="580"/>
      <c r="G81" s="580"/>
      <c r="H81" s="580"/>
      <c r="I81" s="580"/>
      <c r="J81" s="580"/>
      <c r="K81" s="580"/>
      <c r="L81" s="580"/>
      <c r="M81" s="580"/>
      <c r="N81" s="580"/>
      <c r="O81" s="582"/>
      <c r="P81" s="571" t="s">
        <v>72</v>
      </c>
      <c r="Q81" s="572"/>
      <c r="R81" s="572"/>
      <c r="S81" s="572"/>
      <c r="T81" s="572"/>
      <c r="U81" s="572"/>
      <c r="V81" s="573"/>
      <c r="W81" s="37" t="s">
        <v>70</v>
      </c>
      <c r="X81" s="565">
        <f>IFERROR(SUM(X74:X79),"0")</f>
        <v>0</v>
      </c>
      <c r="Y81" s="565">
        <f>IFERROR(SUM(Y74:Y79),"0")</f>
        <v>0</v>
      </c>
      <c r="Z81" s="37"/>
      <c r="AA81" s="566"/>
      <c r="AB81" s="566"/>
      <c r="AC81" s="566"/>
    </row>
    <row r="82" spans="1:68" ht="14.25" customHeight="1" x14ac:dyDescent="0.25">
      <c r="A82" s="579" t="s">
        <v>174</v>
      </c>
      <c r="B82" s="580"/>
      <c r="C82" s="580"/>
      <c r="D82" s="580"/>
      <c r="E82" s="580"/>
      <c r="F82" s="580"/>
      <c r="G82" s="580"/>
      <c r="H82" s="580"/>
      <c r="I82" s="580"/>
      <c r="J82" s="580"/>
      <c r="K82" s="580"/>
      <c r="L82" s="580"/>
      <c r="M82" s="580"/>
      <c r="N82" s="580"/>
      <c r="O82" s="580"/>
      <c r="P82" s="580"/>
      <c r="Q82" s="580"/>
      <c r="R82" s="580"/>
      <c r="S82" s="580"/>
      <c r="T82" s="580"/>
      <c r="U82" s="580"/>
      <c r="V82" s="580"/>
      <c r="W82" s="580"/>
      <c r="X82" s="580"/>
      <c r="Y82" s="580"/>
      <c r="Z82" s="580"/>
      <c r="AA82" s="559"/>
      <c r="AB82" s="559"/>
      <c r="AC82" s="559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69">
        <v>4680115881532</v>
      </c>
      <c r="E83" s="570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5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6"/>
      <c r="R83" s="586"/>
      <c r="S83" s="586"/>
      <c r="T83" s="587"/>
      <c r="U83" s="34"/>
      <c r="V83" s="34"/>
      <c r="W83" s="35" t="s">
        <v>70</v>
      </c>
      <c r="X83" s="563">
        <v>0</v>
      </c>
      <c r="Y83" s="56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69">
        <v>4680115881464</v>
      </c>
      <c r="E84" s="570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68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6"/>
      <c r="R84" s="586"/>
      <c r="S84" s="586"/>
      <c r="T84" s="587"/>
      <c r="U84" s="34"/>
      <c r="V84" s="34"/>
      <c r="W84" s="35" t="s">
        <v>70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1"/>
      <c r="B85" s="580"/>
      <c r="C85" s="580"/>
      <c r="D85" s="580"/>
      <c r="E85" s="580"/>
      <c r="F85" s="580"/>
      <c r="G85" s="580"/>
      <c r="H85" s="580"/>
      <c r="I85" s="580"/>
      <c r="J85" s="580"/>
      <c r="K85" s="580"/>
      <c r="L85" s="580"/>
      <c r="M85" s="580"/>
      <c r="N85" s="580"/>
      <c r="O85" s="582"/>
      <c r="P85" s="571" t="s">
        <v>72</v>
      </c>
      <c r="Q85" s="572"/>
      <c r="R85" s="572"/>
      <c r="S85" s="572"/>
      <c r="T85" s="572"/>
      <c r="U85" s="572"/>
      <c r="V85" s="573"/>
      <c r="W85" s="37" t="s">
        <v>73</v>
      </c>
      <c r="X85" s="565">
        <f>IFERROR(X83/H83,"0")+IFERROR(X84/H84,"0")</f>
        <v>0</v>
      </c>
      <c r="Y85" s="565">
        <f>IFERROR(Y83/H83,"0")+IFERROR(Y84/H84,"0")</f>
        <v>0</v>
      </c>
      <c r="Z85" s="565">
        <f>IFERROR(IF(Z83="",0,Z83),"0")+IFERROR(IF(Z84="",0,Z84),"0")</f>
        <v>0</v>
      </c>
      <c r="AA85" s="566"/>
      <c r="AB85" s="566"/>
      <c r="AC85" s="566"/>
    </row>
    <row r="86" spans="1:68" x14ac:dyDescent="0.2">
      <c r="A86" s="580"/>
      <c r="B86" s="580"/>
      <c r="C86" s="580"/>
      <c r="D86" s="580"/>
      <c r="E86" s="580"/>
      <c r="F86" s="580"/>
      <c r="G86" s="580"/>
      <c r="H86" s="580"/>
      <c r="I86" s="580"/>
      <c r="J86" s="580"/>
      <c r="K86" s="580"/>
      <c r="L86" s="580"/>
      <c r="M86" s="580"/>
      <c r="N86" s="580"/>
      <c r="O86" s="582"/>
      <c r="P86" s="571" t="s">
        <v>72</v>
      </c>
      <c r="Q86" s="572"/>
      <c r="R86" s="572"/>
      <c r="S86" s="572"/>
      <c r="T86" s="572"/>
      <c r="U86" s="572"/>
      <c r="V86" s="573"/>
      <c r="W86" s="37" t="s">
        <v>70</v>
      </c>
      <c r="X86" s="565">
        <f>IFERROR(SUM(X83:X84),"0")</f>
        <v>0</v>
      </c>
      <c r="Y86" s="565">
        <f>IFERROR(SUM(Y83:Y84),"0")</f>
        <v>0</v>
      </c>
      <c r="Z86" s="37"/>
      <c r="AA86" s="566"/>
      <c r="AB86" s="566"/>
      <c r="AC86" s="566"/>
    </row>
    <row r="87" spans="1:68" ht="16.5" customHeight="1" x14ac:dyDescent="0.25">
      <c r="A87" s="583" t="s">
        <v>181</v>
      </c>
      <c r="B87" s="580"/>
      <c r="C87" s="580"/>
      <c r="D87" s="580"/>
      <c r="E87" s="580"/>
      <c r="F87" s="580"/>
      <c r="G87" s="580"/>
      <c r="H87" s="580"/>
      <c r="I87" s="580"/>
      <c r="J87" s="580"/>
      <c r="K87" s="580"/>
      <c r="L87" s="580"/>
      <c r="M87" s="580"/>
      <c r="N87" s="580"/>
      <c r="O87" s="580"/>
      <c r="P87" s="580"/>
      <c r="Q87" s="580"/>
      <c r="R87" s="580"/>
      <c r="S87" s="580"/>
      <c r="T87" s="580"/>
      <c r="U87" s="580"/>
      <c r="V87" s="580"/>
      <c r="W87" s="580"/>
      <c r="X87" s="580"/>
      <c r="Y87" s="580"/>
      <c r="Z87" s="580"/>
      <c r="AA87" s="558"/>
      <c r="AB87" s="558"/>
      <c r="AC87" s="558"/>
    </row>
    <row r="88" spans="1:68" ht="14.25" customHeight="1" x14ac:dyDescent="0.25">
      <c r="A88" s="579" t="s">
        <v>103</v>
      </c>
      <c r="B88" s="580"/>
      <c r="C88" s="580"/>
      <c r="D88" s="580"/>
      <c r="E88" s="580"/>
      <c r="F88" s="580"/>
      <c r="G88" s="580"/>
      <c r="H88" s="580"/>
      <c r="I88" s="580"/>
      <c r="J88" s="580"/>
      <c r="K88" s="580"/>
      <c r="L88" s="580"/>
      <c r="M88" s="580"/>
      <c r="N88" s="580"/>
      <c r="O88" s="580"/>
      <c r="P88" s="580"/>
      <c r="Q88" s="580"/>
      <c r="R88" s="580"/>
      <c r="S88" s="580"/>
      <c r="T88" s="580"/>
      <c r="U88" s="580"/>
      <c r="V88" s="580"/>
      <c r="W88" s="580"/>
      <c r="X88" s="580"/>
      <c r="Y88" s="580"/>
      <c r="Z88" s="580"/>
      <c r="AA88" s="559"/>
      <c r="AB88" s="559"/>
      <c r="AC88" s="55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69">
        <v>4680115881327</v>
      </c>
      <c r="E89" s="570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4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6"/>
      <c r="R89" s="586"/>
      <c r="S89" s="586"/>
      <c r="T89" s="587"/>
      <c r="U89" s="34"/>
      <c r="V89" s="34"/>
      <c r="W89" s="35" t="s">
        <v>70</v>
      </c>
      <c r="X89" s="563">
        <v>820</v>
      </c>
      <c r="Y89" s="564">
        <f>IFERROR(IF(X89="",0,CEILING((X89/$H89),1)*$H89),"")</f>
        <v>820.80000000000007</v>
      </c>
      <c r="Z89" s="36">
        <f>IFERROR(IF(Y89=0,"",ROUNDUP(Y89/H89,0)*0.01898),"")</f>
        <v>1.44248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853.0277777777776</v>
      </c>
      <c r="BN89" s="64">
        <f>IFERROR(Y89*I89/H89,"0")</f>
        <v>853.8599999999999</v>
      </c>
      <c r="BO89" s="64">
        <f>IFERROR(1/J89*(X89/H89),"0")</f>
        <v>1.1863425925925926</v>
      </c>
      <c r="BP89" s="64">
        <f>IFERROR(1/J89*(Y89/H89),"0")</f>
        <v>1.1875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69">
        <v>4680115881518</v>
      </c>
      <c r="E90" s="570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0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6"/>
      <c r="R90" s="586"/>
      <c r="S90" s="586"/>
      <c r="T90" s="587"/>
      <c r="U90" s="34"/>
      <c r="V90" s="34"/>
      <c r="W90" s="35" t="s">
        <v>70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69">
        <v>4680115881303</v>
      </c>
      <c r="E91" s="570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0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6"/>
      <c r="R91" s="586"/>
      <c r="S91" s="586"/>
      <c r="T91" s="587"/>
      <c r="U91" s="34"/>
      <c r="V91" s="34"/>
      <c r="W91" s="35" t="s">
        <v>70</v>
      </c>
      <c r="X91" s="563">
        <v>0</v>
      </c>
      <c r="Y91" s="56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81"/>
      <c r="B92" s="580"/>
      <c r="C92" s="580"/>
      <c r="D92" s="580"/>
      <c r="E92" s="580"/>
      <c r="F92" s="580"/>
      <c r="G92" s="580"/>
      <c r="H92" s="580"/>
      <c r="I92" s="580"/>
      <c r="J92" s="580"/>
      <c r="K92" s="580"/>
      <c r="L92" s="580"/>
      <c r="M92" s="580"/>
      <c r="N92" s="580"/>
      <c r="O92" s="582"/>
      <c r="P92" s="571" t="s">
        <v>72</v>
      </c>
      <c r="Q92" s="572"/>
      <c r="R92" s="572"/>
      <c r="S92" s="572"/>
      <c r="T92" s="572"/>
      <c r="U92" s="572"/>
      <c r="V92" s="573"/>
      <c r="W92" s="37" t="s">
        <v>73</v>
      </c>
      <c r="X92" s="565">
        <f>IFERROR(X89/H89,"0")+IFERROR(X90/H90,"0")+IFERROR(X91/H91,"0")</f>
        <v>75.925925925925924</v>
      </c>
      <c r="Y92" s="565">
        <f>IFERROR(Y89/H89,"0")+IFERROR(Y90/H90,"0")+IFERROR(Y91/H91,"0")</f>
        <v>76</v>
      </c>
      <c r="Z92" s="565">
        <f>IFERROR(IF(Z89="",0,Z89),"0")+IFERROR(IF(Z90="",0,Z90),"0")+IFERROR(IF(Z91="",0,Z91),"0")</f>
        <v>1.44248</v>
      </c>
      <c r="AA92" s="566"/>
      <c r="AB92" s="566"/>
      <c r="AC92" s="566"/>
    </row>
    <row r="93" spans="1:68" x14ac:dyDescent="0.2">
      <c r="A93" s="580"/>
      <c r="B93" s="580"/>
      <c r="C93" s="580"/>
      <c r="D93" s="580"/>
      <c r="E93" s="580"/>
      <c r="F93" s="580"/>
      <c r="G93" s="580"/>
      <c r="H93" s="580"/>
      <c r="I93" s="580"/>
      <c r="J93" s="580"/>
      <c r="K93" s="580"/>
      <c r="L93" s="580"/>
      <c r="M93" s="580"/>
      <c r="N93" s="580"/>
      <c r="O93" s="582"/>
      <c r="P93" s="571" t="s">
        <v>72</v>
      </c>
      <c r="Q93" s="572"/>
      <c r="R93" s="572"/>
      <c r="S93" s="572"/>
      <c r="T93" s="572"/>
      <c r="U93" s="572"/>
      <c r="V93" s="573"/>
      <c r="W93" s="37" t="s">
        <v>70</v>
      </c>
      <c r="X93" s="565">
        <f>IFERROR(SUM(X89:X91),"0")</f>
        <v>820</v>
      </c>
      <c r="Y93" s="565">
        <f>IFERROR(SUM(Y89:Y91),"0")</f>
        <v>820.80000000000007</v>
      </c>
      <c r="Z93" s="37"/>
      <c r="AA93" s="566"/>
      <c r="AB93" s="566"/>
      <c r="AC93" s="566"/>
    </row>
    <row r="94" spans="1:68" ht="14.25" customHeight="1" x14ac:dyDescent="0.25">
      <c r="A94" s="579" t="s">
        <v>74</v>
      </c>
      <c r="B94" s="580"/>
      <c r="C94" s="580"/>
      <c r="D94" s="580"/>
      <c r="E94" s="580"/>
      <c r="F94" s="580"/>
      <c r="G94" s="580"/>
      <c r="H94" s="580"/>
      <c r="I94" s="580"/>
      <c r="J94" s="580"/>
      <c r="K94" s="580"/>
      <c r="L94" s="580"/>
      <c r="M94" s="580"/>
      <c r="N94" s="580"/>
      <c r="O94" s="580"/>
      <c r="P94" s="580"/>
      <c r="Q94" s="580"/>
      <c r="R94" s="580"/>
      <c r="S94" s="580"/>
      <c r="T94" s="580"/>
      <c r="U94" s="580"/>
      <c r="V94" s="580"/>
      <c r="W94" s="580"/>
      <c r="X94" s="580"/>
      <c r="Y94" s="580"/>
      <c r="Z94" s="580"/>
      <c r="AA94" s="559"/>
      <c r="AB94" s="559"/>
      <c r="AC94" s="559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69">
        <v>4607091386967</v>
      </c>
      <c r="E95" s="570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838" t="s">
        <v>191</v>
      </c>
      <c r="Q95" s="586"/>
      <c r="R95" s="586"/>
      <c r="S95" s="586"/>
      <c r="T95" s="587"/>
      <c r="U95" s="34"/>
      <c r="V95" s="34"/>
      <c r="W95" s="35" t="s">
        <v>70</v>
      </c>
      <c r="X95" s="563">
        <v>0</v>
      </c>
      <c r="Y95" s="56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69">
        <v>4607091386967</v>
      </c>
      <c r="E96" s="570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0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6"/>
      <c r="R96" s="586"/>
      <c r="S96" s="586"/>
      <c r="T96" s="587"/>
      <c r="U96" s="34"/>
      <c r="V96" s="34"/>
      <c r="W96" s="35" t="s">
        <v>70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69">
        <v>4680115884953</v>
      </c>
      <c r="E97" s="570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81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6"/>
      <c r="R97" s="586"/>
      <c r="S97" s="586"/>
      <c r="T97" s="587"/>
      <c r="U97" s="34"/>
      <c r="V97" s="34"/>
      <c r="W97" s="35" t="s">
        <v>70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69">
        <v>4607091385731</v>
      </c>
      <c r="E98" s="570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66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6"/>
      <c r="R98" s="586"/>
      <c r="S98" s="586"/>
      <c r="T98" s="587"/>
      <c r="U98" s="34"/>
      <c r="V98" s="34"/>
      <c r="W98" s="35" t="s">
        <v>70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69">
        <v>4607091385731</v>
      </c>
      <c r="E99" s="570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86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6"/>
      <c r="R99" s="586"/>
      <c r="S99" s="586"/>
      <c r="T99" s="587"/>
      <c r="U99" s="34"/>
      <c r="V99" s="34"/>
      <c r="W99" s="35" t="s">
        <v>70</v>
      </c>
      <c r="X99" s="563">
        <v>234</v>
      </c>
      <c r="Y99" s="564">
        <f t="shared" si="16"/>
        <v>234.9</v>
      </c>
      <c r="Z99" s="36">
        <f>IFERROR(IF(Y99=0,"",ROUNDUP(Y99/H99,0)*0.00651),"")</f>
        <v>0.56637000000000004</v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255.84</v>
      </c>
      <c r="BN99" s="64">
        <f t="shared" si="18"/>
        <v>256.82400000000001</v>
      </c>
      <c r="BO99" s="64">
        <f t="shared" si="19"/>
        <v>0.47619047619047616</v>
      </c>
      <c r="BP99" s="64">
        <f t="shared" si="20"/>
        <v>0.47802197802197804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69">
        <v>4680115880894</v>
      </c>
      <c r="E100" s="570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8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6"/>
      <c r="R100" s="586"/>
      <c r="S100" s="586"/>
      <c r="T100" s="587"/>
      <c r="U100" s="34"/>
      <c r="V100" s="34"/>
      <c r="W100" s="35" t="s">
        <v>70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1"/>
      <c r="B101" s="580"/>
      <c r="C101" s="580"/>
      <c r="D101" s="580"/>
      <c r="E101" s="580"/>
      <c r="F101" s="580"/>
      <c r="G101" s="580"/>
      <c r="H101" s="580"/>
      <c r="I101" s="580"/>
      <c r="J101" s="580"/>
      <c r="K101" s="580"/>
      <c r="L101" s="580"/>
      <c r="M101" s="580"/>
      <c r="N101" s="580"/>
      <c r="O101" s="582"/>
      <c r="P101" s="571" t="s">
        <v>72</v>
      </c>
      <c r="Q101" s="572"/>
      <c r="R101" s="572"/>
      <c r="S101" s="572"/>
      <c r="T101" s="572"/>
      <c r="U101" s="572"/>
      <c r="V101" s="573"/>
      <c r="W101" s="37" t="s">
        <v>73</v>
      </c>
      <c r="X101" s="565">
        <f>IFERROR(X95/H95,"0")+IFERROR(X96/H96,"0")+IFERROR(X97/H97,"0")+IFERROR(X98/H98,"0")+IFERROR(X99/H99,"0")+IFERROR(X100/H100,"0")</f>
        <v>86.666666666666657</v>
      </c>
      <c r="Y101" s="565">
        <f>IFERROR(Y95/H95,"0")+IFERROR(Y96/H96,"0")+IFERROR(Y97/H97,"0")+IFERROR(Y98/H98,"0")+IFERROR(Y99/H99,"0")+IFERROR(Y100/H100,"0")</f>
        <v>87</v>
      </c>
      <c r="Z101" s="565">
        <f>IFERROR(IF(Z95="",0,Z95),"0")+IFERROR(IF(Z96="",0,Z96),"0")+IFERROR(IF(Z97="",0,Z97),"0")+IFERROR(IF(Z98="",0,Z98),"0")+IFERROR(IF(Z99="",0,Z99),"0")+IFERROR(IF(Z100="",0,Z100),"0")</f>
        <v>0.56637000000000004</v>
      </c>
      <c r="AA101" s="566"/>
      <c r="AB101" s="566"/>
      <c r="AC101" s="566"/>
    </row>
    <row r="102" spans="1:68" x14ac:dyDescent="0.2">
      <c r="A102" s="580"/>
      <c r="B102" s="580"/>
      <c r="C102" s="580"/>
      <c r="D102" s="580"/>
      <c r="E102" s="580"/>
      <c r="F102" s="580"/>
      <c r="G102" s="580"/>
      <c r="H102" s="580"/>
      <c r="I102" s="580"/>
      <c r="J102" s="580"/>
      <c r="K102" s="580"/>
      <c r="L102" s="580"/>
      <c r="M102" s="580"/>
      <c r="N102" s="580"/>
      <c r="O102" s="582"/>
      <c r="P102" s="571" t="s">
        <v>72</v>
      </c>
      <c r="Q102" s="572"/>
      <c r="R102" s="572"/>
      <c r="S102" s="572"/>
      <c r="T102" s="572"/>
      <c r="U102" s="572"/>
      <c r="V102" s="573"/>
      <c r="W102" s="37" t="s">
        <v>70</v>
      </c>
      <c r="X102" s="565">
        <f>IFERROR(SUM(X95:X100),"0")</f>
        <v>234</v>
      </c>
      <c r="Y102" s="565">
        <f>IFERROR(SUM(Y95:Y100),"0")</f>
        <v>234.9</v>
      </c>
      <c r="Z102" s="37"/>
      <c r="AA102" s="566"/>
      <c r="AB102" s="566"/>
      <c r="AC102" s="566"/>
    </row>
    <row r="103" spans="1:68" ht="16.5" customHeight="1" x14ac:dyDescent="0.25">
      <c r="A103" s="583" t="s">
        <v>204</v>
      </c>
      <c r="B103" s="580"/>
      <c r="C103" s="580"/>
      <c r="D103" s="580"/>
      <c r="E103" s="580"/>
      <c r="F103" s="580"/>
      <c r="G103" s="580"/>
      <c r="H103" s="580"/>
      <c r="I103" s="580"/>
      <c r="J103" s="580"/>
      <c r="K103" s="580"/>
      <c r="L103" s="580"/>
      <c r="M103" s="580"/>
      <c r="N103" s="580"/>
      <c r="O103" s="580"/>
      <c r="P103" s="580"/>
      <c r="Q103" s="580"/>
      <c r="R103" s="580"/>
      <c r="S103" s="580"/>
      <c r="T103" s="580"/>
      <c r="U103" s="580"/>
      <c r="V103" s="580"/>
      <c r="W103" s="580"/>
      <c r="X103" s="580"/>
      <c r="Y103" s="580"/>
      <c r="Z103" s="580"/>
      <c r="AA103" s="558"/>
      <c r="AB103" s="558"/>
      <c r="AC103" s="558"/>
    </row>
    <row r="104" spans="1:68" ht="14.25" customHeight="1" x14ac:dyDescent="0.25">
      <c r="A104" s="579" t="s">
        <v>103</v>
      </c>
      <c r="B104" s="580"/>
      <c r="C104" s="580"/>
      <c r="D104" s="580"/>
      <c r="E104" s="580"/>
      <c r="F104" s="580"/>
      <c r="G104" s="580"/>
      <c r="H104" s="580"/>
      <c r="I104" s="580"/>
      <c r="J104" s="580"/>
      <c r="K104" s="580"/>
      <c r="L104" s="580"/>
      <c r="M104" s="580"/>
      <c r="N104" s="580"/>
      <c r="O104" s="580"/>
      <c r="P104" s="580"/>
      <c r="Q104" s="580"/>
      <c r="R104" s="580"/>
      <c r="S104" s="580"/>
      <c r="T104" s="580"/>
      <c r="U104" s="580"/>
      <c r="V104" s="580"/>
      <c r="W104" s="580"/>
      <c r="X104" s="580"/>
      <c r="Y104" s="580"/>
      <c r="Z104" s="580"/>
      <c r="AA104" s="559"/>
      <c r="AB104" s="559"/>
      <c r="AC104" s="559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69">
        <v>4680115882133</v>
      </c>
      <c r="E105" s="570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2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6"/>
      <c r="R105" s="586"/>
      <c r="S105" s="586"/>
      <c r="T105" s="587"/>
      <c r="U105" s="34"/>
      <c r="V105" s="34"/>
      <c r="W105" s="35" t="s">
        <v>70</v>
      </c>
      <c r="X105" s="563">
        <v>300</v>
      </c>
      <c r="Y105" s="564">
        <f>IFERROR(IF(X105="",0,CEILING((X105/$H105),1)*$H105),"")</f>
        <v>302.40000000000003</v>
      </c>
      <c r="Z105" s="36">
        <f>IFERROR(IF(Y105=0,"",ROUNDUP(Y105/H105,0)*0.01898),"")</f>
        <v>0.53144000000000002</v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312.08333333333331</v>
      </c>
      <c r="BN105" s="64">
        <f>IFERROR(Y105*I105/H105,"0")</f>
        <v>314.58000000000004</v>
      </c>
      <c r="BO105" s="64">
        <f>IFERROR(1/J105*(X105/H105),"0")</f>
        <v>0.43402777777777773</v>
      </c>
      <c r="BP105" s="64">
        <f>IFERROR(1/J105*(Y105/H105),"0")</f>
        <v>0.4375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69">
        <v>4680115880269</v>
      </c>
      <c r="E106" s="570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66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6"/>
      <c r="R106" s="586"/>
      <c r="S106" s="586"/>
      <c r="T106" s="587"/>
      <c r="U106" s="34"/>
      <c r="V106" s="34"/>
      <c r="W106" s="35" t="s">
        <v>70</v>
      </c>
      <c r="X106" s="563">
        <v>0</v>
      </c>
      <c r="Y106" s="56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69">
        <v>4680115880429</v>
      </c>
      <c r="E107" s="570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2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6"/>
      <c r="R107" s="586"/>
      <c r="S107" s="586"/>
      <c r="T107" s="587"/>
      <c r="U107" s="34"/>
      <c r="V107" s="34"/>
      <c r="W107" s="35" t="s">
        <v>70</v>
      </c>
      <c r="X107" s="563">
        <v>0</v>
      </c>
      <c r="Y107" s="56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69">
        <v>4680115881457</v>
      </c>
      <c r="E108" s="570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6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6"/>
      <c r="R108" s="586"/>
      <c r="S108" s="586"/>
      <c r="T108" s="587"/>
      <c r="U108" s="34"/>
      <c r="V108" s="34"/>
      <c r="W108" s="35" t="s">
        <v>70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1"/>
      <c r="B109" s="580"/>
      <c r="C109" s="580"/>
      <c r="D109" s="580"/>
      <c r="E109" s="580"/>
      <c r="F109" s="580"/>
      <c r="G109" s="580"/>
      <c r="H109" s="580"/>
      <c r="I109" s="580"/>
      <c r="J109" s="580"/>
      <c r="K109" s="580"/>
      <c r="L109" s="580"/>
      <c r="M109" s="580"/>
      <c r="N109" s="580"/>
      <c r="O109" s="582"/>
      <c r="P109" s="571" t="s">
        <v>72</v>
      </c>
      <c r="Q109" s="572"/>
      <c r="R109" s="572"/>
      <c r="S109" s="572"/>
      <c r="T109" s="572"/>
      <c r="U109" s="572"/>
      <c r="V109" s="573"/>
      <c r="W109" s="37" t="s">
        <v>73</v>
      </c>
      <c r="X109" s="565">
        <f>IFERROR(X105/H105,"0")+IFERROR(X106/H106,"0")+IFERROR(X107/H107,"0")+IFERROR(X108/H108,"0")</f>
        <v>27.777777777777775</v>
      </c>
      <c r="Y109" s="565">
        <f>IFERROR(Y105/H105,"0")+IFERROR(Y106/H106,"0")+IFERROR(Y107/H107,"0")+IFERROR(Y108/H108,"0")</f>
        <v>28</v>
      </c>
      <c r="Z109" s="565">
        <f>IFERROR(IF(Z105="",0,Z105),"0")+IFERROR(IF(Z106="",0,Z106),"0")+IFERROR(IF(Z107="",0,Z107),"0")+IFERROR(IF(Z108="",0,Z108),"0")</f>
        <v>0.53144000000000002</v>
      </c>
      <c r="AA109" s="566"/>
      <c r="AB109" s="566"/>
      <c r="AC109" s="566"/>
    </row>
    <row r="110" spans="1:68" x14ac:dyDescent="0.2">
      <c r="A110" s="580"/>
      <c r="B110" s="580"/>
      <c r="C110" s="580"/>
      <c r="D110" s="580"/>
      <c r="E110" s="580"/>
      <c r="F110" s="580"/>
      <c r="G110" s="580"/>
      <c r="H110" s="580"/>
      <c r="I110" s="580"/>
      <c r="J110" s="580"/>
      <c r="K110" s="580"/>
      <c r="L110" s="580"/>
      <c r="M110" s="580"/>
      <c r="N110" s="580"/>
      <c r="O110" s="582"/>
      <c r="P110" s="571" t="s">
        <v>72</v>
      </c>
      <c r="Q110" s="572"/>
      <c r="R110" s="572"/>
      <c r="S110" s="572"/>
      <c r="T110" s="572"/>
      <c r="U110" s="572"/>
      <c r="V110" s="573"/>
      <c r="W110" s="37" t="s">
        <v>70</v>
      </c>
      <c r="X110" s="565">
        <f>IFERROR(SUM(X105:X108),"0")</f>
        <v>300</v>
      </c>
      <c r="Y110" s="565">
        <f>IFERROR(SUM(Y105:Y108),"0")</f>
        <v>302.40000000000003</v>
      </c>
      <c r="Z110" s="37"/>
      <c r="AA110" s="566"/>
      <c r="AB110" s="566"/>
      <c r="AC110" s="566"/>
    </row>
    <row r="111" spans="1:68" ht="14.25" customHeight="1" x14ac:dyDescent="0.25">
      <c r="A111" s="579" t="s">
        <v>139</v>
      </c>
      <c r="B111" s="580"/>
      <c r="C111" s="580"/>
      <c r="D111" s="580"/>
      <c r="E111" s="580"/>
      <c r="F111" s="580"/>
      <c r="G111" s="580"/>
      <c r="H111" s="580"/>
      <c r="I111" s="580"/>
      <c r="J111" s="580"/>
      <c r="K111" s="580"/>
      <c r="L111" s="580"/>
      <c r="M111" s="580"/>
      <c r="N111" s="580"/>
      <c r="O111" s="580"/>
      <c r="P111" s="580"/>
      <c r="Q111" s="580"/>
      <c r="R111" s="580"/>
      <c r="S111" s="580"/>
      <c r="T111" s="580"/>
      <c r="U111" s="580"/>
      <c r="V111" s="580"/>
      <c r="W111" s="580"/>
      <c r="X111" s="580"/>
      <c r="Y111" s="580"/>
      <c r="Z111" s="580"/>
      <c r="AA111" s="559"/>
      <c r="AB111" s="559"/>
      <c r="AC111" s="559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69">
        <v>4680115881488</v>
      </c>
      <c r="E112" s="570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65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6"/>
      <c r="R112" s="586"/>
      <c r="S112" s="586"/>
      <c r="T112" s="587"/>
      <c r="U112" s="34"/>
      <c r="V112" s="34"/>
      <c r="W112" s="35" t="s">
        <v>70</v>
      </c>
      <c r="X112" s="563">
        <v>0</v>
      </c>
      <c r="Y112" s="56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69">
        <v>4680115882775</v>
      </c>
      <c r="E113" s="570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6"/>
      <c r="R113" s="586"/>
      <c r="S113" s="586"/>
      <c r="T113" s="587"/>
      <c r="U113" s="34"/>
      <c r="V113" s="34"/>
      <c r="W113" s="35" t="s">
        <v>70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69">
        <v>4680115880658</v>
      </c>
      <c r="E114" s="570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65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6"/>
      <c r="R114" s="586"/>
      <c r="S114" s="586"/>
      <c r="T114" s="587"/>
      <c r="U114" s="34"/>
      <c r="V114" s="34"/>
      <c r="W114" s="35" t="s">
        <v>70</v>
      </c>
      <c r="X114" s="563">
        <v>0</v>
      </c>
      <c r="Y114" s="56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81"/>
      <c r="B115" s="580"/>
      <c r="C115" s="580"/>
      <c r="D115" s="580"/>
      <c r="E115" s="580"/>
      <c r="F115" s="580"/>
      <c r="G115" s="580"/>
      <c r="H115" s="580"/>
      <c r="I115" s="580"/>
      <c r="J115" s="580"/>
      <c r="K115" s="580"/>
      <c r="L115" s="580"/>
      <c r="M115" s="580"/>
      <c r="N115" s="580"/>
      <c r="O115" s="582"/>
      <c r="P115" s="571" t="s">
        <v>72</v>
      </c>
      <c r="Q115" s="572"/>
      <c r="R115" s="572"/>
      <c r="S115" s="572"/>
      <c r="T115" s="572"/>
      <c r="U115" s="572"/>
      <c r="V115" s="573"/>
      <c r="W115" s="37" t="s">
        <v>73</v>
      </c>
      <c r="X115" s="565">
        <f>IFERROR(X112/H112,"0")+IFERROR(X113/H113,"0")+IFERROR(X114/H114,"0")</f>
        <v>0</v>
      </c>
      <c r="Y115" s="565">
        <f>IFERROR(Y112/H112,"0")+IFERROR(Y113/H113,"0")+IFERROR(Y114/H114,"0")</f>
        <v>0</v>
      </c>
      <c r="Z115" s="565">
        <f>IFERROR(IF(Z112="",0,Z112),"0")+IFERROR(IF(Z113="",0,Z113),"0")+IFERROR(IF(Z114="",0,Z114),"0")</f>
        <v>0</v>
      </c>
      <c r="AA115" s="566"/>
      <c r="AB115" s="566"/>
      <c r="AC115" s="566"/>
    </row>
    <row r="116" spans="1:68" x14ac:dyDescent="0.2">
      <c r="A116" s="580"/>
      <c r="B116" s="580"/>
      <c r="C116" s="580"/>
      <c r="D116" s="580"/>
      <c r="E116" s="580"/>
      <c r="F116" s="580"/>
      <c r="G116" s="580"/>
      <c r="H116" s="580"/>
      <c r="I116" s="580"/>
      <c r="J116" s="580"/>
      <c r="K116" s="580"/>
      <c r="L116" s="580"/>
      <c r="M116" s="580"/>
      <c r="N116" s="580"/>
      <c r="O116" s="582"/>
      <c r="P116" s="571" t="s">
        <v>72</v>
      </c>
      <c r="Q116" s="572"/>
      <c r="R116" s="572"/>
      <c r="S116" s="572"/>
      <c r="T116" s="572"/>
      <c r="U116" s="572"/>
      <c r="V116" s="573"/>
      <c r="W116" s="37" t="s">
        <v>70</v>
      </c>
      <c r="X116" s="565">
        <f>IFERROR(SUM(X112:X114),"0")</f>
        <v>0</v>
      </c>
      <c r="Y116" s="565">
        <f>IFERROR(SUM(Y112:Y114),"0")</f>
        <v>0</v>
      </c>
      <c r="Z116" s="37"/>
      <c r="AA116" s="566"/>
      <c r="AB116" s="566"/>
      <c r="AC116" s="566"/>
    </row>
    <row r="117" spans="1:68" ht="14.25" customHeight="1" x14ac:dyDescent="0.25">
      <c r="A117" s="579" t="s">
        <v>74</v>
      </c>
      <c r="B117" s="580"/>
      <c r="C117" s="580"/>
      <c r="D117" s="580"/>
      <c r="E117" s="580"/>
      <c r="F117" s="580"/>
      <c r="G117" s="580"/>
      <c r="H117" s="580"/>
      <c r="I117" s="580"/>
      <c r="J117" s="580"/>
      <c r="K117" s="580"/>
      <c r="L117" s="580"/>
      <c r="M117" s="580"/>
      <c r="N117" s="580"/>
      <c r="O117" s="580"/>
      <c r="P117" s="580"/>
      <c r="Q117" s="580"/>
      <c r="R117" s="580"/>
      <c r="S117" s="580"/>
      <c r="T117" s="580"/>
      <c r="U117" s="580"/>
      <c r="V117" s="580"/>
      <c r="W117" s="580"/>
      <c r="X117" s="580"/>
      <c r="Y117" s="580"/>
      <c r="Z117" s="580"/>
      <c r="AA117" s="559"/>
      <c r="AB117" s="559"/>
      <c r="AC117" s="559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69">
        <v>4607091385168</v>
      </c>
      <c r="E118" s="570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7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6"/>
      <c r="R118" s="586"/>
      <c r="S118" s="586"/>
      <c r="T118" s="587"/>
      <c r="U118" s="34"/>
      <c r="V118" s="34"/>
      <c r="W118" s="35" t="s">
        <v>70</v>
      </c>
      <c r="X118" s="563">
        <v>0</v>
      </c>
      <c r="Y118" s="56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224</v>
      </c>
      <c r="B119" s="54" t="s">
        <v>225</v>
      </c>
      <c r="C119" s="31">
        <v>4301051730</v>
      </c>
      <c r="D119" s="569">
        <v>4607091383256</v>
      </c>
      <c r="E119" s="570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8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86"/>
      <c r="R119" s="586"/>
      <c r="S119" s="586"/>
      <c r="T119" s="587"/>
      <c r="U119" s="34"/>
      <c r="V119" s="34"/>
      <c r="W119" s="35" t="s">
        <v>70</v>
      </c>
      <c r="X119" s="563">
        <v>0</v>
      </c>
      <c r="Y119" s="56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69">
        <v>4607091385748</v>
      </c>
      <c r="E120" s="570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84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86"/>
      <c r="R120" s="586"/>
      <c r="S120" s="586"/>
      <c r="T120" s="587"/>
      <c r="U120" s="34"/>
      <c r="V120" s="34"/>
      <c r="W120" s="35" t="s">
        <v>70</v>
      </c>
      <c r="X120" s="563">
        <v>304.2</v>
      </c>
      <c r="Y120" s="564">
        <f>IFERROR(IF(X120="",0,CEILING((X120/$H120),1)*$H120),"")</f>
        <v>305.10000000000002</v>
      </c>
      <c r="Z120" s="36">
        <f>IFERROR(IF(Y120=0,"",ROUNDUP(Y120/H120,0)*0.00651),"")</f>
        <v>0.73563000000000001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332.59199999999998</v>
      </c>
      <c r="BN120" s="64">
        <f>IFERROR(Y120*I120/H120,"0")</f>
        <v>333.57599999999996</v>
      </c>
      <c r="BO120" s="64">
        <f>IFERROR(1/J120*(X120/H120),"0")</f>
        <v>0.61904761904761907</v>
      </c>
      <c r="BP120" s="64">
        <f>IFERROR(1/J120*(Y120/H120),"0")</f>
        <v>0.62087912087912089</v>
      </c>
    </row>
    <row r="121" spans="1:68" ht="16.5" customHeight="1" x14ac:dyDescent="0.25">
      <c r="A121" s="54" t="s">
        <v>228</v>
      </c>
      <c r="B121" s="54" t="s">
        <v>229</v>
      </c>
      <c r="C121" s="31">
        <v>4301051740</v>
      </c>
      <c r="D121" s="569">
        <v>4680115884533</v>
      </c>
      <c r="E121" s="570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9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86"/>
      <c r="R121" s="586"/>
      <c r="S121" s="586"/>
      <c r="T121" s="587"/>
      <c r="U121" s="34"/>
      <c r="V121" s="34"/>
      <c r="W121" s="35" t="s">
        <v>70</v>
      </c>
      <c r="X121" s="563">
        <v>0</v>
      </c>
      <c r="Y121" s="56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1"/>
      <c r="B122" s="580"/>
      <c r="C122" s="580"/>
      <c r="D122" s="580"/>
      <c r="E122" s="580"/>
      <c r="F122" s="580"/>
      <c r="G122" s="580"/>
      <c r="H122" s="580"/>
      <c r="I122" s="580"/>
      <c r="J122" s="580"/>
      <c r="K122" s="580"/>
      <c r="L122" s="580"/>
      <c r="M122" s="580"/>
      <c r="N122" s="580"/>
      <c r="O122" s="582"/>
      <c r="P122" s="571" t="s">
        <v>72</v>
      </c>
      <c r="Q122" s="572"/>
      <c r="R122" s="572"/>
      <c r="S122" s="572"/>
      <c r="T122" s="572"/>
      <c r="U122" s="572"/>
      <c r="V122" s="573"/>
      <c r="W122" s="37" t="s">
        <v>73</v>
      </c>
      <c r="X122" s="565">
        <f>IFERROR(X118/H118,"0")+IFERROR(X119/H119,"0")+IFERROR(X120/H120,"0")+IFERROR(X121/H121,"0")</f>
        <v>112.66666666666666</v>
      </c>
      <c r="Y122" s="565">
        <f>IFERROR(Y118/H118,"0")+IFERROR(Y119/H119,"0")+IFERROR(Y120/H120,"0")+IFERROR(Y121/H121,"0")</f>
        <v>113</v>
      </c>
      <c r="Z122" s="565">
        <f>IFERROR(IF(Z118="",0,Z118),"0")+IFERROR(IF(Z119="",0,Z119),"0")+IFERROR(IF(Z120="",0,Z120),"0")+IFERROR(IF(Z121="",0,Z121),"0")</f>
        <v>0.73563000000000001</v>
      </c>
      <c r="AA122" s="566"/>
      <c r="AB122" s="566"/>
      <c r="AC122" s="566"/>
    </row>
    <row r="123" spans="1:68" x14ac:dyDescent="0.2">
      <c r="A123" s="580"/>
      <c r="B123" s="580"/>
      <c r="C123" s="580"/>
      <c r="D123" s="580"/>
      <c r="E123" s="580"/>
      <c r="F123" s="580"/>
      <c r="G123" s="580"/>
      <c r="H123" s="580"/>
      <c r="I123" s="580"/>
      <c r="J123" s="580"/>
      <c r="K123" s="580"/>
      <c r="L123" s="580"/>
      <c r="M123" s="580"/>
      <c r="N123" s="580"/>
      <c r="O123" s="582"/>
      <c r="P123" s="571" t="s">
        <v>72</v>
      </c>
      <c r="Q123" s="572"/>
      <c r="R123" s="572"/>
      <c r="S123" s="572"/>
      <c r="T123" s="572"/>
      <c r="U123" s="572"/>
      <c r="V123" s="573"/>
      <c r="W123" s="37" t="s">
        <v>70</v>
      </c>
      <c r="X123" s="565">
        <f>IFERROR(SUM(X118:X121),"0")</f>
        <v>304.2</v>
      </c>
      <c r="Y123" s="565">
        <f>IFERROR(SUM(Y118:Y121),"0")</f>
        <v>305.10000000000002</v>
      </c>
      <c r="Z123" s="37"/>
      <c r="AA123" s="566"/>
      <c r="AB123" s="566"/>
      <c r="AC123" s="566"/>
    </row>
    <row r="124" spans="1:68" ht="14.25" customHeight="1" x14ac:dyDescent="0.25">
      <c r="A124" s="579" t="s">
        <v>174</v>
      </c>
      <c r="B124" s="580"/>
      <c r="C124" s="580"/>
      <c r="D124" s="580"/>
      <c r="E124" s="580"/>
      <c r="F124" s="580"/>
      <c r="G124" s="580"/>
      <c r="H124" s="580"/>
      <c r="I124" s="580"/>
      <c r="J124" s="580"/>
      <c r="K124" s="580"/>
      <c r="L124" s="580"/>
      <c r="M124" s="580"/>
      <c r="N124" s="580"/>
      <c r="O124" s="580"/>
      <c r="P124" s="580"/>
      <c r="Q124" s="580"/>
      <c r="R124" s="580"/>
      <c r="S124" s="580"/>
      <c r="T124" s="580"/>
      <c r="U124" s="580"/>
      <c r="V124" s="580"/>
      <c r="W124" s="580"/>
      <c r="X124" s="580"/>
      <c r="Y124" s="580"/>
      <c r="Z124" s="580"/>
      <c r="AA124" s="559"/>
      <c r="AB124" s="559"/>
      <c r="AC124" s="559"/>
    </row>
    <row r="125" spans="1:68" ht="27" customHeight="1" x14ac:dyDescent="0.25">
      <c r="A125" s="54" t="s">
        <v>231</v>
      </c>
      <c r="B125" s="54" t="s">
        <v>232</v>
      </c>
      <c r="C125" s="31">
        <v>4301060357</v>
      </c>
      <c r="D125" s="569">
        <v>4680115882652</v>
      </c>
      <c r="E125" s="570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79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86"/>
      <c r="R125" s="586"/>
      <c r="S125" s="586"/>
      <c r="T125" s="587"/>
      <c r="U125" s="34"/>
      <c r="V125" s="34"/>
      <c r="W125" s="35" t="s">
        <v>70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4301060317</v>
      </c>
      <c r="D126" s="569">
        <v>4680115880238</v>
      </c>
      <c r="E126" s="570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58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86"/>
      <c r="R126" s="586"/>
      <c r="S126" s="586"/>
      <c r="T126" s="587"/>
      <c r="U126" s="34"/>
      <c r="V126" s="34"/>
      <c r="W126" s="35" t="s">
        <v>70</v>
      </c>
      <c r="X126" s="563">
        <v>0</v>
      </c>
      <c r="Y126" s="56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81"/>
      <c r="B127" s="580"/>
      <c r="C127" s="580"/>
      <c r="D127" s="580"/>
      <c r="E127" s="580"/>
      <c r="F127" s="580"/>
      <c r="G127" s="580"/>
      <c r="H127" s="580"/>
      <c r="I127" s="580"/>
      <c r="J127" s="580"/>
      <c r="K127" s="580"/>
      <c r="L127" s="580"/>
      <c r="M127" s="580"/>
      <c r="N127" s="580"/>
      <c r="O127" s="582"/>
      <c r="P127" s="571" t="s">
        <v>72</v>
      </c>
      <c r="Q127" s="572"/>
      <c r="R127" s="572"/>
      <c r="S127" s="572"/>
      <c r="T127" s="572"/>
      <c r="U127" s="572"/>
      <c r="V127" s="573"/>
      <c r="W127" s="37" t="s">
        <v>73</v>
      </c>
      <c r="X127" s="565">
        <f>IFERROR(X125/H125,"0")+IFERROR(X126/H126,"0")</f>
        <v>0</v>
      </c>
      <c r="Y127" s="565">
        <f>IFERROR(Y125/H125,"0")+IFERROR(Y126/H126,"0")</f>
        <v>0</v>
      </c>
      <c r="Z127" s="565">
        <f>IFERROR(IF(Z125="",0,Z125),"0")+IFERROR(IF(Z126="",0,Z126),"0")</f>
        <v>0</v>
      </c>
      <c r="AA127" s="566"/>
      <c r="AB127" s="566"/>
      <c r="AC127" s="566"/>
    </row>
    <row r="128" spans="1:68" x14ac:dyDescent="0.2">
      <c r="A128" s="580"/>
      <c r="B128" s="580"/>
      <c r="C128" s="580"/>
      <c r="D128" s="580"/>
      <c r="E128" s="580"/>
      <c r="F128" s="580"/>
      <c r="G128" s="580"/>
      <c r="H128" s="580"/>
      <c r="I128" s="580"/>
      <c r="J128" s="580"/>
      <c r="K128" s="580"/>
      <c r="L128" s="580"/>
      <c r="M128" s="580"/>
      <c r="N128" s="580"/>
      <c r="O128" s="582"/>
      <c r="P128" s="571" t="s">
        <v>72</v>
      </c>
      <c r="Q128" s="572"/>
      <c r="R128" s="572"/>
      <c r="S128" s="572"/>
      <c r="T128" s="572"/>
      <c r="U128" s="572"/>
      <c r="V128" s="573"/>
      <c r="W128" s="37" t="s">
        <v>70</v>
      </c>
      <c r="X128" s="565">
        <f>IFERROR(SUM(X125:X126),"0")</f>
        <v>0</v>
      </c>
      <c r="Y128" s="565">
        <f>IFERROR(SUM(Y125:Y126),"0")</f>
        <v>0</v>
      </c>
      <c r="Z128" s="37"/>
      <c r="AA128" s="566"/>
      <c r="AB128" s="566"/>
      <c r="AC128" s="566"/>
    </row>
    <row r="129" spans="1:68" ht="16.5" customHeight="1" x14ac:dyDescent="0.25">
      <c r="A129" s="583" t="s">
        <v>237</v>
      </c>
      <c r="B129" s="580"/>
      <c r="C129" s="580"/>
      <c r="D129" s="580"/>
      <c r="E129" s="580"/>
      <c r="F129" s="580"/>
      <c r="G129" s="580"/>
      <c r="H129" s="580"/>
      <c r="I129" s="580"/>
      <c r="J129" s="580"/>
      <c r="K129" s="580"/>
      <c r="L129" s="580"/>
      <c r="M129" s="580"/>
      <c r="N129" s="580"/>
      <c r="O129" s="580"/>
      <c r="P129" s="580"/>
      <c r="Q129" s="580"/>
      <c r="R129" s="580"/>
      <c r="S129" s="580"/>
      <c r="T129" s="580"/>
      <c r="U129" s="580"/>
      <c r="V129" s="580"/>
      <c r="W129" s="580"/>
      <c r="X129" s="580"/>
      <c r="Y129" s="580"/>
      <c r="Z129" s="580"/>
      <c r="AA129" s="558"/>
      <c r="AB129" s="558"/>
      <c r="AC129" s="558"/>
    </row>
    <row r="130" spans="1:68" ht="14.25" customHeight="1" x14ac:dyDescent="0.25">
      <c r="A130" s="579" t="s">
        <v>64</v>
      </c>
      <c r="B130" s="580"/>
      <c r="C130" s="580"/>
      <c r="D130" s="580"/>
      <c r="E130" s="580"/>
      <c r="F130" s="580"/>
      <c r="G130" s="580"/>
      <c r="H130" s="580"/>
      <c r="I130" s="580"/>
      <c r="J130" s="580"/>
      <c r="K130" s="580"/>
      <c r="L130" s="580"/>
      <c r="M130" s="580"/>
      <c r="N130" s="580"/>
      <c r="O130" s="580"/>
      <c r="P130" s="580"/>
      <c r="Q130" s="580"/>
      <c r="R130" s="580"/>
      <c r="S130" s="580"/>
      <c r="T130" s="580"/>
      <c r="U130" s="580"/>
      <c r="V130" s="580"/>
      <c r="W130" s="580"/>
      <c r="X130" s="580"/>
      <c r="Y130" s="580"/>
      <c r="Z130" s="580"/>
      <c r="AA130" s="559"/>
      <c r="AB130" s="559"/>
      <c r="AC130" s="559"/>
    </row>
    <row r="131" spans="1:68" ht="27" customHeight="1" x14ac:dyDescent="0.25">
      <c r="A131" s="54" t="s">
        <v>238</v>
      </c>
      <c r="B131" s="54" t="s">
        <v>239</v>
      </c>
      <c r="C131" s="31">
        <v>4301031235</v>
      </c>
      <c r="D131" s="569">
        <v>4680115883444</v>
      </c>
      <c r="E131" s="570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80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86"/>
      <c r="R131" s="586"/>
      <c r="S131" s="586"/>
      <c r="T131" s="587"/>
      <c r="U131" s="34"/>
      <c r="V131" s="34"/>
      <c r="W131" s="35" t="s">
        <v>70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238</v>
      </c>
      <c r="B132" s="54" t="s">
        <v>241</v>
      </c>
      <c r="C132" s="31">
        <v>4301031234</v>
      </c>
      <c r="D132" s="569">
        <v>4680115883444</v>
      </c>
      <c r="E132" s="570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6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86"/>
      <c r="R132" s="586"/>
      <c r="S132" s="586"/>
      <c r="T132" s="587"/>
      <c r="U132" s="34"/>
      <c r="V132" s="34"/>
      <c r="W132" s="35" t="s">
        <v>70</v>
      </c>
      <c r="X132" s="563">
        <v>0</v>
      </c>
      <c r="Y132" s="56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81"/>
      <c r="B133" s="580"/>
      <c r="C133" s="580"/>
      <c r="D133" s="580"/>
      <c r="E133" s="580"/>
      <c r="F133" s="580"/>
      <c r="G133" s="580"/>
      <c r="H133" s="580"/>
      <c r="I133" s="580"/>
      <c r="J133" s="580"/>
      <c r="K133" s="580"/>
      <c r="L133" s="580"/>
      <c r="M133" s="580"/>
      <c r="N133" s="580"/>
      <c r="O133" s="582"/>
      <c r="P133" s="571" t="s">
        <v>72</v>
      </c>
      <c r="Q133" s="572"/>
      <c r="R133" s="572"/>
      <c r="S133" s="572"/>
      <c r="T133" s="572"/>
      <c r="U133" s="572"/>
      <c r="V133" s="573"/>
      <c r="W133" s="37" t="s">
        <v>73</v>
      </c>
      <c r="X133" s="565">
        <f>IFERROR(X131/H131,"0")+IFERROR(X132/H132,"0")</f>
        <v>0</v>
      </c>
      <c r="Y133" s="565">
        <f>IFERROR(Y131/H131,"0")+IFERROR(Y132/H132,"0")</f>
        <v>0</v>
      </c>
      <c r="Z133" s="565">
        <f>IFERROR(IF(Z131="",0,Z131),"0")+IFERROR(IF(Z132="",0,Z132),"0")</f>
        <v>0</v>
      </c>
      <c r="AA133" s="566"/>
      <c r="AB133" s="566"/>
      <c r="AC133" s="566"/>
    </row>
    <row r="134" spans="1:68" x14ac:dyDescent="0.2">
      <c r="A134" s="580"/>
      <c r="B134" s="580"/>
      <c r="C134" s="580"/>
      <c r="D134" s="580"/>
      <c r="E134" s="580"/>
      <c r="F134" s="580"/>
      <c r="G134" s="580"/>
      <c r="H134" s="580"/>
      <c r="I134" s="580"/>
      <c r="J134" s="580"/>
      <c r="K134" s="580"/>
      <c r="L134" s="580"/>
      <c r="M134" s="580"/>
      <c r="N134" s="580"/>
      <c r="O134" s="582"/>
      <c r="P134" s="571" t="s">
        <v>72</v>
      </c>
      <c r="Q134" s="572"/>
      <c r="R134" s="572"/>
      <c r="S134" s="572"/>
      <c r="T134" s="572"/>
      <c r="U134" s="572"/>
      <c r="V134" s="573"/>
      <c r="W134" s="37" t="s">
        <v>70</v>
      </c>
      <c r="X134" s="565">
        <f>IFERROR(SUM(X131:X132),"0")</f>
        <v>0</v>
      </c>
      <c r="Y134" s="565">
        <f>IFERROR(SUM(Y131:Y132),"0")</f>
        <v>0</v>
      </c>
      <c r="Z134" s="37"/>
      <c r="AA134" s="566"/>
      <c r="AB134" s="566"/>
      <c r="AC134" s="566"/>
    </row>
    <row r="135" spans="1:68" ht="14.25" customHeight="1" x14ac:dyDescent="0.25">
      <c r="A135" s="579" t="s">
        <v>74</v>
      </c>
      <c r="B135" s="580"/>
      <c r="C135" s="580"/>
      <c r="D135" s="580"/>
      <c r="E135" s="580"/>
      <c r="F135" s="580"/>
      <c r="G135" s="580"/>
      <c r="H135" s="580"/>
      <c r="I135" s="580"/>
      <c r="J135" s="580"/>
      <c r="K135" s="580"/>
      <c r="L135" s="580"/>
      <c r="M135" s="580"/>
      <c r="N135" s="580"/>
      <c r="O135" s="580"/>
      <c r="P135" s="580"/>
      <c r="Q135" s="580"/>
      <c r="R135" s="580"/>
      <c r="S135" s="580"/>
      <c r="T135" s="580"/>
      <c r="U135" s="580"/>
      <c r="V135" s="580"/>
      <c r="W135" s="580"/>
      <c r="X135" s="580"/>
      <c r="Y135" s="580"/>
      <c r="Z135" s="580"/>
      <c r="AA135" s="559"/>
      <c r="AB135" s="559"/>
      <c r="AC135" s="559"/>
    </row>
    <row r="136" spans="1:68" ht="16.5" customHeight="1" x14ac:dyDescent="0.25">
      <c r="A136" s="54" t="s">
        <v>242</v>
      </c>
      <c r="B136" s="54" t="s">
        <v>243</v>
      </c>
      <c r="C136" s="31">
        <v>4301051477</v>
      </c>
      <c r="D136" s="569">
        <v>4680115882584</v>
      </c>
      <c r="E136" s="570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60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86"/>
      <c r="R136" s="586"/>
      <c r="S136" s="586"/>
      <c r="T136" s="587"/>
      <c r="U136" s="34"/>
      <c r="V136" s="34"/>
      <c r="W136" s="35" t="s">
        <v>70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242</v>
      </c>
      <c r="B137" s="54" t="s">
        <v>245</v>
      </c>
      <c r="C137" s="31">
        <v>4301051476</v>
      </c>
      <c r="D137" s="569">
        <v>4680115882584</v>
      </c>
      <c r="E137" s="570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8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86"/>
      <c r="R137" s="586"/>
      <c r="S137" s="586"/>
      <c r="T137" s="587"/>
      <c r="U137" s="34"/>
      <c r="V137" s="34"/>
      <c r="W137" s="35" t="s">
        <v>70</v>
      </c>
      <c r="X137" s="563">
        <v>0</v>
      </c>
      <c r="Y137" s="56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81"/>
      <c r="B138" s="580"/>
      <c r="C138" s="580"/>
      <c r="D138" s="580"/>
      <c r="E138" s="580"/>
      <c r="F138" s="580"/>
      <c r="G138" s="580"/>
      <c r="H138" s="580"/>
      <c r="I138" s="580"/>
      <c r="J138" s="580"/>
      <c r="K138" s="580"/>
      <c r="L138" s="580"/>
      <c r="M138" s="580"/>
      <c r="N138" s="580"/>
      <c r="O138" s="582"/>
      <c r="P138" s="571" t="s">
        <v>72</v>
      </c>
      <c r="Q138" s="572"/>
      <c r="R138" s="572"/>
      <c r="S138" s="572"/>
      <c r="T138" s="572"/>
      <c r="U138" s="572"/>
      <c r="V138" s="573"/>
      <c r="W138" s="37" t="s">
        <v>73</v>
      </c>
      <c r="X138" s="565">
        <f>IFERROR(X136/H136,"0")+IFERROR(X137/H137,"0")</f>
        <v>0</v>
      </c>
      <c r="Y138" s="565">
        <f>IFERROR(Y136/H136,"0")+IFERROR(Y137/H137,"0")</f>
        <v>0</v>
      </c>
      <c r="Z138" s="565">
        <f>IFERROR(IF(Z136="",0,Z136),"0")+IFERROR(IF(Z137="",0,Z137),"0")</f>
        <v>0</v>
      </c>
      <c r="AA138" s="566"/>
      <c r="AB138" s="566"/>
      <c r="AC138" s="566"/>
    </row>
    <row r="139" spans="1:68" x14ac:dyDescent="0.2">
      <c r="A139" s="580"/>
      <c r="B139" s="580"/>
      <c r="C139" s="580"/>
      <c r="D139" s="580"/>
      <c r="E139" s="580"/>
      <c r="F139" s="580"/>
      <c r="G139" s="580"/>
      <c r="H139" s="580"/>
      <c r="I139" s="580"/>
      <c r="J139" s="580"/>
      <c r="K139" s="580"/>
      <c r="L139" s="580"/>
      <c r="M139" s="580"/>
      <c r="N139" s="580"/>
      <c r="O139" s="582"/>
      <c r="P139" s="571" t="s">
        <v>72</v>
      </c>
      <c r="Q139" s="572"/>
      <c r="R139" s="572"/>
      <c r="S139" s="572"/>
      <c r="T139" s="572"/>
      <c r="U139" s="572"/>
      <c r="V139" s="573"/>
      <c r="W139" s="37" t="s">
        <v>70</v>
      </c>
      <c r="X139" s="565">
        <f>IFERROR(SUM(X136:X137),"0")</f>
        <v>0</v>
      </c>
      <c r="Y139" s="565">
        <f>IFERROR(SUM(Y136:Y137),"0")</f>
        <v>0</v>
      </c>
      <c r="Z139" s="37"/>
      <c r="AA139" s="566"/>
      <c r="AB139" s="566"/>
      <c r="AC139" s="566"/>
    </row>
    <row r="140" spans="1:68" ht="16.5" customHeight="1" x14ac:dyDescent="0.25">
      <c r="A140" s="583" t="s">
        <v>101</v>
      </c>
      <c r="B140" s="580"/>
      <c r="C140" s="580"/>
      <c r="D140" s="580"/>
      <c r="E140" s="580"/>
      <c r="F140" s="580"/>
      <c r="G140" s="580"/>
      <c r="H140" s="580"/>
      <c r="I140" s="580"/>
      <c r="J140" s="580"/>
      <c r="K140" s="580"/>
      <c r="L140" s="580"/>
      <c r="M140" s="580"/>
      <c r="N140" s="580"/>
      <c r="O140" s="580"/>
      <c r="P140" s="580"/>
      <c r="Q140" s="580"/>
      <c r="R140" s="580"/>
      <c r="S140" s="580"/>
      <c r="T140" s="580"/>
      <c r="U140" s="580"/>
      <c r="V140" s="580"/>
      <c r="W140" s="580"/>
      <c r="X140" s="580"/>
      <c r="Y140" s="580"/>
      <c r="Z140" s="580"/>
      <c r="AA140" s="558"/>
      <c r="AB140" s="558"/>
      <c r="AC140" s="558"/>
    </row>
    <row r="141" spans="1:68" ht="14.25" customHeight="1" x14ac:dyDescent="0.25">
      <c r="A141" s="579" t="s">
        <v>103</v>
      </c>
      <c r="B141" s="580"/>
      <c r="C141" s="580"/>
      <c r="D141" s="580"/>
      <c r="E141" s="580"/>
      <c r="F141" s="580"/>
      <c r="G141" s="580"/>
      <c r="H141" s="580"/>
      <c r="I141" s="580"/>
      <c r="J141" s="580"/>
      <c r="K141" s="580"/>
      <c r="L141" s="580"/>
      <c r="M141" s="580"/>
      <c r="N141" s="580"/>
      <c r="O141" s="580"/>
      <c r="P141" s="580"/>
      <c r="Q141" s="580"/>
      <c r="R141" s="580"/>
      <c r="S141" s="580"/>
      <c r="T141" s="580"/>
      <c r="U141" s="580"/>
      <c r="V141" s="580"/>
      <c r="W141" s="580"/>
      <c r="X141" s="580"/>
      <c r="Y141" s="580"/>
      <c r="Z141" s="580"/>
      <c r="AA141" s="559"/>
      <c r="AB141" s="559"/>
      <c r="AC141" s="559"/>
    </row>
    <row r="142" spans="1:68" ht="27" customHeight="1" x14ac:dyDescent="0.25">
      <c r="A142" s="54" t="s">
        <v>246</v>
      </c>
      <c r="B142" s="54" t="s">
        <v>247</v>
      </c>
      <c r="C142" s="31">
        <v>4301011705</v>
      </c>
      <c r="D142" s="569">
        <v>4607091384604</v>
      </c>
      <c r="E142" s="570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7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86"/>
      <c r="R142" s="586"/>
      <c r="S142" s="586"/>
      <c r="T142" s="587"/>
      <c r="U142" s="34"/>
      <c r="V142" s="34"/>
      <c r="W142" s="35" t="s">
        <v>70</v>
      </c>
      <c r="X142" s="563">
        <v>0</v>
      </c>
      <c r="Y142" s="56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248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81"/>
      <c r="B143" s="580"/>
      <c r="C143" s="580"/>
      <c r="D143" s="580"/>
      <c r="E143" s="580"/>
      <c r="F143" s="580"/>
      <c r="G143" s="580"/>
      <c r="H143" s="580"/>
      <c r="I143" s="580"/>
      <c r="J143" s="580"/>
      <c r="K143" s="580"/>
      <c r="L143" s="580"/>
      <c r="M143" s="580"/>
      <c r="N143" s="580"/>
      <c r="O143" s="582"/>
      <c r="P143" s="571" t="s">
        <v>72</v>
      </c>
      <c r="Q143" s="572"/>
      <c r="R143" s="572"/>
      <c r="S143" s="572"/>
      <c r="T143" s="572"/>
      <c r="U143" s="572"/>
      <c r="V143" s="573"/>
      <c r="W143" s="37" t="s">
        <v>73</v>
      </c>
      <c r="X143" s="565">
        <f>IFERROR(X142/H142,"0")</f>
        <v>0</v>
      </c>
      <c r="Y143" s="565">
        <f>IFERROR(Y142/H142,"0")</f>
        <v>0</v>
      </c>
      <c r="Z143" s="565">
        <f>IFERROR(IF(Z142="",0,Z142),"0")</f>
        <v>0</v>
      </c>
      <c r="AA143" s="566"/>
      <c r="AB143" s="566"/>
      <c r="AC143" s="566"/>
    </row>
    <row r="144" spans="1:68" x14ac:dyDescent="0.2">
      <c r="A144" s="580"/>
      <c r="B144" s="580"/>
      <c r="C144" s="580"/>
      <c r="D144" s="580"/>
      <c r="E144" s="580"/>
      <c r="F144" s="580"/>
      <c r="G144" s="580"/>
      <c r="H144" s="580"/>
      <c r="I144" s="580"/>
      <c r="J144" s="580"/>
      <c r="K144" s="580"/>
      <c r="L144" s="580"/>
      <c r="M144" s="580"/>
      <c r="N144" s="580"/>
      <c r="O144" s="582"/>
      <c r="P144" s="571" t="s">
        <v>72</v>
      </c>
      <c r="Q144" s="572"/>
      <c r="R144" s="572"/>
      <c r="S144" s="572"/>
      <c r="T144" s="572"/>
      <c r="U144" s="572"/>
      <c r="V144" s="573"/>
      <c r="W144" s="37" t="s">
        <v>70</v>
      </c>
      <c r="X144" s="565">
        <f>IFERROR(SUM(X142:X142),"0")</f>
        <v>0</v>
      </c>
      <c r="Y144" s="565">
        <f>IFERROR(SUM(Y142:Y142),"0")</f>
        <v>0</v>
      </c>
      <c r="Z144" s="37"/>
      <c r="AA144" s="566"/>
      <c r="AB144" s="566"/>
      <c r="AC144" s="566"/>
    </row>
    <row r="145" spans="1:68" ht="14.25" customHeight="1" x14ac:dyDescent="0.25">
      <c r="A145" s="579" t="s">
        <v>64</v>
      </c>
      <c r="B145" s="580"/>
      <c r="C145" s="580"/>
      <c r="D145" s="580"/>
      <c r="E145" s="580"/>
      <c r="F145" s="580"/>
      <c r="G145" s="580"/>
      <c r="H145" s="580"/>
      <c r="I145" s="580"/>
      <c r="J145" s="580"/>
      <c r="K145" s="580"/>
      <c r="L145" s="580"/>
      <c r="M145" s="580"/>
      <c r="N145" s="580"/>
      <c r="O145" s="580"/>
      <c r="P145" s="580"/>
      <c r="Q145" s="580"/>
      <c r="R145" s="580"/>
      <c r="S145" s="580"/>
      <c r="T145" s="580"/>
      <c r="U145" s="580"/>
      <c r="V145" s="580"/>
      <c r="W145" s="580"/>
      <c r="X145" s="580"/>
      <c r="Y145" s="580"/>
      <c r="Z145" s="580"/>
      <c r="AA145" s="559"/>
      <c r="AB145" s="559"/>
      <c r="AC145" s="559"/>
    </row>
    <row r="146" spans="1:68" ht="16.5" customHeight="1" x14ac:dyDescent="0.25">
      <c r="A146" s="54" t="s">
        <v>249</v>
      </c>
      <c r="B146" s="54" t="s">
        <v>250</v>
      </c>
      <c r="C146" s="31">
        <v>4301030895</v>
      </c>
      <c r="D146" s="569">
        <v>4607091387667</v>
      </c>
      <c r="E146" s="570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6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86"/>
      <c r="R146" s="586"/>
      <c r="S146" s="586"/>
      <c r="T146" s="587"/>
      <c r="U146" s="34"/>
      <c r="V146" s="34"/>
      <c r="W146" s="35" t="s">
        <v>70</v>
      </c>
      <c r="X146" s="563">
        <v>0</v>
      </c>
      <c r="Y146" s="56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251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252</v>
      </c>
      <c r="B147" s="54" t="s">
        <v>253</v>
      </c>
      <c r="C147" s="31">
        <v>4301030961</v>
      </c>
      <c r="D147" s="569">
        <v>4607091387636</v>
      </c>
      <c r="E147" s="570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8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86"/>
      <c r="R147" s="586"/>
      <c r="S147" s="586"/>
      <c r="T147" s="587"/>
      <c r="U147" s="34"/>
      <c r="V147" s="34"/>
      <c r="W147" s="35" t="s">
        <v>70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254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255</v>
      </c>
      <c r="B148" s="54" t="s">
        <v>256</v>
      </c>
      <c r="C148" s="31">
        <v>4301030963</v>
      </c>
      <c r="D148" s="569">
        <v>4607091382426</v>
      </c>
      <c r="E148" s="570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8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86"/>
      <c r="R148" s="586"/>
      <c r="S148" s="586"/>
      <c r="T148" s="587"/>
      <c r="U148" s="34"/>
      <c r="V148" s="34"/>
      <c r="W148" s="35" t="s">
        <v>70</v>
      </c>
      <c r="X148" s="563">
        <v>0</v>
      </c>
      <c r="Y148" s="56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257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81"/>
      <c r="B149" s="580"/>
      <c r="C149" s="580"/>
      <c r="D149" s="580"/>
      <c r="E149" s="580"/>
      <c r="F149" s="580"/>
      <c r="G149" s="580"/>
      <c r="H149" s="580"/>
      <c r="I149" s="580"/>
      <c r="J149" s="580"/>
      <c r="K149" s="580"/>
      <c r="L149" s="580"/>
      <c r="M149" s="580"/>
      <c r="N149" s="580"/>
      <c r="O149" s="582"/>
      <c r="P149" s="571" t="s">
        <v>72</v>
      </c>
      <c r="Q149" s="572"/>
      <c r="R149" s="572"/>
      <c r="S149" s="572"/>
      <c r="T149" s="572"/>
      <c r="U149" s="572"/>
      <c r="V149" s="573"/>
      <c r="W149" s="37" t="s">
        <v>73</v>
      </c>
      <c r="X149" s="565">
        <f>IFERROR(X146/H146,"0")+IFERROR(X147/H147,"0")+IFERROR(X148/H148,"0")</f>
        <v>0</v>
      </c>
      <c r="Y149" s="565">
        <f>IFERROR(Y146/H146,"0")+IFERROR(Y147/H147,"0")+IFERROR(Y148/H148,"0")</f>
        <v>0</v>
      </c>
      <c r="Z149" s="565">
        <f>IFERROR(IF(Z146="",0,Z146),"0")+IFERROR(IF(Z147="",0,Z147),"0")+IFERROR(IF(Z148="",0,Z148),"0")</f>
        <v>0</v>
      </c>
      <c r="AA149" s="566"/>
      <c r="AB149" s="566"/>
      <c r="AC149" s="566"/>
    </row>
    <row r="150" spans="1:68" x14ac:dyDescent="0.2">
      <c r="A150" s="580"/>
      <c r="B150" s="580"/>
      <c r="C150" s="580"/>
      <c r="D150" s="580"/>
      <c r="E150" s="580"/>
      <c r="F150" s="580"/>
      <c r="G150" s="580"/>
      <c r="H150" s="580"/>
      <c r="I150" s="580"/>
      <c r="J150" s="580"/>
      <c r="K150" s="580"/>
      <c r="L150" s="580"/>
      <c r="M150" s="580"/>
      <c r="N150" s="580"/>
      <c r="O150" s="582"/>
      <c r="P150" s="571" t="s">
        <v>72</v>
      </c>
      <c r="Q150" s="572"/>
      <c r="R150" s="572"/>
      <c r="S150" s="572"/>
      <c r="T150" s="572"/>
      <c r="U150" s="572"/>
      <c r="V150" s="573"/>
      <c r="W150" s="37" t="s">
        <v>70</v>
      </c>
      <c r="X150" s="565">
        <f>IFERROR(SUM(X146:X148),"0")</f>
        <v>0</v>
      </c>
      <c r="Y150" s="565">
        <f>IFERROR(SUM(Y146:Y148),"0")</f>
        <v>0</v>
      </c>
      <c r="Z150" s="37"/>
      <c r="AA150" s="566"/>
      <c r="AB150" s="566"/>
      <c r="AC150" s="566"/>
    </row>
    <row r="151" spans="1:68" ht="27.75" customHeight="1" x14ac:dyDescent="0.2">
      <c r="A151" s="644" t="s">
        <v>258</v>
      </c>
      <c r="B151" s="645"/>
      <c r="C151" s="645"/>
      <c r="D151" s="645"/>
      <c r="E151" s="645"/>
      <c r="F151" s="645"/>
      <c r="G151" s="645"/>
      <c r="H151" s="645"/>
      <c r="I151" s="645"/>
      <c r="J151" s="645"/>
      <c r="K151" s="645"/>
      <c r="L151" s="645"/>
      <c r="M151" s="645"/>
      <c r="N151" s="645"/>
      <c r="O151" s="645"/>
      <c r="P151" s="645"/>
      <c r="Q151" s="645"/>
      <c r="R151" s="645"/>
      <c r="S151" s="645"/>
      <c r="T151" s="645"/>
      <c r="U151" s="645"/>
      <c r="V151" s="645"/>
      <c r="W151" s="645"/>
      <c r="X151" s="645"/>
      <c r="Y151" s="645"/>
      <c r="Z151" s="645"/>
      <c r="AA151" s="48"/>
      <c r="AB151" s="48"/>
      <c r="AC151" s="48"/>
    </row>
    <row r="152" spans="1:68" ht="16.5" customHeight="1" x14ac:dyDescent="0.25">
      <c r="A152" s="583" t="s">
        <v>259</v>
      </c>
      <c r="B152" s="580"/>
      <c r="C152" s="580"/>
      <c r="D152" s="580"/>
      <c r="E152" s="580"/>
      <c r="F152" s="580"/>
      <c r="G152" s="580"/>
      <c r="H152" s="580"/>
      <c r="I152" s="580"/>
      <c r="J152" s="580"/>
      <c r="K152" s="580"/>
      <c r="L152" s="580"/>
      <c r="M152" s="580"/>
      <c r="N152" s="580"/>
      <c r="O152" s="580"/>
      <c r="P152" s="580"/>
      <c r="Q152" s="580"/>
      <c r="R152" s="580"/>
      <c r="S152" s="580"/>
      <c r="T152" s="580"/>
      <c r="U152" s="580"/>
      <c r="V152" s="580"/>
      <c r="W152" s="580"/>
      <c r="X152" s="580"/>
      <c r="Y152" s="580"/>
      <c r="Z152" s="580"/>
      <c r="AA152" s="558"/>
      <c r="AB152" s="558"/>
      <c r="AC152" s="558"/>
    </row>
    <row r="153" spans="1:68" ht="14.25" customHeight="1" x14ac:dyDescent="0.25">
      <c r="A153" s="579" t="s">
        <v>139</v>
      </c>
      <c r="B153" s="580"/>
      <c r="C153" s="580"/>
      <c r="D153" s="580"/>
      <c r="E153" s="580"/>
      <c r="F153" s="580"/>
      <c r="G153" s="580"/>
      <c r="H153" s="580"/>
      <c r="I153" s="580"/>
      <c r="J153" s="580"/>
      <c r="K153" s="580"/>
      <c r="L153" s="580"/>
      <c r="M153" s="580"/>
      <c r="N153" s="580"/>
      <c r="O153" s="580"/>
      <c r="P153" s="580"/>
      <c r="Q153" s="580"/>
      <c r="R153" s="580"/>
      <c r="S153" s="580"/>
      <c r="T153" s="580"/>
      <c r="U153" s="580"/>
      <c r="V153" s="580"/>
      <c r="W153" s="580"/>
      <c r="X153" s="580"/>
      <c r="Y153" s="580"/>
      <c r="Z153" s="580"/>
      <c r="AA153" s="559"/>
      <c r="AB153" s="559"/>
      <c r="AC153" s="559"/>
    </row>
    <row r="154" spans="1:68" ht="27" customHeight="1" x14ac:dyDescent="0.25">
      <c r="A154" s="54" t="s">
        <v>260</v>
      </c>
      <c r="B154" s="54" t="s">
        <v>261</v>
      </c>
      <c r="C154" s="31">
        <v>4301020323</v>
      </c>
      <c r="D154" s="569">
        <v>4680115886223</v>
      </c>
      <c r="E154" s="570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69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86"/>
      <c r="R154" s="586"/>
      <c r="S154" s="586"/>
      <c r="T154" s="587"/>
      <c r="U154" s="34"/>
      <c r="V154" s="34"/>
      <c r="W154" s="35" t="s">
        <v>70</v>
      </c>
      <c r="X154" s="563">
        <v>0</v>
      </c>
      <c r="Y154" s="56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262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81"/>
      <c r="B155" s="580"/>
      <c r="C155" s="580"/>
      <c r="D155" s="580"/>
      <c r="E155" s="580"/>
      <c r="F155" s="580"/>
      <c r="G155" s="580"/>
      <c r="H155" s="580"/>
      <c r="I155" s="580"/>
      <c r="J155" s="580"/>
      <c r="K155" s="580"/>
      <c r="L155" s="580"/>
      <c r="M155" s="580"/>
      <c r="N155" s="580"/>
      <c r="O155" s="582"/>
      <c r="P155" s="571" t="s">
        <v>72</v>
      </c>
      <c r="Q155" s="572"/>
      <c r="R155" s="572"/>
      <c r="S155" s="572"/>
      <c r="T155" s="572"/>
      <c r="U155" s="572"/>
      <c r="V155" s="573"/>
      <c r="W155" s="37" t="s">
        <v>73</v>
      </c>
      <c r="X155" s="565">
        <f>IFERROR(X154/H154,"0")</f>
        <v>0</v>
      </c>
      <c r="Y155" s="565">
        <f>IFERROR(Y154/H154,"0")</f>
        <v>0</v>
      </c>
      <c r="Z155" s="565">
        <f>IFERROR(IF(Z154="",0,Z154),"0")</f>
        <v>0</v>
      </c>
      <c r="AA155" s="566"/>
      <c r="AB155" s="566"/>
      <c r="AC155" s="566"/>
    </row>
    <row r="156" spans="1:68" x14ac:dyDescent="0.2">
      <c r="A156" s="580"/>
      <c r="B156" s="580"/>
      <c r="C156" s="580"/>
      <c r="D156" s="580"/>
      <c r="E156" s="580"/>
      <c r="F156" s="580"/>
      <c r="G156" s="580"/>
      <c r="H156" s="580"/>
      <c r="I156" s="580"/>
      <c r="J156" s="580"/>
      <c r="K156" s="580"/>
      <c r="L156" s="580"/>
      <c r="M156" s="580"/>
      <c r="N156" s="580"/>
      <c r="O156" s="582"/>
      <c r="P156" s="571" t="s">
        <v>72</v>
      </c>
      <c r="Q156" s="572"/>
      <c r="R156" s="572"/>
      <c r="S156" s="572"/>
      <c r="T156" s="572"/>
      <c r="U156" s="572"/>
      <c r="V156" s="573"/>
      <c r="W156" s="37" t="s">
        <v>70</v>
      </c>
      <c r="X156" s="565">
        <f>IFERROR(SUM(X154:X154),"0")</f>
        <v>0</v>
      </c>
      <c r="Y156" s="565">
        <f>IFERROR(SUM(Y154:Y154),"0")</f>
        <v>0</v>
      </c>
      <c r="Z156" s="37"/>
      <c r="AA156" s="566"/>
      <c r="AB156" s="566"/>
      <c r="AC156" s="566"/>
    </row>
    <row r="157" spans="1:68" ht="14.25" customHeight="1" x14ac:dyDescent="0.25">
      <c r="A157" s="579" t="s">
        <v>64</v>
      </c>
      <c r="B157" s="580"/>
      <c r="C157" s="580"/>
      <c r="D157" s="580"/>
      <c r="E157" s="580"/>
      <c r="F157" s="580"/>
      <c r="G157" s="580"/>
      <c r="H157" s="580"/>
      <c r="I157" s="580"/>
      <c r="J157" s="580"/>
      <c r="K157" s="580"/>
      <c r="L157" s="580"/>
      <c r="M157" s="580"/>
      <c r="N157" s="580"/>
      <c r="O157" s="580"/>
      <c r="P157" s="580"/>
      <c r="Q157" s="580"/>
      <c r="R157" s="580"/>
      <c r="S157" s="580"/>
      <c r="T157" s="580"/>
      <c r="U157" s="580"/>
      <c r="V157" s="580"/>
      <c r="W157" s="580"/>
      <c r="X157" s="580"/>
      <c r="Y157" s="580"/>
      <c r="Z157" s="580"/>
      <c r="AA157" s="559"/>
      <c r="AB157" s="559"/>
      <c r="AC157" s="559"/>
    </row>
    <row r="158" spans="1:68" ht="27" customHeight="1" x14ac:dyDescent="0.25">
      <c r="A158" s="54" t="s">
        <v>263</v>
      </c>
      <c r="B158" s="54" t="s">
        <v>264</v>
      </c>
      <c r="C158" s="31">
        <v>4301031191</v>
      </c>
      <c r="D158" s="569">
        <v>4680115880993</v>
      </c>
      <c r="E158" s="570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83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86"/>
      <c r="R158" s="586"/>
      <c r="S158" s="586"/>
      <c r="T158" s="587"/>
      <c r="U158" s="34"/>
      <c r="V158" s="34"/>
      <c r="W158" s="35" t="s">
        <v>70</v>
      </c>
      <c r="X158" s="563">
        <v>0</v>
      </c>
      <c r="Y158" s="564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265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customHeight="1" x14ac:dyDescent="0.25">
      <c r="A159" s="54" t="s">
        <v>266</v>
      </c>
      <c r="B159" s="54" t="s">
        <v>267</v>
      </c>
      <c r="C159" s="31">
        <v>4301031204</v>
      </c>
      <c r="D159" s="569">
        <v>4680115881761</v>
      </c>
      <c r="E159" s="570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86"/>
      <c r="R159" s="586"/>
      <c r="S159" s="586"/>
      <c r="T159" s="587"/>
      <c r="U159" s="34"/>
      <c r="V159" s="34"/>
      <c r="W159" s="35" t="s">
        <v>70</v>
      </c>
      <c r="X159" s="563">
        <v>0</v>
      </c>
      <c r="Y159" s="564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268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269</v>
      </c>
      <c r="B160" s="54" t="s">
        <v>270</v>
      </c>
      <c r="C160" s="31">
        <v>4301031201</v>
      </c>
      <c r="D160" s="569">
        <v>4680115881563</v>
      </c>
      <c r="E160" s="570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8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86"/>
      <c r="R160" s="586"/>
      <c r="S160" s="586"/>
      <c r="T160" s="587"/>
      <c r="U160" s="34"/>
      <c r="V160" s="34"/>
      <c r="W160" s="35" t="s">
        <v>70</v>
      </c>
      <c r="X160" s="563">
        <v>0</v>
      </c>
      <c r="Y160" s="564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271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customHeight="1" x14ac:dyDescent="0.25">
      <c r="A161" s="54" t="s">
        <v>272</v>
      </c>
      <c r="B161" s="54" t="s">
        <v>273</v>
      </c>
      <c r="C161" s="31">
        <v>4301031199</v>
      </c>
      <c r="D161" s="569">
        <v>4680115880986</v>
      </c>
      <c r="E161" s="570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6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86"/>
      <c r="R161" s="586"/>
      <c r="S161" s="586"/>
      <c r="T161" s="587"/>
      <c r="U161" s="34"/>
      <c r="V161" s="34"/>
      <c r="W161" s="35" t="s">
        <v>70</v>
      </c>
      <c r="X161" s="563">
        <v>0</v>
      </c>
      <c r="Y161" s="564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customHeight="1" x14ac:dyDescent="0.25">
      <c r="A162" s="54" t="s">
        <v>274</v>
      </c>
      <c r="B162" s="54" t="s">
        <v>275</v>
      </c>
      <c r="C162" s="31">
        <v>4301031205</v>
      </c>
      <c r="D162" s="569">
        <v>4680115881785</v>
      </c>
      <c r="E162" s="570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66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86"/>
      <c r="R162" s="586"/>
      <c r="S162" s="586"/>
      <c r="T162" s="587"/>
      <c r="U162" s="34"/>
      <c r="V162" s="34"/>
      <c r="W162" s="35" t="s">
        <v>70</v>
      </c>
      <c r="X162" s="563">
        <v>0</v>
      </c>
      <c r="Y162" s="564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268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customHeight="1" x14ac:dyDescent="0.25">
      <c r="A163" s="54" t="s">
        <v>276</v>
      </c>
      <c r="B163" s="54" t="s">
        <v>277</v>
      </c>
      <c r="C163" s="31">
        <v>4301031399</v>
      </c>
      <c r="D163" s="569">
        <v>4680115886537</v>
      </c>
      <c r="E163" s="570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4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86"/>
      <c r="R163" s="586"/>
      <c r="S163" s="586"/>
      <c r="T163" s="587"/>
      <c r="U163" s="34"/>
      <c r="V163" s="34"/>
      <c r="W163" s="35" t="s">
        <v>70</v>
      </c>
      <c r="X163" s="563">
        <v>0</v>
      </c>
      <c r="Y163" s="564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278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279</v>
      </c>
      <c r="B164" s="54" t="s">
        <v>280</v>
      </c>
      <c r="C164" s="31">
        <v>4301031202</v>
      </c>
      <c r="D164" s="569">
        <v>4680115881679</v>
      </c>
      <c r="E164" s="570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6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86"/>
      <c r="R164" s="586"/>
      <c r="S164" s="586"/>
      <c r="T164" s="587"/>
      <c r="U164" s="34"/>
      <c r="V164" s="34"/>
      <c r="W164" s="35" t="s">
        <v>70</v>
      </c>
      <c r="X164" s="563">
        <v>0</v>
      </c>
      <c r="Y164" s="564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271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281</v>
      </c>
      <c r="B165" s="54" t="s">
        <v>282</v>
      </c>
      <c r="C165" s="31">
        <v>4301031158</v>
      </c>
      <c r="D165" s="569">
        <v>4680115880191</v>
      </c>
      <c r="E165" s="570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8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86"/>
      <c r="R165" s="586"/>
      <c r="S165" s="586"/>
      <c r="T165" s="587"/>
      <c r="U165" s="34"/>
      <c r="V165" s="34"/>
      <c r="W165" s="35" t="s">
        <v>70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271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283</v>
      </c>
      <c r="B166" s="54" t="s">
        <v>284</v>
      </c>
      <c r="C166" s="31">
        <v>4301031245</v>
      </c>
      <c r="D166" s="569">
        <v>4680115883963</v>
      </c>
      <c r="E166" s="570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3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86"/>
      <c r="R166" s="586"/>
      <c r="S166" s="586"/>
      <c r="T166" s="587"/>
      <c r="U166" s="34"/>
      <c r="V166" s="34"/>
      <c r="W166" s="35" t="s">
        <v>70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285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81"/>
      <c r="B167" s="580"/>
      <c r="C167" s="580"/>
      <c r="D167" s="580"/>
      <c r="E167" s="580"/>
      <c r="F167" s="580"/>
      <c r="G167" s="580"/>
      <c r="H167" s="580"/>
      <c r="I167" s="580"/>
      <c r="J167" s="580"/>
      <c r="K167" s="580"/>
      <c r="L167" s="580"/>
      <c r="M167" s="580"/>
      <c r="N167" s="580"/>
      <c r="O167" s="582"/>
      <c r="P167" s="571" t="s">
        <v>72</v>
      </c>
      <c r="Q167" s="572"/>
      <c r="R167" s="572"/>
      <c r="S167" s="572"/>
      <c r="T167" s="572"/>
      <c r="U167" s="572"/>
      <c r="V167" s="573"/>
      <c r="W167" s="37" t="s">
        <v>73</v>
      </c>
      <c r="X167" s="565">
        <f>IFERROR(X158/H158,"0")+IFERROR(X159/H159,"0")+IFERROR(X160/H160,"0")+IFERROR(X161/H161,"0")+IFERROR(X162/H162,"0")+IFERROR(X163/H163,"0")+IFERROR(X164/H164,"0")+IFERROR(X165/H165,"0")+IFERROR(X166/H166,"0")</f>
        <v>0</v>
      </c>
      <c r="Y167" s="565">
        <f>IFERROR(Y158/H158,"0")+IFERROR(Y159/H159,"0")+IFERROR(Y160/H160,"0")+IFERROR(Y161/H161,"0")+IFERROR(Y162/H162,"0")+IFERROR(Y163/H163,"0")+IFERROR(Y164/H164,"0")+IFERROR(Y165/H165,"0")+IFERROR(Y166/H166,"0")</f>
        <v>0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66"/>
      <c r="AB167" s="566"/>
      <c r="AC167" s="566"/>
    </row>
    <row r="168" spans="1:68" x14ac:dyDescent="0.2">
      <c r="A168" s="580"/>
      <c r="B168" s="580"/>
      <c r="C168" s="580"/>
      <c r="D168" s="580"/>
      <c r="E168" s="580"/>
      <c r="F168" s="580"/>
      <c r="G168" s="580"/>
      <c r="H168" s="580"/>
      <c r="I168" s="580"/>
      <c r="J168" s="580"/>
      <c r="K168" s="580"/>
      <c r="L168" s="580"/>
      <c r="M168" s="580"/>
      <c r="N168" s="580"/>
      <c r="O168" s="582"/>
      <c r="P168" s="571" t="s">
        <v>72</v>
      </c>
      <c r="Q168" s="572"/>
      <c r="R168" s="572"/>
      <c r="S168" s="572"/>
      <c r="T168" s="572"/>
      <c r="U168" s="572"/>
      <c r="V168" s="573"/>
      <c r="W168" s="37" t="s">
        <v>70</v>
      </c>
      <c r="X168" s="565">
        <f>IFERROR(SUM(X158:X166),"0")</f>
        <v>0</v>
      </c>
      <c r="Y168" s="565">
        <f>IFERROR(SUM(Y158:Y166),"0")</f>
        <v>0</v>
      </c>
      <c r="Z168" s="37"/>
      <c r="AA168" s="566"/>
      <c r="AB168" s="566"/>
      <c r="AC168" s="566"/>
    </row>
    <row r="169" spans="1:68" ht="14.25" customHeight="1" x14ac:dyDescent="0.25">
      <c r="A169" s="579" t="s">
        <v>95</v>
      </c>
      <c r="B169" s="580"/>
      <c r="C169" s="580"/>
      <c r="D169" s="580"/>
      <c r="E169" s="580"/>
      <c r="F169" s="580"/>
      <c r="G169" s="580"/>
      <c r="H169" s="580"/>
      <c r="I169" s="580"/>
      <c r="J169" s="580"/>
      <c r="K169" s="580"/>
      <c r="L169" s="580"/>
      <c r="M169" s="580"/>
      <c r="N169" s="580"/>
      <c r="O169" s="580"/>
      <c r="P169" s="580"/>
      <c r="Q169" s="580"/>
      <c r="R169" s="580"/>
      <c r="S169" s="580"/>
      <c r="T169" s="580"/>
      <c r="U169" s="580"/>
      <c r="V169" s="580"/>
      <c r="W169" s="580"/>
      <c r="X169" s="580"/>
      <c r="Y169" s="580"/>
      <c r="Z169" s="580"/>
      <c r="AA169" s="559"/>
      <c r="AB169" s="559"/>
      <c r="AC169" s="559"/>
    </row>
    <row r="170" spans="1:68" ht="27" customHeight="1" x14ac:dyDescent="0.25">
      <c r="A170" s="54" t="s">
        <v>286</v>
      </c>
      <c r="B170" s="54" t="s">
        <v>287</v>
      </c>
      <c r="C170" s="31">
        <v>4301032053</v>
      </c>
      <c r="D170" s="569">
        <v>4680115886780</v>
      </c>
      <c r="E170" s="570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288</v>
      </c>
      <c r="L170" s="32"/>
      <c r="M170" s="33" t="s">
        <v>289</v>
      </c>
      <c r="N170" s="33"/>
      <c r="O170" s="32">
        <v>60</v>
      </c>
      <c r="P170" s="8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86"/>
      <c r="R170" s="586"/>
      <c r="S170" s="586"/>
      <c r="T170" s="587"/>
      <c r="U170" s="34"/>
      <c r="V170" s="34"/>
      <c r="W170" s="35" t="s">
        <v>70</v>
      </c>
      <c r="X170" s="563">
        <v>0</v>
      </c>
      <c r="Y170" s="56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290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291</v>
      </c>
      <c r="B171" s="54" t="s">
        <v>292</v>
      </c>
      <c r="C171" s="31">
        <v>4301032051</v>
      </c>
      <c r="D171" s="569">
        <v>4680115886742</v>
      </c>
      <c r="E171" s="570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288</v>
      </c>
      <c r="L171" s="32"/>
      <c r="M171" s="33" t="s">
        <v>289</v>
      </c>
      <c r="N171" s="33"/>
      <c r="O171" s="32">
        <v>90</v>
      </c>
      <c r="P171" s="84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86"/>
      <c r="R171" s="586"/>
      <c r="S171" s="586"/>
      <c r="T171" s="587"/>
      <c r="U171" s="34"/>
      <c r="V171" s="34"/>
      <c r="W171" s="35" t="s">
        <v>70</v>
      </c>
      <c r="X171" s="563">
        <v>0</v>
      </c>
      <c r="Y171" s="56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293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294</v>
      </c>
      <c r="B172" s="54" t="s">
        <v>295</v>
      </c>
      <c r="C172" s="31">
        <v>4301032052</v>
      </c>
      <c r="D172" s="569">
        <v>4680115886766</v>
      </c>
      <c r="E172" s="570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288</v>
      </c>
      <c r="L172" s="32"/>
      <c r="M172" s="33" t="s">
        <v>289</v>
      </c>
      <c r="N172" s="33"/>
      <c r="O172" s="32">
        <v>90</v>
      </c>
      <c r="P172" s="89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86"/>
      <c r="R172" s="586"/>
      <c r="S172" s="586"/>
      <c r="T172" s="587"/>
      <c r="U172" s="34"/>
      <c r="V172" s="34"/>
      <c r="W172" s="35" t="s">
        <v>70</v>
      </c>
      <c r="X172" s="563">
        <v>0</v>
      </c>
      <c r="Y172" s="56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293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81"/>
      <c r="B173" s="580"/>
      <c r="C173" s="580"/>
      <c r="D173" s="580"/>
      <c r="E173" s="580"/>
      <c r="F173" s="580"/>
      <c r="G173" s="580"/>
      <c r="H173" s="580"/>
      <c r="I173" s="580"/>
      <c r="J173" s="580"/>
      <c r="K173" s="580"/>
      <c r="L173" s="580"/>
      <c r="M173" s="580"/>
      <c r="N173" s="580"/>
      <c r="O173" s="582"/>
      <c r="P173" s="571" t="s">
        <v>72</v>
      </c>
      <c r="Q173" s="572"/>
      <c r="R173" s="572"/>
      <c r="S173" s="572"/>
      <c r="T173" s="572"/>
      <c r="U173" s="572"/>
      <c r="V173" s="573"/>
      <c r="W173" s="37" t="s">
        <v>73</v>
      </c>
      <c r="X173" s="565">
        <f>IFERROR(X170/H170,"0")+IFERROR(X171/H171,"0")+IFERROR(X172/H172,"0")</f>
        <v>0</v>
      </c>
      <c r="Y173" s="565">
        <f>IFERROR(Y170/H170,"0")+IFERROR(Y171/H171,"0")+IFERROR(Y172/H172,"0")</f>
        <v>0</v>
      </c>
      <c r="Z173" s="565">
        <f>IFERROR(IF(Z170="",0,Z170),"0")+IFERROR(IF(Z171="",0,Z171),"0")+IFERROR(IF(Z172="",0,Z172),"0")</f>
        <v>0</v>
      </c>
      <c r="AA173" s="566"/>
      <c r="AB173" s="566"/>
      <c r="AC173" s="566"/>
    </row>
    <row r="174" spans="1:68" x14ac:dyDescent="0.2">
      <c r="A174" s="580"/>
      <c r="B174" s="580"/>
      <c r="C174" s="580"/>
      <c r="D174" s="580"/>
      <c r="E174" s="580"/>
      <c r="F174" s="580"/>
      <c r="G174" s="580"/>
      <c r="H174" s="580"/>
      <c r="I174" s="580"/>
      <c r="J174" s="580"/>
      <c r="K174" s="580"/>
      <c r="L174" s="580"/>
      <c r="M174" s="580"/>
      <c r="N174" s="580"/>
      <c r="O174" s="582"/>
      <c r="P174" s="571" t="s">
        <v>72</v>
      </c>
      <c r="Q174" s="572"/>
      <c r="R174" s="572"/>
      <c r="S174" s="572"/>
      <c r="T174" s="572"/>
      <c r="U174" s="572"/>
      <c r="V174" s="573"/>
      <c r="W174" s="37" t="s">
        <v>70</v>
      </c>
      <c r="X174" s="565">
        <f>IFERROR(SUM(X170:X172),"0")</f>
        <v>0</v>
      </c>
      <c r="Y174" s="565">
        <f>IFERROR(SUM(Y170:Y172),"0")</f>
        <v>0</v>
      </c>
      <c r="Z174" s="37"/>
      <c r="AA174" s="566"/>
      <c r="AB174" s="566"/>
      <c r="AC174" s="566"/>
    </row>
    <row r="175" spans="1:68" ht="14.25" customHeight="1" x14ac:dyDescent="0.25">
      <c r="A175" s="579" t="s">
        <v>296</v>
      </c>
      <c r="B175" s="580"/>
      <c r="C175" s="580"/>
      <c r="D175" s="580"/>
      <c r="E175" s="580"/>
      <c r="F175" s="580"/>
      <c r="G175" s="580"/>
      <c r="H175" s="580"/>
      <c r="I175" s="580"/>
      <c r="J175" s="580"/>
      <c r="K175" s="580"/>
      <c r="L175" s="580"/>
      <c r="M175" s="580"/>
      <c r="N175" s="580"/>
      <c r="O175" s="580"/>
      <c r="P175" s="580"/>
      <c r="Q175" s="580"/>
      <c r="R175" s="580"/>
      <c r="S175" s="580"/>
      <c r="T175" s="580"/>
      <c r="U175" s="580"/>
      <c r="V175" s="580"/>
      <c r="W175" s="580"/>
      <c r="X175" s="580"/>
      <c r="Y175" s="580"/>
      <c r="Z175" s="580"/>
      <c r="AA175" s="559"/>
      <c r="AB175" s="559"/>
      <c r="AC175" s="559"/>
    </row>
    <row r="176" spans="1:68" ht="27" customHeight="1" x14ac:dyDescent="0.25">
      <c r="A176" s="54" t="s">
        <v>297</v>
      </c>
      <c r="B176" s="54" t="s">
        <v>298</v>
      </c>
      <c r="C176" s="31">
        <v>4301170013</v>
      </c>
      <c r="D176" s="569">
        <v>4680115886797</v>
      </c>
      <c r="E176" s="570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65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86"/>
      <c r="R176" s="586"/>
      <c r="S176" s="586"/>
      <c r="T176" s="587"/>
      <c r="U176" s="34"/>
      <c r="V176" s="34"/>
      <c r="W176" s="35" t="s">
        <v>70</v>
      </c>
      <c r="X176" s="563">
        <v>0</v>
      </c>
      <c r="Y176" s="56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81"/>
      <c r="B177" s="580"/>
      <c r="C177" s="580"/>
      <c r="D177" s="580"/>
      <c r="E177" s="580"/>
      <c r="F177" s="580"/>
      <c r="G177" s="580"/>
      <c r="H177" s="580"/>
      <c r="I177" s="580"/>
      <c r="J177" s="580"/>
      <c r="K177" s="580"/>
      <c r="L177" s="580"/>
      <c r="M177" s="580"/>
      <c r="N177" s="580"/>
      <c r="O177" s="582"/>
      <c r="P177" s="571" t="s">
        <v>72</v>
      </c>
      <c r="Q177" s="572"/>
      <c r="R177" s="572"/>
      <c r="S177" s="572"/>
      <c r="T177" s="572"/>
      <c r="U177" s="572"/>
      <c r="V177" s="573"/>
      <c r="W177" s="37" t="s">
        <v>73</v>
      </c>
      <c r="X177" s="565">
        <f>IFERROR(X176/H176,"0")</f>
        <v>0</v>
      </c>
      <c r="Y177" s="565">
        <f>IFERROR(Y176/H176,"0")</f>
        <v>0</v>
      </c>
      <c r="Z177" s="565">
        <f>IFERROR(IF(Z176="",0,Z176),"0")</f>
        <v>0</v>
      </c>
      <c r="AA177" s="566"/>
      <c r="AB177" s="566"/>
      <c r="AC177" s="566"/>
    </row>
    <row r="178" spans="1:68" x14ac:dyDescent="0.2">
      <c r="A178" s="580"/>
      <c r="B178" s="580"/>
      <c r="C178" s="580"/>
      <c r="D178" s="580"/>
      <c r="E178" s="580"/>
      <c r="F178" s="580"/>
      <c r="G178" s="580"/>
      <c r="H178" s="580"/>
      <c r="I178" s="580"/>
      <c r="J178" s="580"/>
      <c r="K178" s="580"/>
      <c r="L178" s="580"/>
      <c r="M178" s="580"/>
      <c r="N178" s="580"/>
      <c r="O178" s="582"/>
      <c r="P178" s="571" t="s">
        <v>72</v>
      </c>
      <c r="Q178" s="572"/>
      <c r="R178" s="572"/>
      <c r="S178" s="572"/>
      <c r="T178" s="572"/>
      <c r="U178" s="572"/>
      <c r="V178" s="573"/>
      <c r="W178" s="37" t="s">
        <v>70</v>
      </c>
      <c r="X178" s="565">
        <f>IFERROR(SUM(X176:X176),"0")</f>
        <v>0</v>
      </c>
      <c r="Y178" s="565">
        <f>IFERROR(SUM(Y176:Y176),"0")</f>
        <v>0</v>
      </c>
      <c r="Z178" s="37"/>
      <c r="AA178" s="566"/>
      <c r="AB178" s="566"/>
      <c r="AC178" s="566"/>
    </row>
    <row r="179" spans="1:68" ht="16.5" customHeight="1" x14ac:dyDescent="0.25">
      <c r="A179" s="583" t="s">
        <v>299</v>
      </c>
      <c r="B179" s="580"/>
      <c r="C179" s="580"/>
      <c r="D179" s="580"/>
      <c r="E179" s="580"/>
      <c r="F179" s="580"/>
      <c r="G179" s="580"/>
      <c r="H179" s="580"/>
      <c r="I179" s="580"/>
      <c r="J179" s="580"/>
      <c r="K179" s="580"/>
      <c r="L179" s="580"/>
      <c r="M179" s="580"/>
      <c r="N179" s="580"/>
      <c r="O179" s="580"/>
      <c r="P179" s="580"/>
      <c r="Q179" s="580"/>
      <c r="R179" s="580"/>
      <c r="S179" s="580"/>
      <c r="T179" s="580"/>
      <c r="U179" s="580"/>
      <c r="V179" s="580"/>
      <c r="W179" s="580"/>
      <c r="X179" s="580"/>
      <c r="Y179" s="580"/>
      <c r="Z179" s="580"/>
      <c r="AA179" s="558"/>
      <c r="AB179" s="558"/>
      <c r="AC179" s="558"/>
    </row>
    <row r="180" spans="1:68" ht="14.25" customHeight="1" x14ac:dyDescent="0.25">
      <c r="A180" s="579" t="s">
        <v>103</v>
      </c>
      <c r="B180" s="580"/>
      <c r="C180" s="580"/>
      <c r="D180" s="580"/>
      <c r="E180" s="580"/>
      <c r="F180" s="580"/>
      <c r="G180" s="580"/>
      <c r="H180" s="580"/>
      <c r="I180" s="580"/>
      <c r="J180" s="580"/>
      <c r="K180" s="580"/>
      <c r="L180" s="580"/>
      <c r="M180" s="580"/>
      <c r="N180" s="580"/>
      <c r="O180" s="580"/>
      <c r="P180" s="580"/>
      <c r="Q180" s="580"/>
      <c r="R180" s="580"/>
      <c r="S180" s="580"/>
      <c r="T180" s="580"/>
      <c r="U180" s="580"/>
      <c r="V180" s="580"/>
      <c r="W180" s="580"/>
      <c r="X180" s="580"/>
      <c r="Y180" s="580"/>
      <c r="Z180" s="580"/>
      <c r="AA180" s="559"/>
      <c r="AB180" s="559"/>
      <c r="AC180" s="559"/>
    </row>
    <row r="181" spans="1:68" ht="16.5" customHeight="1" x14ac:dyDescent="0.25">
      <c r="A181" s="54" t="s">
        <v>300</v>
      </c>
      <c r="B181" s="54" t="s">
        <v>301</v>
      </c>
      <c r="C181" s="31">
        <v>4301011450</v>
      </c>
      <c r="D181" s="569">
        <v>4680115881402</v>
      </c>
      <c r="E181" s="570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9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86"/>
      <c r="R181" s="586"/>
      <c r="S181" s="586"/>
      <c r="T181" s="587"/>
      <c r="U181" s="34"/>
      <c r="V181" s="34"/>
      <c r="W181" s="35" t="s">
        <v>70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302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4301011768</v>
      </c>
      <c r="D182" s="569">
        <v>4680115881396</v>
      </c>
      <c r="E182" s="570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8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86"/>
      <c r="R182" s="586"/>
      <c r="S182" s="586"/>
      <c r="T182" s="587"/>
      <c r="U182" s="34"/>
      <c r="V182" s="34"/>
      <c r="W182" s="35" t="s">
        <v>70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302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81"/>
      <c r="B183" s="580"/>
      <c r="C183" s="580"/>
      <c r="D183" s="580"/>
      <c r="E183" s="580"/>
      <c r="F183" s="580"/>
      <c r="G183" s="580"/>
      <c r="H183" s="580"/>
      <c r="I183" s="580"/>
      <c r="J183" s="580"/>
      <c r="K183" s="580"/>
      <c r="L183" s="580"/>
      <c r="M183" s="580"/>
      <c r="N183" s="580"/>
      <c r="O183" s="582"/>
      <c r="P183" s="571" t="s">
        <v>72</v>
      </c>
      <c r="Q183" s="572"/>
      <c r="R183" s="572"/>
      <c r="S183" s="572"/>
      <c r="T183" s="572"/>
      <c r="U183" s="572"/>
      <c r="V183" s="573"/>
      <c r="W183" s="37" t="s">
        <v>73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x14ac:dyDescent="0.2">
      <c r="A184" s="580"/>
      <c r="B184" s="580"/>
      <c r="C184" s="580"/>
      <c r="D184" s="580"/>
      <c r="E184" s="580"/>
      <c r="F184" s="580"/>
      <c r="G184" s="580"/>
      <c r="H184" s="580"/>
      <c r="I184" s="580"/>
      <c r="J184" s="580"/>
      <c r="K184" s="580"/>
      <c r="L184" s="580"/>
      <c r="M184" s="580"/>
      <c r="N184" s="580"/>
      <c r="O184" s="582"/>
      <c r="P184" s="571" t="s">
        <v>72</v>
      </c>
      <c r="Q184" s="572"/>
      <c r="R184" s="572"/>
      <c r="S184" s="572"/>
      <c r="T184" s="572"/>
      <c r="U184" s="572"/>
      <c r="V184" s="573"/>
      <c r="W184" s="37" t="s">
        <v>70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customHeight="1" x14ac:dyDescent="0.25">
      <c r="A185" s="579" t="s">
        <v>139</v>
      </c>
      <c r="B185" s="580"/>
      <c r="C185" s="580"/>
      <c r="D185" s="580"/>
      <c r="E185" s="580"/>
      <c r="F185" s="580"/>
      <c r="G185" s="580"/>
      <c r="H185" s="580"/>
      <c r="I185" s="580"/>
      <c r="J185" s="580"/>
      <c r="K185" s="580"/>
      <c r="L185" s="580"/>
      <c r="M185" s="580"/>
      <c r="N185" s="580"/>
      <c r="O185" s="580"/>
      <c r="P185" s="580"/>
      <c r="Q185" s="580"/>
      <c r="R185" s="580"/>
      <c r="S185" s="580"/>
      <c r="T185" s="580"/>
      <c r="U185" s="580"/>
      <c r="V185" s="580"/>
      <c r="W185" s="580"/>
      <c r="X185" s="580"/>
      <c r="Y185" s="580"/>
      <c r="Z185" s="580"/>
      <c r="AA185" s="559"/>
      <c r="AB185" s="559"/>
      <c r="AC185" s="559"/>
    </row>
    <row r="186" spans="1:68" ht="16.5" customHeight="1" x14ac:dyDescent="0.25">
      <c r="A186" s="54" t="s">
        <v>305</v>
      </c>
      <c r="B186" s="54" t="s">
        <v>306</v>
      </c>
      <c r="C186" s="31">
        <v>4301020262</v>
      </c>
      <c r="D186" s="569">
        <v>4680115882935</v>
      </c>
      <c r="E186" s="570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62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86"/>
      <c r="R186" s="586"/>
      <c r="S186" s="586"/>
      <c r="T186" s="587"/>
      <c r="U186" s="34"/>
      <c r="V186" s="34"/>
      <c r="W186" s="35" t="s">
        <v>70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307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308</v>
      </c>
      <c r="B187" s="54" t="s">
        <v>309</v>
      </c>
      <c r="C187" s="31">
        <v>4301020220</v>
      </c>
      <c r="D187" s="569">
        <v>4680115880764</v>
      </c>
      <c r="E187" s="570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8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86"/>
      <c r="R187" s="586"/>
      <c r="S187" s="586"/>
      <c r="T187" s="587"/>
      <c r="U187" s="34"/>
      <c r="V187" s="34"/>
      <c r="W187" s="35" t="s">
        <v>70</v>
      </c>
      <c r="X187" s="563">
        <v>0</v>
      </c>
      <c r="Y187" s="56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81"/>
      <c r="B188" s="580"/>
      <c r="C188" s="580"/>
      <c r="D188" s="580"/>
      <c r="E188" s="580"/>
      <c r="F188" s="580"/>
      <c r="G188" s="580"/>
      <c r="H188" s="580"/>
      <c r="I188" s="580"/>
      <c r="J188" s="580"/>
      <c r="K188" s="580"/>
      <c r="L188" s="580"/>
      <c r="M188" s="580"/>
      <c r="N188" s="580"/>
      <c r="O188" s="582"/>
      <c r="P188" s="571" t="s">
        <v>72</v>
      </c>
      <c r="Q188" s="572"/>
      <c r="R188" s="572"/>
      <c r="S188" s="572"/>
      <c r="T188" s="572"/>
      <c r="U188" s="572"/>
      <c r="V188" s="573"/>
      <c r="W188" s="37" t="s">
        <v>73</v>
      </c>
      <c r="X188" s="565">
        <f>IFERROR(X186/H186,"0")+IFERROR(X187/H187,"0")</f>
        <v>0</v>
      </c>
      <c r="Y188" s="565">
        <f>IFERROR(Y186/H186,"0")+IFERROR(Y187/H187,"0")</f>
        <v>0</v>
      </c>
      <c r="Z188" s="565">
        <f>IFERROR(IF(Z186="",0,Z186),"0")+IFERROR(IF(Z187="",0,Z187),"0")</f>
        <v>0</v>
      </c>
      <c r="AA188" s="566"/>
      <c r="AB188" s="566"/>
      <c r="AC188" s="566"/>
    </row>
    <row r="189" spans="1:68" x14ac:dyDescent="0.2">
      <c r="A189" s="580"/>
      <c r="B189" s="580"/>
      <c r="C189" s="580"/>
      <c r="D189" s="580"/>
      <c r="E189" s="580"/>
      <c r="F189" s="580"/>
      <c r="G189" s="580"/>
      <c r="H189" s="580"/>
      <c r="I189" s="580"/>
      <c r="J189" s="580"/>
      <c r="K189" s="580"/>
      <c r="L189" s="580"/>
      <c r="M189" s="580"/>
      <c r="N189" s="580"/>
      <c r="O189" s="582"/>
      <c r="P189" s="571" t="s">
        <v>72</v>
      </c>
      <c r="Q189" s="572"/>
      <c r="R189" s="572"/>
      <c r="S189" s="572"/>
      <c r="T189" s="572"/>
      <c r="U189" s="572"/>
      <c r="V189" s="573"/>
      <c r="W189" s="37" t="s">
        <v>70</v>
      </c>
      <c r="X189" s="565">
        <f>IFERROR(SUM(X186:X187),"0")</f>
        <v>0</v>
      </c>
      <c r="Y189" s="565">
        <f>IFERROR(SUM(Y186:Y187),"0")</f>
        <v>0</v>
      </c>
      <c r="Z189" s="37"/>
      <c r="AA189" s="566"/>
      <c r="AB189" s="566"/>
      <c r="AC189" s="566"/>
    </row>
    <row r="190" spans="1:68" ht="14.25" customHeight="1" x14ac:dyDescent="0.25">
      <c r="A190" s="579" t="s">
        <v>64</v>
      </c>
      <c r="B190" s="580"/>
      <c r="C190" s="580"/>
      <c r="D190" s="580"/>
      <c r="E190" s="580"/>
      <c r="F190" s="580"/>
      <c r="G190" s="580"/>
      <c r="H190" s="580"/>
      <c r="I190" s="580"/>
      <c r="J190" s="580"/>
      <c r="K190" s="580"/>
      <c r="L190" s="580"/>
      <c r="M190" s="580"/>
      <c r="N190" s="580"/>
      <c r="O190" s="580"/>
      <c r="P190" s="580"/>
      <c r="Q190" s="580"/>
      <c r="R190" s="580"/>
      <c r="S190" s="580"/>
      <c r="T190" s="580"/>
      <c r="U190" s="580"/>
      <c r="V190" s="580"/>
      <c r="W190" s="580"/>
      <c r="X190" s="580"/>
      <c r="Y190" s="580"/>
      <c r="Z190" s="580"/>
      <c r="AA190" s="559"/>
      <c r="AB190" s="559"/>
      <c r="AC190" s="559"/>
    </row>
    <row r="191" spans="1:68" ht="27" customHeight="1" x14ac:dyDescent="0.25">
      <c r="A191" s="54" t="s">
        <v>310</v>
      </c>
      <c r="B191" s="54" t="s">
        <v>311</v>
      </c>
      <c r="C191" s="31">
        <v>4301031224</v>
      </c>
      <c r="D191" s="569">
        <v>4680115882683</v>
      </c>
      <c r="E191" s="570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64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86"/>
      <c r="R191" s="586"/>
      <c r="S191" s="586"/>
      <c r="T191" s="587"/>
      <c r="U191" s="34"/>
      <c r="V191" s="34"/>
      <c r="W191" s="35" t="s">
        <v>70</v>
      </c>
      <c r="X191" s="563">
        <v>0</v>
      </c>
      <c r="Y191" s="564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312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customHeight="1" x14ac:dyDescent="0.25">
      <c r="A192" s="54" t="s">
        <v>313</v>
      </c>
      <c r="B192" s="54" t="s">
        <v>314</v>
      </c>
      <c r="C192" s="31">
        <v>4301031230</v>
      </c>
      <c r="D192" s="569">
        <v>4680115882690</v>
      </c>
      <c r="E192" s="570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8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86"/>
      <c r="R192" s="586"/>
      <c r="S192" s="586"/>
      <c r="T192" s="587"/>
      <c r="U192" s="34"/>
      <c r="V192" s="34"/>
      <c r="W192" s="35" t="s">
        <v>70</v>
      </c>
      <c r="X192" s="563">
        <v>0</v>
      </c>
      <c r="Y192" s="564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315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316</v>
      </c>
      <c r="B193" s="54" t="s">
        <v>317</v>
      </c>
      <c r="C193" s="31">
        <v>4301031220</v>
      </c>
      <c r="D193" s="569">
        <v>4680115882669</v>
      </c>
      <c r="E193" s="570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6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86"/>
      <c r="R193" s="586"/>
      <c r="S193" s="586"/>
      <c r="T193" s="587"/>
      <c r="U193" s="34"/>
      <c r="V193" s="34"/>
      <c r="W193" s="35" t="s">
        <v>70</v>
      </c>
      <c r="X193" s="563">
        <v>0</v>
      </c>
      <c r="Y193" s="564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318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319</v>
      </c>
      <c r="B194" s="54" t="s">
        <v>320</v>
      </c>
      <c r="C194" s="31">
        <v>4301031221</v>
      </c>
      <c r="D194" s="569">
        <v>4680115882676</v>
      </c>
      <c r="E194" s="570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82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86"/>
      <c r="R194" s="586"/>
      <c r="S194" s="586"/>
      <c r="T194" s="587"/>
      <c r="U194" s="34"/>
      <c r="V194" s="34"/>
      <c r="W194" s="35" t="s">
        <v>70</v>
      </c>
      <c r="X194" s="563">
        <v>0</v>
      </c>
      <c r="Y194" s="564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321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322</v>
      </c>
      <c r="B195" s="54" t="s">
        <v>323</v>
      </c>
      <c r="C195" s="31">
        <v>4301031223</v>
      </c>
      <c r="D195" s="569">
        <v>4680115884014</v>
      </c>
      <c r="E195" s="570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7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86"/>
      <c r="R195" s="586"/>
      <c r="S195" s="586"/>
      <c r="T195" s="587"/>
      <c r="U195" s="34"/>
      <c r="V195" s="34"/>
      <c r="W195" s="35" t="s">
        <v>70</v>
      </c>
      <c r="X195" s="563">
        <v>0</v>
      </c>
      <c r="Y195" s="564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312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324</v>
      </c>
      <c r="B196" s="54" t="s">
        <v>325</v>
      </c>
      <c r="C196" s="31">
        <v>4301031222</v>
      </c>
      <c r="D196" s="569">
        <v>4680115884007</v>
      </c>
      <c r="E196" s="570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64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86"/>
      <c r="R196" s="586"/>
      <c r="S196" s="586"/>
      <c r="T196" s="587"/>
      <c r="U196" s="34"/>
      <c r="V196" s="34"/>
      <c r="W196" s="35" t="s">
        <v>70</v>
      </c>
      <c r="X196" s="563">
        <v>0</v>
      </c>
      <c r="Y196" s="564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326</v>
      </c>
      <c r="B197" s="54" t="s">
        <v>327</v>
      </c>
      <c r="C197" s="31">
        <v>4301031229</v>
      </c>
      <c r="D197" s="569">
        <v>4680115884038</v>
      </c>
      <c r="E197" s="570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9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86"/>
      <c r="R197" s="586"/>
      <c r="S197" s="586"/>
      <c r="T197" s="587"/>
      <c r="U197" s="34"/>
      <c r="V197" s="34"/>
      <c r="W197" s="35" t="s">
        <v>70</v>
      </c>
      <c r="X197" s="563">
        <v>0</v>
      </c>
      <c r="Y197" s="564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318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328</v>
      </c>
      <c r="B198" s="54" t="s">
        <v>329</v>
      </c>
      <c r="C198" s="31">
        <v>4301031225</v>
      </c>
      <c r="D198" s="569">
        <v>4680115884021</v>
      </c>
      <c r="E198" s="570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63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86"/>
      <c r="R198" s="586"/>
      <c r="S198" s="586"/>
      <c r="T198" s="587"/>
      <c r="U198" s="34"/>
      <c r="V198" s="34"/>
      <c r="W198" s="35" t="s">
        <v>70</v>
      </c>
      <c r="X198" s="563">
        <v>0</v>
      </c>
      <c r="Y198" s="564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321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581"/>
      <c r="B199" s="580"/>
      <c r="C199" s="580"/>
      <c r="D199" s="580"/>
      <c r="E199" s="580"/>
      <c r="F199" s="580"/>
      <c r="G199" s="580"/>
      <c r="H199" s="580"/>
      <c r="I199" s="580"/>
      <c r="J199" s="580"/>
      <c r="K199" s="580"/>
      <c r="L199" s="580"/>
      <c r="M199" s="580"/>
      <c r="N199" s="580"/>
      <c r="O199" s="582"/>
      <c r="P199" s="571" t="s">
        <v>72</v>
      </c>
      <c r="Q199" s="572"/>
      <c r="R199" s="572"/>
      <c r="S199" s="572"/>
      <c r="T199" s="572"/>
      <c r="U199" s="572"/>
      <c r="V199" s="573"/>
      <c r="W199" s="37" t="s">
        <v>73</v>
      </c>
      <c r="X199" s="565">
        <f>IFERROR(X191/H191,"0")+IFERROR(X192/H192,"0")+IFERROR(X193/H193,"0")+IFERROR(X194/H194,"0")+IFERROR(X195/H195,"0")+IFERROR(X196/H196,"0")+IFERROR(X197/H197,"0")+IFERROR(X198/H198,"0")</f>
        <v>0</v>
      </c>
      <c r="Y199" s="565">
        <f>IFERROR(Y191/H191,"0")+IFERROR(Y192/H192,"0")+IFERROR(Y193/H193,"0")+IFERROR(Y194/H194,"0")+IFERROR(Y195/H195,"0")+IFERROR(Y196/H196,"0")+IFERROR(Y197/H197,"0")+IFERROR(Y198/H198,"0")</f>
        <v>0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66"/>
      <c r="AB199" s="566"/>
      <c r="AC199" s="566"/>
    </row>
    <row r="200" spans="1:68" x14ac:dyDescent="0.2">
      <c r="A200" s="580"/>
      <c r="B200" s="580"/>
      <c r="C200" s="580"/>
      <c r="D200" s="580"/>
      <c r="E200" s="580"/>
      <c r="F200" s="580"/>
      <c r="G200" s="580"/>
      <c r="H200" s="580"/>
      <c r="I200" s="580"/>
      <c r="J200" s="580"/>
      <c r="K200" s="580"/>
      <c r="L200" s="580"/>
      <c r="M200" s="580"/>
      <c r="N200" s="580"/>
      <c r="O200" s="582"/>
      <c r="P200" s="571" t="s">
        <v>72</v>
      </c>
      <c r="Q200" s="572"/>
      <c r="R200" s="572"/>
      <c r="S200" s="572"/>
      <c r="T200" s="572"/>
      <c r="U200" s="572"/>
      <c r="V200" s="573"/>
      <c r="W200" s="37" t="s">
        <v>70</v>
      </c>
      <c r="X200" s="565">
        <f>IFERROR(SUM(X191:X198),"0")</f>
        <v>0</v>
      </c>
      <c r="Y200" s="565">
        <f>IFERROR(SUM(Y191:Y198),"0")</f>
        <v>0</v>
      </c>
      <c r="Z200" s="37"/>
      <c r="AA200" s="566"/>
      <c r="AB200" s="566"/>
      <c r="AC200" s="566"/>
    </row>
    <row r="201" spans="1:68" ht="14.25" customHeight="1" x14ac:dyDescent="0.25">
      <c r="A201" s="579" t="s">
        <v>74</v>
      </c>
      <c r="B201" s="580"/>
      <c r="C201" s="580"/>
      <c r="D201" s="580"/>
      <c r="E201" s="580"/>
      <c r="F201" s="580"/>
      <c r="G201" s="580"/>
      <c r="H201" s="580"/>
      <c r="I201" s="580"/>
      <c r="J201" s="580"/>
      <c r="K201" s="580"/>
      <c r="L201" s="580"/>
      <c r="M201" s="580"/>
      <c r="N201" s="580"/>
      <c r="O201" s="580"/>
      <c r="P201" s="580"/>
      <c r="Q201" s="580"/>
      <c r="R201" s="580"/>
      <c r="S201" s="580"/>
      <c r="T201" s="580"/>
      <c r="U201" s="580"/>
      <c r="V201" s="580"/>
      <c r="W201" s="580"/>
      <c r="X201" s="580"/>
      <c r="Y201" s="580"/>
      <c r="Z201" s="580"/>
      <c r="AA201" s="559"/>
      <c r="AB201" s="559"/>
      <c r="AC201" s="559"/>
    </row>
    <row r="202" spans="1:68" ht="27" customHeight="1" x14ac:dyDescent="0.25">
      <c r="A202" s="54" t="s">
        <v>330</v>
      </c>
      <c r="B202" s="54" t="s">
        <v>331</v>
      </c>
      <c r="C202" s="31">
        <v>4301051408</v>
      </c>
      <c r="D202" s="569">
        <v>4680115881594</v>
      </c>
      <c r="E202" s="570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6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86"/>
      <c r="R202" s="586"/>
      <c r="S202" s="586"/>
      <c r="T202" s="587"/>
      <c r="U202" s="34"/>
      <c r="V202" s="34"/>
      <c r="W202" s="35" t="s">
        <v>70</v>
      </c>
      <c r="X202" s="563">
        <v>0</v>
      </c>
      <c r="Y202" s="564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332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customHeight="1" x14ac:dyDescent="0.25">
      <c r="A203" s="54" t="s">
        <v>333</v>
      </c>
      <c r="B203" s="54" t="s">
        <v>334</v>
      </c>
      <c r="C203" s="31">
        <v>4301051411</v>
      </c>
      <c r="D203" s="569">
        <v>4680115881617</v>
      </c>
      <c r="E203" s="570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86"/>
      <c r="R203" s="586"/>
      <c r="S203" s="586"/>
      <c r="T203" s="587"/>
      <c r="U203" s="34"/>
      <c r="V203" s="34"/>
      <c r="W203" s="35" t="s">
        <v>70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335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336</v>
      </c>
      <c r="B204" s="54" t="s">
        <v>337</v>
      </c>
      <c r="C204" s="31">
        <v>4301051656</v>
      </c>
      <c r="D204" s="569">
        <v>4680115880573</v>
      </c>
      <c r="E204" s="570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2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86"/>
      <c r="R204" s="586"/>
      <c r="S204" s="586"/>
      <c r="T204" s="587"/>
      <c r="U204" s="34"/>
      <c r="V204" s="34"/>
      <c r="W204" s="35" t="s">
        <v>70</v>
      </c>
      <c r="X204" s="563">
        <v>0</v>
      </c>
      <c r="Y204" s="564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338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339</v>
      </c>
      <c r="B205" s="54" t="s">
        <v>340</v>
      </c>
      <c r="C205" s="31">
        <v>4301051407</v>
      </c>
      <c r="D205" s="569">
        <v>4680115882195</v>
      </c>
      <c r="E205" s="570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78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86"/>
      <c r="R205" s="586"/>
      <c r="S205" s="586"/>
      <c r="T205" s="587"/>
      <c r="U205" s="34"/>
      <c r="V205" s="34"/>
      <c r="W205" s="35" t="s">
        <v>70</v>
      </c>
      <c r="X205" s="563">
        <v>0</v>
      </c>
      <c r="Y205" s="564">
        <f t="shared" si="31"/>
        <v>0</v>
      </c>
      <c r="Z205" s="36" t="str">
        <f t="shared" ref="Z205:Z210" si="36">IFERROR(IF(Y205=0,"",ROUNDUP(Y205/H205,0)*0.00651),"")</f>
        <v/>
      </c>
      <c r="AA205" s="56"/>
      <c r="AB205" s="57"/>
      <c r="AC205" s="253" t="s">
        <v>332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341</v>
      </c>
      <c r="B206" s="54" t="s">
        <v>342</v>
      </c>
      <c r="C206" s="31">
        <v>4301051752</v>
      </c>
      <c r="D206" s="569">
        <v>4680115882607</v>
      </c>
      <c r="E206" s="570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86"/>
      <c r="R206" s="586"/>
      <c r="S206" s="586"/>
      <c r="T206" s="587"/>
      <c r="U206" s="34"/>
      <c r="V206" s="34"/>
      <c r="W206" s="35" t="s">
        <v>70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343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344</v>
      </c>
      <c r="B207" s="54" t="s">
        <v>345</v>
      </c>
      <c r="C207" s="31">
        <v>4301051666</v>
      </c>
      <c r="D207" s="569">
        <v>4680115880092</v>
      </c>
      <c r="E207" s="570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2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86"/>
      <c r="R207" s="586"/>
      <c r="S207" s="586"/>
      <c r="T207" s="587"/>
      <c r="U207" s="34"/>
      <c r="V207" s="34"/>
      <c r="W207" s="35" t="s">
        <v>70</v>
      </c>
      <c r="X207" s="563">
        <v>883.2</v>
      </c>
      <c r="Y207" s="564">
        <f t="shared" si="31"/>
        <v>883.19999999999993</v>
      </c>
      <c r="Z207" s="36">
        <f t="shared" si="36"/>
        <v>2.39568</v>
      </c>
      <c r="AA207" s="56"/>
      <c r="AB207" s="57"/>
      <c r="AC207" s="257" t="s">
        <v>338</v>
      </c>
      <c r="AG207" s="64"/>
      <c r="AJ207" s="68"/>
      <c r="AK207" s="68">
        <v>0</v>
      </c>
      <c r="BB207" s="258" t="s">
        <v>1</v>
      </c>
      <c r="BM207" s="64">
        <f t="shared" si="32"/>
        <v>975.93600000000026</v>
      </c>
      <c r="BN207" s="64">
        <f t="shared" si="33"/>
        <v>975.93600000000004</v>
      </c>
      <c r="BO207" s="64">
        <f t="shared" si="34"/>
        <v>2.0219780219780223</v>
      </c>
      <c r="BP207" s="64">
        <f t="shared" si="35"/>
        <v>2.0219780219780223</v>
      </c>
    </row>
    <row r="208" spans="1:68" ht="27" customHeight="1" x14ac:dyDescent="0.25">
      <c r="A208" s="54" t="s">
        <v>346</v>
      </c>
      <c r="B208" s="54" t="s">
        <v>347</v>
      </c>
      <c r="C208" s="31">
        <v>4301051668</v>
      </c>
      <c r="D208" s="569">
        <v>4680115880221</v>
      </c>
      <c r="E208" s="570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9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86"/>
      <c r="R208" s="586"/>
      <c r="S208" s="586"/>
      <c r="T208" s="587"/>
      <c r="U208" s="34"/>
      <c r="V208" s="34"/>
      <c r="W208" s="35" t="s">
        <v>70</v>
      </c>
      <c r="X208" s="563">
        <v>0</v>
      </c>
      <c r="Y208" s="564">
        <f t="shared" si="31"/>
        <v>0</v>
      </c>
      <c r="Z208" s="36" t="str">
        <f t="shared" si="36"/>
        <v/>
      </c>
      <c r="AA208" s="56"/>
      <c r="AB208" s="57"/>
      <c r="AC208" s="259" t="s">
        <v>338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348</v>
      </c>
      <c r="B209" s="54" t="s">
        <v>349</v>
      </c>
      <c r="C209" s="31">
        <v>4301051945</v>
      </c>
      <c r="D209" s="569">
        <v>4680115880504</v>
      </c>
      <c r="E209" s="570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84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86"/>
      <c r="R209" s="586"/>
      <c r="S209" s="586"/>
      <c r="T209" s="587"/>
      <c r="U209" s="34"/>
      <c r="V209" s="34"/>
      <c r="W209" s="35" t="s">
        <v>70</v>
      </c>
      <c r="X209" s="563">
        <v>0</v>
      </c>
      <c r="Y209" s="564">
        <f t="shared" si="31"/>
        <v>0</v>
      </c>
      <c r="Z209" s="36" t="str">
        <f t="shared" si="36"/>
        <v/>
      </c>
      <c r="AA209" s="56"/>
      <c r="AB209" s="57"/>
      <c r="AC209" s="261" t="s">
        <v>350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351</v>
      </c>
      <c r="B210" s="54" t="s">
        <v>352</v>
      </c>
      <c r="C210" s="31">
        <v>4301051410</v>
      </c>
      <c r="D210" s="569">
        <v>4680115882164</v>
      </c>
      <c r="E210" s="570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86"/>
      <c r="R210" s="586"/>
      <c r="S210" s="586"/>
      <c r="T210" s="587"/>
      <c r="U210" s="34"/>
      <c r="V210" s="34"/>
      <c r="W210" s="35" t="s">
        <v>70</v>
      </c>
      <c r="X210" s="563">
        <v>0</v>
      </c>
      <c r="Y210" s="564">
        <f t="shared" si="31"/>
        <v>0</v>
      </c>
      <c r="Z210" s="36" t="str">
        <f t="shared" si="36"/>
        <v/>
      </c>
      <c r="AA210" s="56"/>
      <c r="AB210" s="57"/>
      <c r="AC210" s="263" t="s">
        <v>353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x14ac:dyDescent="0.2">
      <c r="A211" s="581"/>
      <c r="B211" s="580"/>
      <c r="C211" s="580"/>
      <c r="D211" s="580"/>
      <c r="E211" s="580"/>
      <c r="F211" s="580"/>
      <c r="G211" s="580"/>
      <c r="H211" s="580"/>
      <c r="I211" s="580"/>
      <c r="J211" s="580"/>
      <c r="K211" s="580"/>
      <c r="L211" s="580"/>
      <c r="M211" s="580"/>
      <c r="N211" s="580"/>
      <c r="O211" s="582"/>
      <c r="P211" s="571" t="s">
        <v>72</v>
      </c>
      <c r="Q211" s="572"/>
      <c r="R211" s="572"/>
      <c r="S211" s="572"/>
      <c r="T211" s="572"/>
      <c r="U211" s="572"/>
      <c r="V211" s="573"/>
      <c r="W211" s="37" t="s">
        <v>73</v>
      </c>
      <c r="X211" s="565">
        <f>IFERROR(X202/H202,"0")+IFERROR(X203/H203,"0")+IFERROR(X204/H204,"0")+IFERROR(X205/H205,"0")+IFERROR(X206/H206,"0")+IFERROR(X207/H207,"0")+IFERROR(X208/H208,"0")+IFERROR(X209/H209,"0")+IFERROR(X210/H210,"0")</f>
        <v>368.00000000000006</v>
      </c>
      <c r="Y211" s="565">
        <f>IFERROR(Y202/H202,"0")+IFERROR(Y203/H203,"0")+IFERROR(Y204/H204,"0")+IFERROR(Y205/H205,"0")+IFERROR(Y206/H206,"0")+IFERROR(Y207/H207,"0")+IFERROR(Y208/H208,"0")+IFERROR(Y209/H209,"0")+IFERROR(Y210/H210,"0")</f>
        <v>368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2.39568</v>
      </c>
      <c r="AA211" s="566"/>
      <c r="AB211" s="566"/>
      <c r="AC211" s="566"/>
    </row>
    <row r="212" spans="1:68" x14ac:dyDescent="0.2">
      <c r="A212" s="580"/>
      <c r="B212" s="580"/>
      <c r="C212" s="580"/>
      <c r="D212" s="580"/>
      <c r="E212" s="580"/>
      <c r="F212" s="580"/>
      <c r="G212" s="580"/>
      <c r="H212" s="580"/>
      <c r="I212" s="580"/>
      <c r="J212" s="580"/>
      <c r="K212" s="580"/>
      <c r="L212" s="580"/>
      <c r="M212" s="580"/>
      <c r="N212" s="580"/>
      <c r="O212" s="582"/>
      <c r="P212" s="571" t="s">
        <v>72</v>
      </c>
      <c r="Q212" s="572"/>
      <c r="R212" s="572"/>
      <c r="S212" s="572"/>
      <c r="T212" s="572"/>
      <c r="U212" s="572"/>
      <c r="V212" s="573"/>
      <c r="W212" s="37" t="s">
        <v>70</v>
      </c>
      <c r="X212" s="565">
        <f>IFERROR(SUM(X202:X210),"0")</f>
        <v>883.2</v>
      </c>
      <c r="Y212" s="565">
        <f>IFERROR(SUM(Y202:Y210),"0")</f>
        <v>883.19999999999993</v>
      </c>
      <c r="Z212" s="37"/>
      <c r="AA212" s="566"/>
      <c r="AB212" s="566"/>
      <c r="AC212" s="566"/>
    </row>
    <row r="213" spans="1:68" ht="14.25" customHeight="1" x14ac:dyDescent="0.25">
      <c r="A213" s="579" t="s">
        <v>174</v>
      </c>
      <c r="B213" s="580"/>
      <c r="C213" s="580"/>
      <c r="D213" s="580"/>
      <c r="E213" s="580"/>
      <c r="F213" s="580"/>
      <c r="G213" s="580"/>
      <c r="H213" s="580"/>
      <c r="I213" s="580"/>
      <c r="J213" s="580"/>
      <c r="K213" s="580"/>
      <c r="L213" s="580"/>
      <c r="M213" s="580"/>
      <c r="N213" s="580"/>
      <c r="O213" s="580"/>
      <c r="P213" s="580"/>
      <c r="Q213" s="580"/>
      <c r="R213" s="580"/>
      <c r="S213" s="580"/>
      <c r="T213" s="580"/>
      <c r="U213" s="580"/>
      <c r="V213" s="580"/>
      <c r="W213" s="580"/>
      <c r="X213" s="580"/>
      <c r="Y213" s="580"/>
      <c r="Z213" s="580"/>
      <c r="AA213" s="559"/>
      <c r="AB213" s="559"/>
      <c r="AC213" s="559"/>
    </row>
    <row r="214" spans="1:68" ht="27" customHeight="1" x14ac:dyDescent="0.25">
      <c r="A214" s="54" t="s">
        <v>354</v>
      </c>
      <c r="B214" s="54" t="s">
        <v>355</v>
      </c>
      <c r="C214" s="31">
        <v>4301060463</v>
      </c>
      <c r="D214" s="569">
        <v>4680115880818</v>
      </c>
      <c r="E214" s="570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2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86"/>
      <c r="R214" s="586"/>
      <c r="S214" s="586"/>
      <c r="T214" s="587"/>
      <c r="U214" s="34"/>
      <c r="V214" s="34"/>
      <c r="W214" s="35" t="s">
        <v>70</v>
      </c>
      <c r="X214" s="563">
        <v>0</v>
      </c>
      <c r="Y214" s="56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357</v>
      </c>
      <c r="B215" s="54" t="s">
        <v>358</v>
      </c>
      <c r="C215" s="31">
        <v>4301060389</v>
      </c>
      <c r="D215" s="569">
        <v>4680115880801</v>
      </c>
      <c r="E215" s="570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87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86"/>
      <c r="R215" s="586"/>
      <c r="S215" s="586"/>
      <c r="T215" s="587"/>
      <c r="U215" s="34"/>
      <c r="V215" s="34"/>
      <c r="W215" s="35" t="s">
        <v>70</v>
      </c>
      <c r="X215" s="563">
        <v>0</v>
      </c>
      <c r="Y215" s="56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81"/>
      <c r="B216" s="580"/>
      <c r="C216" s="580"/>
      <c r="D216" s="580"/>
      <c r="E216" s="580"/>
      <c r="F216" s="580"/>
      <c r="G216" s="580"/>
      <c r="H216" s="580"/>
      <c r="I216" s="580"/>
      <c r="J216" s="580"/>
      <c r="K216" s="580"/>
      <c r="L216" s="580"/>
      <c r="M216" s="580"/>
      <c r="N216" s="580"/>
      <c r="O216" s="582"/>
      <c r="P216" s="571" t="s">
        <v>72</v>
      </c>
      <c r="Q216" s="572"/>
      <c r="R216" s="572"/>
      <c r="S216" s="572"/>
      <c r="T216" s="572"/>
      <c r="U216" s="572"/>
      <c r="V216" s="573"/>
      <c r="W216" s="37" t="s">
        <v>73</v>
      </c>
      <c r="X216" s="565">
        <f>IFERROR(X214/H214,"0")+IFERROR(X215/H215,"0")</f>
        <v>0</v>
      </c>
      <c r="Y216" s="565">
        <f>IFERROR(Y214/H214,"0")+IFERROR(Y215/H215,"0")</f>
        <v>0</v>
      </c>
      <c r="Z216" s="565">
        <f>IFERROR(IF(Z214="",0,Z214),"0")+IFERROR(IF(Z215="",0,Z215),"0")</f>
        <v>0</v>
      </c>
      <c r="AA216" s="566"/>
      <c r="AB216" s="566"/>
      <c r="AC216" s="566"/>
    </row>
    <row r="217" spans="1:68" x14ac:dyDescent="0.2">
      <c r="A217" s="580"/>
      <c r="B217" s="580"/>
      <c r="C217" s="580"/>
      <c r="D217" s="580"/>
      <c r="E217" s="580"/>
      <c r="F217" s="580"/>
      <c r="G217" s="580"/>
      <c r="H217" s="580"/>
      <c r="I217" s="580"/>
      <c r="J217" s="580"/>
      <c r="K217" s="580"/>
      <c r="L217" s="580"/>
      <c r="M217" s="580"/>
      <c r="N217" s="580"/>
      <c r="O217" s="582"/>
      <c r="P217" s="571" t="s">
        <v>72</v>
      </c>
      <c r="Q217" s="572"/>
      <c r="R217" s="572"/>
      <c r="S217" s="572"/>
      <c r="T217" s="572"/>
      <c r="U217" s="572"/>
      <c r="V217" s="573"/>
      <c r="W217" s="37" t="s">
        <v>70</v>
      </c>
      <c r="X217" s="565">
        <f>IFERROR(SUM(X214:X215),"0")</f>
        <v>0</v>
      </c>
      <c r="Y217" s="565">
        <f>IFERROR(SUM(Y214:Y215),"0")</f>
        <v>0</v>
      </c>
      <c r="Z217" s="37"/>
      <c r="AA217" s="566"/>
      <c r="AB217" s="566"/>
      <c r="AC217" s="566"/>
    </row>
    <row r="218" spans="1:68" ht="16.5" customHeight="1" x14ac:dyDescent="0.25">
      <c r="A218" s="583" t="s">
        <v>360</v>
      </c>
      <c r="B218" s="580"/>
      <c r="C218" s="580"/>
      <c r="D218" s="580"/>
      <c r="E218" s="580"/>
      <c r="F218" s="580"/>
      <c r="G218" s="580"/>
      <c r="H218" s="580"/>
      <c r="I218" s="580"/>
      <c r="J218" s="580"/>
      <c r="K218" s="580"/>
      <c r="L218" s="580"/>
      <c r="M218" s="580"/>
      <c r="N218" s="580"/>
      <c r="O218" s="580"/>
      <c r="P218" s="580"/>
      <c r="Q218" s="580"/>
      <c r="R218" s="580"/>
      <c r="S218" s="580"/>
      <c r="T218" s="580"/>
      <c r="U218" s="580"/>
      <c r="V218" s="580"/>
      <c r="W218" s="580"/>
      <c r="X218" s="580"/>
      <c r="Y218" s="580"/>
      <c r="Z218" s="580"/>
      <c r="AA218" s="558"/>
      <c r="AB218" s="558"/>
      <c r="AC218" s="558"/>
    </row>
    <row r="219" spans="1:68" ht="14.25" customHeight="1" x14ac:dyDescent="0.25">
      <c r="A219" s="579" t="s">
        <v>103</v>
      </c>
      <c r="B219" s="580"/>
      <c r="C219" s="580"/>
      <c r="D219" s="580"/>
      <c r="E219" s="580"/>
      <c r="F219" s="580"/>
      <c r="G219" s="580"/>
      <c r="H219" s="580"/>
      <c r="I219" s="580"/>
      <c r="J219" s="580"/>
      <c r="K219" s="580"/>
      <c r="L219" s="580"/>
      <c r="M219" s="580"/>
      <c r="N219" s="580"/>
      <c r="O219" s="580"/>
      <c r="P219" s="580"/>
      <c r="Q219" s="580"/>
      <c r="R219" s="580"/>
      <c r="S219" s="580"/>
      <c r="T219" s="580"/>
      <c r="U219" s="580"/>
      <c r="V219" s="580"/>
      <c r="W219" s="580"/>
      <c r="X219" s="580"/>
      <c r="Y219" s="580"/>
      <c r="Z219" s="580"/>
      <c r="AA219" s="559"/>
      <c r="AB219" s="559"/>
      <c r="AC219" s="559"/>
    </row>
    <row r="220" spans="1:68" ht="27" customHeight="1" x14ac:dyDescent="0.25">
      <c r="A220" s="54" t="s">
        <v>361</v>
      </c>
      <c r="B220" s="54" t="s">
        <v>362</v>
      </c>
      <c r="C220" s="31">
        <v>4301011826</v>
      </c>
      <c r="D220" s="569">
        <v>4680115884137</v>
      </c>
      <c r="E220" s="570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8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86"/>
      <c r="R220" s="586"/>
      <c r="S220" s="586"/>
      <c r="T220" s="587"/>
      <c r="U220" s="34"/>
      <c r="V220" s="34"/>
      <c r="W220" s="35" t="s">
        <v>70</v>
      </c>
      <c r="X220" s="563">
        <v>0</v>
      </c>
      <c r="Y220" s="564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363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customHeight="1" x14ac:dyDescent="0.25">
      <c r="A221" s="54" t="s">
        <v>364</v>
      </c>
      <c r="B221" s="54" t="s">
        <v>365</v>
      </c>
      <c r="C221" s="31">
        <v>4301011724</v>
      </c>
      <c r="D221" s="569">
        <v>4680115884236</v>
      </c>
      <c r="E221" s="570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8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86"/>
      <c r="R221" s="586"/>
      <c r="S221" s="586"/>
      <c r="T221" s="587"/>
      <c r="U221" s="34"/>
      <c r="V221" s="34"/>
      <c r="W221" s="35" t="s">
        <v>70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366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367</v>
      </c>
      <c r="B222" s="54" t="s">
        <v>368</v>
      </c>
      <c r="C222" s="31">
        <v>4301011721</v>
      </c>
      <c r="D222" s="569">
        <v>4680115884175</v>
      </c>
      <c r="E222" s="570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68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86"/>
      <c r="R222" s="586"/>
      <c r="S222" s="586"/>
      <c r="T222" s="587"/>
      <c r="U222" s="34"/>
      <c r="V222" s="34"/>
      <c r="W222" s="35" t="s">
        <v>70</v>
      </c>
      <c r="X222" s="563">
        <v>0</v>
      </c>
      <c r="Y222" s="564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369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customHeight="1" x14ac:dyDescent="0.25">
      <c r="A223" s="54" t="s">
        <v>370</v>
      </c>
      <c r="B223" s="54" t="s">
        <v>371</v>
      </c>
      <c r="C223" s="31">
        <v>4301011824</v>
      </c>
      <c r="D223" s="569">
        <v>4680115884144</v>
      </c>
      <c r="E223" s="570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8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86"/>
      <c r="R223" s="586"/>
      <c r="S223" s="586"/>
      <c r="T223" s="587"/>
      <c r="U223" s="34"/>
      <c r="V223" s="34"/>
      <c r="W223" s="35" t="s">
        <v>70</v>
      </c>
      <c r="X223" s="563">
        <v>0</v>
      </c>
      <c r="Y223" s="564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363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customHeight="1" x14ac:dyDescent="0.25">
      <c r="A224" s="54" t="s">
        <v>372</v>
      </c>
      <c r="B224" s="54" t="s">
        <v>373</v>
      </c>
      <c r="C224" s="31">
        <v>4301012149</v>
      </c>
      <c r="D224" s="569">
        <v>4680115886551</v>
      </c>
      <c r="E224" s="570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3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86"/>
      <c r="R224" s="586"/>
      <c r="S224" s="586"/>
      <c r="T224" s="587"/>
      <c r="U224" s="34"/>
      <c r="V224" s="34"/>
      <c r="W224" s="35" t="s">
        <v>70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374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375</v>
      </c>
      <c r="B225" s="54" t="s">
        <v>376</v>
      </c>
      <c r="C225" s="31">
        <v>4301011726</v>
      </c>
      <c r="D225" s="569">
        <v>4680115884182</v>
      </c>
      <c r="E225" s="570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66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86"/>
      <c r="R225" s="586"/>
      <c r="S225" s="586"/>
      <c r="T225" s="587"/>
      <c r="U225" s="34"/>
      <c r="V225" s="34"/>
      <c r="W225" s="35" t="s">
        <v>70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366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377</v>
      </c>
      <c r="B226" s="54" t="s">
        <v>378</v>
      </c>
      <c r="C226" s="31">
        <v>4301011722</v>
      </c>
      <c r="D226" s="569">
        <v>4680115884205</v>
      </c>
      <c r="E226" s="570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66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86"/>
      <c r="R226" s="586"/>
      <c r="S226" s="586"/>
      <c r="T226" s="587"/>
      <c r="U226" s="34"/>
      <c r="V226" s="34"/>
      <c r="W226" s="35" t="s">
        <v>70</v>
      </c>
      <c r="X226" s="563">
        <v>0</v>
      </c>
      <c r="Y226" s="564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369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81"/>
      <c r="B227" s="580"/>
      <c r="C227" s="580"/>
      <c r="D227" s="580"/>
      <c r="E227" s="580"/>
      <c r="F227" s="580"/>
      <c r="G227" s="580"/>
      <c r="H227" s="580"/>
      <c r="I227" s="580"/>
      <c r="J227" s="580"/>
      <c r="K227" s="580"/>
      <c r="L227" s="580"/>
      <c r="M227" s="580"/>
      <c r="N227" s="580"/>
      <c r="O227" s="582"/>
      <c r="P227" s="571" t="s">
        <v>72</v>
      </c>
      <c r="Q227" s="572"/>
      <c r="R227" s="572"/>
      <c r="S227" s="572"/>
      <c r="T227" s="572"/>
      <c r="U227" s="572"/>
      <c r="V227" s="573"/>
      <c r="W227" s="37" t="s">
        <v>73</v>
      </c>
      <c r="X227" s="565">
        <f>IFERROR(X220/H220,"0")+IFERROR(X221/H221,"0")+IFERROR(X222/H222,"0")+IFERROR(X223/H223,"0")+IFERROR(X224/H224,"0")+IFERROR(X225/H225,"0")+IFERROR(X226/H226,"0")</f>
        <v>0</v>
      </c>
      <c r="Y227" s="565">
        <f>IFERROR(Y220/H220,"0")+IFERROR(Y221/H221,"0")+IFERROR(Y222/H222,"0")+IFERROR(Y223/H223,"0")+IFERROR(Y224/H224,"0")+IFERROR(Y225/H225,"0")+IFERROR(Y226/H226,"0")</f>
        <v>0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66"/>
      <c r="AB227" s="566"/>
      <c r="AC227" s="566"/>
    </row>
    <row r="228" spans="1:68" x14ac:dyDescent="0.2">
      <c r="A228" s="580"/>
      <c r="B228" s="580"/>
      <c r="C228" s="580"/>
      <c r="D228" s="580"/>
      <c r="E228" s="580"/>
      <c r="F228" s="580"/>
      <c r="G228" s="580"/>
      <c r="H228" s="580"/>
      <c r="I228" s="580"/>
      <c r="J228" s="580"/>
      <c r="K228" s="580"/>
      <c r="L228" s="580"/>
      <c r="M228" s="580"/>
      <c r="N228" s="580"/>
      <c r="O228" s="582"/>
      <c r="P228" s="571" t="s">
        <v>72</v>
      </c>
      <c r="Q228" s="572"/>
      <c r="R228" s="572"/>
      <c r="S228" s="572"/>
      <c r="T228" s="572"/>
      <c r="U228" s="572"/>
      <c r="V228" s="573"/>
      <c r="W228" s="37" t="s">
        <v>70</v>
      </c>
      <c r="X228" s="565">
        <f>IFERROR(SUM(X220:X226),"0")</f>
        <v>0</v>
      </c>
      <c r="Y228" s="565">
        <f>IFERROR(SUM(Y220:Y226),"0")</f>
        <v>0</v>
      </c>
      <c r="Z228" s="37"/>
      <c r="AA228" s="566"/>
      <c r="AB228" s="566"/>
      <c r="AC228" s="566"/>
    </row>
    <row r="229" spans="1:68" ht="14.25" customHeight="1" x14ac:dyDescent="0.25">
      <c r="A229" s="579" t="s">
        <v>139</v>
      </c>
      <c r="B229" s="580"/>
      <c r="C229" s="580"/>
      <c r="D229" s="580"/>
      <c r="E229" s="580"/>
      <c r="F229" s="580"/>
      <c r="G229" s="580"/>
      <c r="H229" s="580"/>
      <c r="I229" s="580"/>
      <c r="J229" s="580"/>
      <c r="K229" s="580"/>
      <c r="L229" s="580"/>
      <c r="M229" s="580"/>
      <c r="N229" s="580"/>
      <c r="O229" s="580"/>
      <c r="P229" s="580"/>
      <c r="Q229" s="580"/>
      <c r="R229" s="580"/>
      <c r="S229" s="580"/>
      <c r="T229" s="580"/>
      <c r="U229" s="580"/>
      <c r="V229" s="580"/>
      <c r="W229" s="580"/>
      <c r="X229" s="580"/>
      <c r="Y229" s="580"/>
      <c r="Z229" s="580"/>
      <c r="AA229" s="559"/>
      <c r="AB229" s="559"/>
      <c r="AC229" s="559"/>
    </row>
    <row r="230" spans="1:68" ht="27" customHeight="1" x14ac:dyDescent="0.25">
      <c r="A230" s="54" t="s">
        <v>379</v>
      </c>
      <c r="B230" s="54" t="s">
        <v>380</v>
      </c>
      <c r="C230" s="31">
        <v>4301020340</v>
      </c>
      <c r="D230" s="569">
        <v>4680115885721</v>
      </c>
      <c r="E230" s="570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81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86"/>
      <c r="R230" s="586"/>
      <c r="S230" s="586"/>
      <c r="T230" s="587"/>
      <c r="U230" s="34"/>
      <c r="V230" s="34"/>
      <c r="W230" s="35" t="s">
        <v>70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381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379</v>
      </c>
      <c r="B231" s="54" t="s">
        <v>382</v>
      </c>
      <c r="C231" s="31">
        <v>4301020377</v>
      </c>
      <c r="D231" s="569">
        <v>4680115885981</v>
      </c>
      <c r="E231" s="570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89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86"/>
      <c r="R231" s="586"/>
      <c r="S231" s="586"/>
      <c r="T231" s="587"/>
      <c r="U231" s="34"/>
      <c r="V231" s="34"/>
      <c r="W231" s="35" t="s">
        <v>70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381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81"/>
      <c r="B232" s="580"/>
      <c r="C232" s="580"/>
      <c r="D232" s="580"/>
      <c r="E232" s="580"/>
      <c r="F232" s="580"/>
      <c r="G232" s="580"/>
      <c r="H232" s="580"/>
      <c r="I232" s="580"/>
      <c r="J232" s="580"/>
      <c r="K232" s="580"/>
      <c r="L232" s="580"/>
      <c r="M232" s="580"/>
      <c r="N232" s="580"/>
      <c r="O232" s="582"/>
      <c r="P232" s="571" t="s">
        <v>72</v>
      </c>
      <c r="Q232" s="572"/>
      <c r="R232" s="572"/>
      <c r="S232" s="572"/>
      <c r="T232" s="572"/>
      <c r="U232" s="572"/>
      <c r="V232" s="573"/>
      <c r="W232" s="37" t="s">
        <v>73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x14ac:dyDescent="0.2">
      <c r="A233" s="580"/>
      <c r="B233" s="580"/>
      <c r="C233" s="580"/>
      <c r="D233" s="580"/>
      <c r="E233" s="580"/>
      <c r="F233" s="580"/>
      <c r="G233" s="580"/>
      <c r="H233" s="580"/>
      <c r="I233" s="580"/>
      <c r="J233" s="580"/>
      <c r="K233" s="580"/>
      <c r="L233" s="580"/>
      <c r="M233" s="580"/>
      <c r="N233" s="580"/>
      <c r="O233" s="582"/>
      <c r="P233" s="571" t="s">
        <v>72</v>
      </c>
      <c r="Q233" s="572"/>
      <c r="R233" s="572"/>
      <c r="S233" s="572"/>
      <c r="T233" s="572"/>
      <c r="U233" s="572"/>
      <c r="V233" s="573"/>
      <c r="W233" s="37" t="s">
        <v>70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customHeight="1" x14ac:dyDescent="0.25">
      <c r="A234" s="579" t="s">
        <v>383</v>
      </c>
      <c r="B234" s="580"/>
      <c r="C234" s="580"/>
      <c r="D234" s="580"/>
      <c r="E234" s="580"/>
      <c r="F234" s="580"/>
      <c r="G234" s="580"/>
      <c r="H234" s="580"/>
      <c r="I234" s="580"/>
      <c r="J234" s="580"/>
      <c r="K234" s="580"/>
      <c r="L234" s="580"/>
      <c r="M234" s="580"/>
      <c r="N234" s="580"/>
      <c r="O234" s="580"/>
      <c r="P234" s="580"/>
      <c r="Q234" s="580"/>
      <c r="R234" s="580"/>
      <c r="S234" s="580"/>
      <c r="T234" s="580"/>
      <c r="U234" s="580"/>
      <c r="V234" s="580"/>
      <c r="W234" s="580"/>
      <c r="X234" s="580"/>
      <c r="Y234" s="580"/>
      <c r="Z234" s="580"/>
      <c r="AA234" s="559"/>
      <c r="AB234" s="559"/>
      <c r="AC234" s="559"/>
    </row>
    <row r="235" spans="1:68" ht="27" customHeight="1" x14ac:dyDescent="0.25">
      <c r="A235" s="54" t="s">
        <v>384</v>
      </c>
      <c r="B235" s="54" t="s">
        <v>385</v>
      </c>
      <c r="C235" s="31">
        <v>4301040362</v>
      </c>
      <c r="D235" s="569">
        <v>4680115886803</v>
      </c>
      <c r="E235" s="570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288</v>
      </c>
      <c r="L235" s="32"/>
      <c r="M235" s="33" t="s">
        <v>289</v>
      </c>
      <c r="N235" s="33"/>
      <c r="O235" s="32">
        <v>45</v>
      </c>
      <c r="P235" s="718" t="s">
        <v>386</v>
      </c>
      <c r="Q235" s="586"/>
      <c r="R235" s="586"/>
      <c r="S235" s="586"/>
      <c r="T235" s="587"/>
      <c r="U235" s="34"/>
      <c r="V235" s="34"/>
      <c r="W235" s="35" t="s">
        <v>70</v>
      </c>
      <c r="X235" s="563">
        <v>0</v>
      </c>
      <c r="Y235" s="564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387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x14ac:dyDescent="0.2">
      <c r="A236" s="581"/>
      <c r="B236" s="580"/>
      <c r="C236" s="580"/>
      <c r="D236" s="580"/>
      <c r="E236" s="580"/>
      <c r="F236" s="580"/>
      <c r="G236" s="580"/>
      <c r="H236" s="580"/>
      <c r="I236" s="580"/>
      <c r="J236" s="580"/>
      <c r="K236" s="580"/>
      <c r="L236" s="580"/>
      <c r="M236" s="580"/>
      <c r="N236" s="580"/>
      <c r="O236" s="582"/>
      <c r="P236" s="571" t="s">
        <v>72</v>
      </c>
      <c r="Q236" s="572"/>
      <c r="R236" s="572"/>
      <c r="S236" s="572"/>
      <c r="T236" s="572"/>
      <c r="U236" s="572"/>
      <c r="V236" s="573"/>
      <c r="W236" s="37" t="s">
        <v>73</v>
      </c>
      <c r="X236" s="565">
        <f>IFERROR(X235/H235,"0")</f>
        <v>0</v>
      </c>
      <c r="Y236" s="565">
        <f>IFERROR(Y235/H235,"0")</f>
        <v>0</v>
      </c>
      <c r="Z236" s="565">
        <f>IFERROR(IF(Z235="",0,Z235),"0")</f>
        <v>0</v>
      </c>
      <c r="AA236" s="566"/>
      <c r="AB236" s="566"/>
      <c r="AC236" s="566"/>
    </row>
    <row r="237" spans="1:68" x14ac:dyDescent="0.2">
      <c r="A237" s="580"/>
      <c r="B237" s="580"/>
      <c r="C237" s="580"/>
      <c r="D237" s="580"/>
      <c r="E237" s="580"/>
      <c r="F237" s="580"/>
      <c r="G237" s="580"/>
      <c r="H237" s="580"/>
      <c r="I237" s="580"/>
      <c r="J237" s="580"/>
      <c r="K237" s="580"/>
      <c r="L237" s="580"/>
      <c r="M237" s="580"/>
      <c r="N237" s="580"/>
      <c r="O237" s="582"/>
      <c r="P237" s="571" t="s">
        <v>72</v>
      </c>
      <c r="Q237" s="572"/>
      <c r="R237" s="572"/>
      <c r="S237" s="572"/>
      <c r="T237" s="572"/>
      <c r="U237" s="572"/>
      <c r="V237" s="573"/>
      <c r="W237" s="37" t="s">
        <v>70</v>
      </c>
      <c r="X237" s="565">
        <f>IFERROR(SUM(X235:X235),"0")</f>
        <v>0</v>
      </c>
      <c r="Y237" s="565">
        <f>IFERROR(SUM(Y235:Y235),"0")</f>
        <v>0</v>
      </c>
      <c r="Z237" s="37"/>
      <c r="AA237" s="566"/>
      <c r="AB237" s="566"/>
      <c r="AC237" s="566"/>
    </row>
    <row r="238" spans="1:68" ht="14.25" customHeight="1" x14ac:dyDescent="0.25">
      <c r="A238" s="579" t="s">
        <v>388</v>
      </c>
      <c r="B238" s="580"/>
      <c r="C238" s="580"/>
      <c r="D238" s="580"/>
      <c r="E238" s="580"/>
      <c r="F238" s="580"/>
      <c r="G238" s="580"/>
      <c r="H238" s="580"/>
      <c r="I238" s="580"/>
      <c r="J238" s="580"/>
      <c r="K238" s="580"/>
      <c r="L238" s="580"/>
      <c r="M238" s="580"/>
      <c r="N238" s="580"/>
      <c r="O238" s="580"/>
      <c r="P238" s="580"/>
      <c r="Q238" s="580"/>
      <c r="R238" s="580"/>
      <c r="S238" s="580"/>
      <c r="T238" s="580"/>
      <c r="U238" s="580"/>
      <c r="V238" s="580"/>
      <c r="W238" s="580"/>
      <c r="X238" s="580"/>
      <c r="Y238" s="580"/>
      <c r="Z238" s="580"/>
      <c r="AA238" s="559"/>
      <c r="AB238" s="559"/>
      <c r="AC238" s="559"/>
    </row>
    <row r="239" spans="1:68" ht="27" customHeight="1" x14ac:dyDescent="0.25">
      <c r="A239" s="54" t="s">
        <v>389</v>
      </c>
      <c r="B239" s="54" t="s">
        <v>390</v>
      </c>
      <c r="C239" s="31">
        <v>4301041004</v>
      </c>
      <c r="D239" s="569">
        <v>4680115886704</v>
      </c>
      <c r="E239" s="570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288</v>
      </c>
      <c r="L239" s="32"/>
      <c r="M239" s="33" t="s">
        <v>289</v>
      </c>
      <c r="N239" s="33"/>
      <c r="O239" s="32">
        <v>90</v>
      </c>
      <c r="P239" s="76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86"/>
      <c r="R239" s="586"/>
      <c r="S239" s="586"/>
      <c r="T239" s="587"/>
      <c r="U239" s="34"/>
      <c r="V239" s="34"/>
      <c r="W239" s="35" t="s">
        <v>70</v>
      </c>
      <c r="X239" s="563">
        <v>0</v>
      </c>
      <c r="Y239" s="564">
        <f>IFERROR(IF(X239="",0,CEILING((X239/$H239),1)*$H239),"")</f>
        <v>0</v>
      </c>
      <c r="Z239" s="36" t="str">
        <f>IFERROR(IF(Y239=0,"",ROUNDUP(Y239/H239,0)*0.0059),"")</f>
        <v/>
      </c>
      <c r="AA239" s="56"/>
      <c r="AB239" s="57"/>
      <c r="AC239" s="289" t="s">
        <v>391</v>
      </c>
      <c r="AG239" s="64"/>
      <c r="AJ239" s="68"/>
      <c r="AK239" s="68">
        <v>0</v>
      </c>
      <c r="BB239" s="29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392</v>
      </c>
      <c r="B240" s="54" t="s">
        <v>393</v>
      </c>
      <c r="C240" s="31">
        <v>4301041008</v>
      </c>
      <c r="D240" s="569">
        <v>4680115886681</v>
      </c>
      <c r="E240" s="570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288</v>
      </c>
      <c r="L240" s="32"/>
      <c r="M240" s="33" t="s">
        <v>289</v>
      </c>
      <c r="N240" s="33"/>
      <c r="O240" s="32">
        <v>90</v>
      </c>
      <c r="P240" s="831" t="s">
        <v>394</v>
      </c>
      <c r="Q240" s="586"/>
      <c r="R240" s="586"/>
      <c r="S240" s="586"/>
      <c r="T240" s="587"/>
      <c r="U240" s="34"/>
      <c r="V240" s="34"/>
      <c r="W240" s="35" t="s">
        <v>70</v>
      </c>
      <c r="X240" s="563">
        <v>0</v>
      </c>
      <c r="Y240" s="56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395</v>
      </c>
      <c r="B241" s="54" t="s">
        <v>396</v>
      </c>
      <c r="C241" s="31">
        <v>4301041007</v>
      </c>
      <c r="D241" s="569">
        <v>4680115886735</v>
      </c>
      <c r="E241" s="570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90</v>
      </c>
      <c r="P241" s="65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86"/>
      <c r="R241" s="586"/>
      <c r="S241" s="586"/>
      <c r="T241" s="587"/>
      <c r="U241" s="34"/>
      <c r="V241" s="34"/>
      <c r="W241" s="35" t="s">
        <v>70</v>
      </c>
      <c r="X241" s="563">
        <v>0</v>
      </c>
      <c r="Y241" s="56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397</v>
      </c>
      <c r="B242" s="54" t="s">
        <v>398</v>
      </c>
      <c r="C242" s="31">
        <v>4301041006</v>
      </c>
      <c r="D242" s="569">
        <v>4680115886728</v>
      </c>
      <c r="E242" s="570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85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86"/>
      <c r="R242" s="586"/>
      <c r="S242" s="586"/>
      <c r="T242" s="587"/>
      <c r="U242" s="34"/>
      <c r="V242" s="34"/>
      <c r="W242" s="35" t="s">
        <v>70</v>
      </c>
      <c r="X242" s="563">
        <v>0</v>
      </c>
      <c r="Y242" s="56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399</v>
      </c>
      <c r="B243" s="54" t="s">
        <v>400</v>
      </c>
      <c r="C243" s="31">
        <v>4301041005</v>
      </c>
      <c r="D243" s="569">
        <v>4680115886711</v>
      </c>
      <c r="E243" s="570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59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86"/>
      <c r="R243" s="586"/>
      <c r="S243" s="586"/>
      <c r="T243" s="587"/>
      <c r="U243" s="34"/>
      <c r="V243" s="34"/>
      <c r="W243" s="35" t="s">
        <v>70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581"/>
      <c r="B244" s="580"/>
      <c r="C244" s="580"/>
      <c r="D244" s="580"/>
      <c r="E244" s="580"/>
      <c r="F244" s="580"/>
      <c r="G244" s="580"/>
      <c r="H244" s="580"/>
      <c r="I244" s="580"/>
      <c r="J244" s="580"/>
      <c r="K244" s="580"/>
      <c r="L244" s="580"/>
      <c r="M244" s="580"/>
      <c r="N244" s="580"/>
      <c r="O244" s="582"/>
      <c r="P244" s="571" t="s">
        <v>72</v>
      </c>
      <c r="Q244" s="572"/>
      <c r="R244" s="572"/>
      <c r="S244" s="572"/>
      <c r="T244" s="572"/>
      <c r="U244" s="572"/>
      <c r="V244" s="573"/>
      <c r="W244" s="37" t="s">
        <v>73</v>
      </c>
      <c r="X244" s="565">
        <f>IFERROR(X239/H239,"0")+IFERROR(X240/H240,"0")+IFERROR(X241/H241,"0")+IFERROR(X242/H242,"0")+IFERROR(X243/H243,"0")</f>
        <v>0</v>
      </c>
      <c r="Y244" s="565">
        <f>IFERROR(Y239/H239,"0")+IFERROR(Y240/H240,"0")+IFERROR(Y241/H241,"0")+IFERROR(Y242/H242,"0")+IFERROR(Y243/H243,"0")</f>
        <v>0</v>
      </c>
      <c r="Z244" s="565">
        <f>IFERROR(IF(Z239="",0,Z239),"0")+IFERROR(IF(Z240="",0,Z240),"0")+IFERROR(IF(Z241="",0,Z241),"0")+IFERROR(IF(Z242="",0,Z242),"0")+IFERROR(IF(Z243="",0,Z243),"0")</f>
        <v>0</v>
      </c>
      <c r="AA244" s="566"/>
      <c r="AB244" s="566"/>
      <c r="AC244" s="566"/>
    </row>
    <row r="245" spans="1:68" x14ac:dyDescent="0.2">
      <c r="A245" s="580"/>
      <c r="B245" s="580"/>
      <c r="C245" s="580"/>
      <c r="D245" s="580"/>
      <c r="E245" s="580"/>
      <c r="F245" s="580"/>
      <c r="G245" s="580"/>
      <c r="H245" s="580"/>
      <c r="I245" s="580"/>
      <c r="J245" s="580"/>
      <c r="K245" s="580"/>
      <c r="L245" s="580"/>
      <c r="M245" s="580"/>
      <c r="N245" s="580"/>
      <c r="O245" s="582"/>
      <c r="P245" s="571" t="s">
        <v>72</v>
      </c>
      <c r="Q245" s="572"/>
      <c r="R245" s="572"/>
      <c r="S245" s="572"/>
      <c r="T245" s="572"/>
      <c r="U245" s="572"/>
      <c r="V245" s="573"/>
      <c r="W245" s="37" t="s">
        <v>70</v>
      </c>
      <c r="X245" s="565">
        <f>IFERROR(SUM(X239:X243),"0")</f>
        <v>0</v>
      </c>
      <c r="Y245" s="565">
        <f>IFERROR(SUM(Y239:Y243),"0")</f>
        <v>0</v>
      </c>
      <c r="Z245" s="37"/>
      <c r="AA245" s="566"/>
      <c r="AB245" s="566"/>
      <c r="AC245" s="566"/>
    </row>
    <row r="246" spans="1:68" ht="16.5" customHeight="1" x14ac:dyDescent="0.25">
      <c r="A246" s="583" t="s">
        <v>401</v>
      </c>
      <c r="B246" s="580"/>
      <c r="C246" s="580"/>
      <c r="D246" s="580"/>
      <c r="E246" s="580"/>
      <c r="F246" s="580"/>
      <c r="G246" s="580"/>
      <c r="H246" s="580"/>
      <c r="I246" s="580"/>
      <c r="J246" s="580"/>
      <c r="K246" s="580"/>
      <c r="L246" s="580"/>
      <c r="M246" s="580"/>
      <c r="N246" s="580"/>
      <c r="O246" s="580"/>
      <c r="P246" s="580"/>
      <c r="Q246" s="580"/>
      <c r="R246" s="580"/>
      <c r="S246" s="580"/>
      <c r="T246" s="580"/>
      <c r="U246" s="580"/>
      <c r="V246" s="580"/>
      <c r="W246" s="580"/>
      <c r="X246" s="580"/>
      <c r="Y246" s="580"/>
      <c r="Z246" s="580"/>
      <c r="AA246" s="558"/>
      <c r="AB246" s="558"/>
      <c r="AC246" s="558"/>
    </row>
    <row r="247" spans="1:68" ht="14.25" customHeight="1" x14ac:dyDescent="0.25">
      <c r="A247" s="579" t="s">
        <v>103</v>
      </c>
      <c r="B247" s="580"/>
      <c r="C247" s="580"/>
      <c r="D247" s="580"/>
      <c r="E247" s="580"/>
      <c r="F247" s="580"/>
      <c r="G247" s="580"/>
      <c r="H247" s="580"/>
      <c r="I247" s="580"/>
      <c r="J247" s="580"/>
      <c r="K247" s="580"/>
      <c r="L247" s="580"/>
      <c r="M247" s="580"/>
      <c r="N247" s="580"/>
      <c r="O247" s="580"/>
      <c r="P247" s="580"/>
      <c r="Q247" s="580"/>
      <c r="R247" s="580"/>
      <c r="S247" s="580"/>
      <c r="T247" s="580"/>
      <c r="U247" s="580"/>
      <c r="V247" s="580"/>
      <c r="W247" s="580"/>
      <c r="X247" s="580"/>
      <c r="Y247" s="580"/>
      <c r="Z247" s="580"/>
      <c r="AA247" s="559"/>
      <c r="AB247" s="559"/>
      <c r="AC247" s="559"/>
    </row>
    <row r="248" spans="1:68" ht="27" customHeight="1" x14ac:dyDescent="0.25">
      <c r="A248" s="54" t="s">
        <v>402</v>
      </c>
      <c r="B248" s="54" t="s">
        <v>403</v>
      </c>
      <c r="C248" s="31">
        <v>4301011855</v>
      </c>
      <c r="D248" s="569">
        <v>4680115885837</v>
      </c>
      <c r="E248" s="570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106</v>
      </c>
      <c r="L248" s="32"/>
      <c r="M248" s="33" t="s">
        <v>107</v>
      </c>
      <c r="N248" s="33"/>
      <c r="O248" s="32">
        <v>55</v>
      </c>
      <c r="P248" s="7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86"/>
      <c r="R248" s="586"/>
      <c r="S248" s="586"/>
      <c r="T248" s="587"/>
      <c r="U248" s="34"/>
      <c r="V248" s="34"/>
      <c r="W248" s="35" t="s">
        <v>70</v>
      </c>
      <c r="X248" s="563">
        <v>0</v>
      </c>
      <c r="Y248" s="564">
        <f>IFERROR(IF(X248="",0,CEILING((X248/$H248),1)*$H248),"")</f>
        <v>0</v>
      </c>
      <c r="Z248" s="36" t="str">
        <f>IFERROR(IF(Y248=0,"",ROUNDUP(Y248/H248,0)*0.01898),"")</f>
        <v/>
      </c>
      <c r="AA248" s="56"/>
      <c r="AB248" s="57"/>
      <c r="AC248" s="299" t="s">
        <v>404</v>
      </c>
      <c r="AG248" s="64"/>
      <c r="AJ248" s="68"/>
      <c r="AK248" s="68">
        <v>0</v>
      </c>
      <c r="BB248" s="300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405</v>
      </c>
      <c r="B249" s="54" t="s">
        <v>406</v>
      </c>
      <c r="C249" s="31">
        <v>4301011850</v>
      </c>
      <c r="D249" s="569">
        <v>4680115885806</v>
      </c>
      <c r="E249" s="570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8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86"/>
      <c r="R249" s="586"/>
      <c r="S249" s="586"/>
      <c r="T249" s="587"/>
      <c r="U249" s="34"/>
      <c r="V249" s="34"/>
      <c r="W249" s="35" t="s">
        <v>70</v>
      </c>
      <c r="X249" s="563">
        <v>0</v>
      </c>
      <c r="Y249" s="56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407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customHeight="1" x14ac:dyDescent="0.25">
      <c r="A250" s="54" t="s">
        <v>408</v>
      </c>
      <c r="B250" s="54" t="s">
        <v>409</v>
      </c>
      <c r="C250" s="31">
        <v>4301011853</v>
      </c>
      <c r="D250" s="569">
        <v>4680115885851</v>
      </c>
      <c r="E250" s="570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82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86"/>
      <c r="R250" s="586"/>
      <c r="S250" s="586"/>
      <c r="T250" s="587"/>
      <c r="U250" s="34"/>
      <c r="V250" s="34"/>
      <c r="W250" s="35" t="s">
        <v>70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410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411</v>
      </c>
      <c r="B251" s="54" t="s">
        <v>412</v>
      </c>
      <c r="C251" s="31">
        <v>4301011852</v>
      </c>
      <c r="D251" s="569">
        <v>4680115885844</v>
      </c>
      <c r="E251" s="570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111</v>
      </c>
      <c r="L251" s="32"/>
      <c r="M251" s="33" t="s">
        <v>107</v>
      </c>
      <c r="N251" s="33"/>
      <c r="O251" s="32">
        <v>55</v>
      </c>
      <c r="P251" s="6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86"/>
      <c r="R251" s="586"/>
      <c r="S251" s="586"/>
      <c r="T251" s="587"/>
      <c r="U251" s="34"/>
      <c r="V251" s="34"/>
      <c r="W251" s="35" t="s">
        <v>70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413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414</v>
      </c>
      <c r="B252" s="54" t="s">
        <v>415</v>
      </c>
      <c r="C252" s="31">
        <v>4301011851</v>
      </c>
      <c r="D252" s="569">
        <v>4680115885820</v>
      </c>
      <c r="E252" s="570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85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86"/>
      <c r="R252" s="586"/>
      <c r="S252" s="586"/>
      <c r="T252" s="587"/>
      <c r="U252" s="34"/>
      <c r="V252" s="34"/>
      <c r="W252" s="35" t="s">
        <v>70</v>
      </c>
      <c r="X252" s="563">
        <v>0</v>
      </c>
      <c r="Y252" s="56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416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x14ac:dyDescent="0.2">
      <c r="A253" s="581"/>
      <c r="B253" s="580"/>
      <c r="C253" s="580"/>
      <c r="D253" s="580"/>
      <c r="E253" s="580"/>
      <c r="F253" s="580"/>
      <c r="G253" s="580"/>
      <c r="H253" s="580"/>
      <c r="I253" s="580"/>
      <c r="J253" s="580"/>
      <c r="K253" s="580"/>
      <c r="L253" s="580"/>
      <c r="M253" s="580"/>
      <c r="N253" s="580"/>
      <c r="O253" s="582"/>
      <c r="P253" s="571" t="s">
        <v>72</v>
      </c>
      <c r="Q253" s="572"/>
      <c r="R253" s="572"/>
      <c r="S253" s="572"/>
      <c r="T253" s="572"/>
      <c r="U253" s="572"/>
      <c r="V253" s="573"/>
      <c r="W253" s="37" t="s">
        <v>73</v>
      </c>
      <c r="X253" s="565">
        <f>IFERROR(X248/H248,"0")+IFERROR(X249/H249,"0")+IFERROR(X250/H250,"0")+IFERROR(X251/H251,"0")+IFERROR(X252/H252,"0")</f>
        <v>0</v>
      </c>
      <c r="Y253" s="565">
        <f>IFERROR(Y248/H248,"0")+IFERROR(Y249/H249,"0")+IFERROR(Y250/H250,"0")+IFERROR(Y251/H251,"0")+IFERROR(Y252/H252,"0")</f>
        <v>0</v>
      </c>
      <c r="Z253" s="565">
        <f>IFERROR(IF(Z248="",0,Z248),"0")+IFERROR(IF(Z249="",0,Z249),"0")+IFERROR(IF(Z250="",0,Z250),"0")+IFERROR(IF(Z251="",0,Z251),"0")+IFERROR(IF(Z252="",0,Z252),"0")</f>
        <v>0</v>
      </c>
      <c r="AA253" s="566"/>
      <c r="AB253" s="566"/>
      <c r="AC253" s="566"/>
    </row>
    <row r="254" spans="1:68" x14ac:dyDescent="0.2">
      <c r="A254" s="580"/>
      <c r="B254" s="580"/>
      <c r="C254" s="580"/>
      <c r="D254" s="580"/>
      <c r="E254" s="580"/>
      <c r="F254" s="580"/>
      <c r="G254" s="580"/>
      <c r="H254" s="580"/>
      <c r="I254" s="580"/>
      <c r="J254" s="580"/>
      <c r="K254" s="580"/>
      <c r="L254" s="580"/>
      <c r="M254" s="580"/>
      <c r="N254" s="580"/>
      <c r="O254" s="582"/>
      <c r="P254" s="571" t="s">
        <v>72</v>
      </c>
      <c r="Q254" s="572"/>
      <c r="R254" s="572"/>
      <c r="S254" s="572"/>
      <c r="T254" s="572"/>
      <c r="U254" s="572"/>
      <c r="V254" s="573"/>
      <c r="W254" s="37" t="s">
        <v>70</v>
      </c>
      <c r="X254" s="565">
        <f>IFERROR(SUM(X248:X252),"0")</f>
        <v>0</v>
      </c>
      <c r="Y254" s="565">
        <f>IFERROR(SUM(Y248:Y252),"0")</f>
        <v>0</v>
      </c>
      <c r="Z254" s="37"/>
      <c r="AA254" s="566"/>
      <c r="AB254" s="566"/>
      <c r="AC254" s="566"/>
    </row>
    <row r="255" spans="1:68" ht="16.5" customHeight="1" x14ac:dyDescent="0.25">
      <c r="A255" s="583" t="s">
        <v>417</v>
      </c>
      <c r="B255" s="580"/>
      <c r="C255" s="580"/>
      <c r="D255" s="580"/>
      <c r="E255" s="580"/>
      <c r="F255" s="580"/>
      <c r="G255" s="580"/>
      <c r="H255" s="580"/>
      <c r="I255" s="580"/>
      <c r="J255" s="580"/>
      <c r="K255" s="580"/>
      <c r="L255" s="580"/>
      <c r="M255" s="580"/>
      <c r="N255" s="580"/>
      <c r="O255" s="580"/>
      <c r="P255" s="580"/>
      <c r="Q255" s="580"/>
      <c r="R255" s="580"/>
      <c r="S255" s="580"/>
      <c r="T255" s="580"/>
      <c r="U255" s="580"/>
      <c r="V255" s="580"/>
      <c r="W255" s="580"/>
      <c r="X255" s="580"/>
      <c r="Y255" s="580"/>
      <c r="Z255" s="580"/>
      <c r="AA255" s="558"/>
      <c r="AB255" s="558"/>
      <c r="AC255" s="558"/>
    </row>
    <row r="256" spans="1:68" ht="14.25" customHeight="1" x14ac:dyDescent="0.25">
      <c r="A256" s="579" t="s">
        <v>103</v>
      </c>
      <c r="B256" s="580"/>
      <c r="C256" s="580"/>
      <c r="D256" s="580"/>
      <c r="E256" s="580"/>
      <c r="F256" s="580"/>
      <c r="G256" s="580"/>
      <c r="H256" s="580"/>
      <c r="I256" s="580"/>
      <c r="J256" s="580"/>
      <c r="K256" s="580"/>
      <c r="L256" s="580"/>
      <c r="M256" s="580"/>
      <c r="N256" s="580"/>
      <c r="O256" s="580"/>
      <c r="P256" s="580"/>
      <c r="Q256" s="580"/>
      <c r="R256" s="580"/>
      <c r="S256" s="580"/>
      <c r="T256" s="580"/>
      <c r="U256" s="580"/>
      <c r="V256" s="580"/>
      <c r="W256" s="580"/>
      <c r="X256" s="580"/>
      <c r="Y256" s="580"/>
      <c r="Z256" s="580"/>
      <c r="AA256" s="559"/>
      <c r="AB256" s="559"/>
      <c r="AC256" s="559"/>
    </row>
    <row r="257" spans="1:68" ht="27" customHeight="1" x14ac:dyDescent="0.25">
      <c r="A257" s="54" t="s">
        <v>418</v>
      </c>
      <c r="B257" s="54" t="s">
        <v>419</v>
      </c>
      <c r="C257" s="31">
        <v>4301011223</v>
      </c>
      <c r="D257" s="569">
        <v>4607091383423</v>
      </c>
      <c r="E257" s="570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106</v>
      </c>
      <c r="L257" s="32"/>
      <c r="M257" s="33" t="s">
        <v>78</v>
      </c>
      <c r="N257" s="33"/>
      <c r="O257" s="32">
        <v>35</v>
      </c>
      <c r="P257" s="6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86"/>
      <c r="R257" s="586"/>
      <c r="S257" s="586"/>
      <c r="T257" s="587"/>
      <c r="U257" s="34"/>
      <c r="V257" s="34"/>
      <c r="W257" s="35" t="s">
        <v>70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108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420</v>
      </c>
      <c r="B258" s="54" t="s">
        <v>421</v>
      </c>
      <c r="C258" s="31">
        <v>4301012099</v>
      </c>
      <c r="D258" s="569">
        <v>4680115885691</v>
      </c>
      <c r="E258" s="570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30</v>
      </c>
      <c r="P258" s="80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86"/>
      <c r="R258" s="586"/>
      <c r="S258" s="586"/>
      <c r="T258" s="587"/>
      <c r="U258" s="34"/>
      <c r="V258" s="34"/>
      <c r="W258" s="35" t="s">
        <v>70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422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423</v>
      </c>
      <c r="B259" s="54" t="s">
        <v>424</v>
      </c>
      <c r="C259" s="31">
        <v>4301012098</v>
      </c>
      <c r="D259" s="569">
        <v>4680115885660</v>
      </c>
      <c r="E259" s="570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35</v>
      </c>
      <c r="P259" s="85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86"/>
      <c r="R259" s="586"/>
      <c r="S259" s="586"/>
      <c r="T259" s="587"/>
      <c r="U259" s="34"/>
      <c r="V259" s="34"/>
      <c r="W259" s="35" t="s">
        <v>70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425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426</v>
      </c>
      <c r="B260" s="54" t="s">
        <v>427</v>
      </c>
      <c r="C260" s="31">
        <v>4301012176</v>
      </c>
      <c r="D260" s="569">
        <v>4680115886773</v>
      </c>
      <c r="E260" s="570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106</v>
      </c>
      <c r="L260" s="32"/>
      <c r="M260" s="33" t="s">
        <v>107</v>
      </c>
      <c r="N260" s="33"/>
      <c r="O260" s="32">
        <v>31</v>
      </c>
      <c r="P260" s="745" t="s">
        <v>428</v>
      </c>
      <c r="Q260" s="586"/>
      <c r="R260" s="586"/>
      <c r="S260" s="586"/>
      <c r="T260" s="587"/>
      <c r="U260" s="34"/>
      <c r="V260" s="34"/>
      <c r="W260" s="35" t="s">
        <v>70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429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81"/>
      <c r="B261" s="580"/>
      <c r="C261" s="580"/>
      <c r="D261" s="580"/>
      <c r="E261" s="580"/>
      <c r="F261" s="580"/>
      <c r="G261" s="580"/>
      <c r="H261" s="580"/>
      <c r="I261" s="580"/>
      <c r="J261" s="580"/>
      <c r="K261" s="580"/>
      <c r="L261" s="580"/>
      <c r="M261" s="580"/>
      <c r="N261" s="580"/>
      <c r="O261" s="582"/>
      <c r="P261" s="571" t="s">
        <v>72</v>
      </c>
      <c r="Q261" s="572"/>
      <c r="R261" s="572"/>
      <c r="S261" s="572"/>
      <c r="T261" s="572"/>
      <c r="U261" s="572"/>
      <c r="V261" s="573"/>
      <c r="W261" s="37" t="s">
        <v>73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x14ac:dyDescent="0.2">
      <c r="A262" s="580"/>
      <c r="B262" s="580"/>
      <c r="C262" s="580"/>
      <c r="D262" s="580"/>
      <c r="E262" s="580"/>
      <c r="F262" s="580"/>
      <c r="G262" s="580"/>
      <c r="H262" s="580"/>
      <c r="I262" s="580"/>
      <c r="J262" s="580"/>
      <c r="K262" s="580"/>
      <c r="L262" s="580"/>
      <c r="M262" s="580"/>
      <c r="N262" s="580"/>
      <c r="O262" s="582"/>
      <c r="P262" s="571" t="s">
        <v>72</v>
      </c>
      <c r="Q262" s="572"/>
      <c r="R262" s="572"/>
      <c r="S262" s="572"/>
      <c r="T262" s="572"/>
      <c r="U262" s="572"/>
      <c r="V262" s="573"/>
      <c r="W262" s="37" t="s">
        <v>70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customHeight="1" x14ac:dyDescent="0.25">
      <c r="A263" s="583" t="s">
        <v>430</v>
      </c>
      <c r="B263" s="580"/>
      <c r="C263" s="580"/>
      <c r="D263" s="580"/>
      <c r="E263" s="580"/>
      <c r="F263" s="580"/>
      <c r="G263" s="580"/>
      <c r="H263" s="580"/>
      <c r="I263" s="580"/>
      <c r="J263" s="580"/>
      <c r="K263" s="580"/>
      <c r="L263" s="580"/>
      <c r="M263" s="580"/>
      <c r="N263" s="580"/>
      <c r="O263" s="580"/>
      <c r="P263" s="580"/>
      <c r="Q263" s="580"/>
      <c r="R263" s="580"/>
      <c r="S263" s="580"/>
      <c r="T263" s="580"/>
      <c r="U263" s="580"/>
      <c r="V263" s="580"/>
      <c r="W263" s="580"/>
      <c r="X263" s="580"/>
      <c r="Y263" s="580"/>
      <c r="Z263" s="580"/>
      <c r="AA263" s="558"/>
      <c r="AB263" s="558"/>
      <c r="AC263" s="558"/>
    </row>
    <row r="264" spans="1:68" ht="14.25" customHeight="1" x14ac:dyDescent="0.25">
      <c r="A264" s="579" t="s">
        <v>74</v>
      </c>
      <c r="B264" s="580"/>
      <c r="C264" s="580"/>
      <c r="D264" s="580"/>
      <c r="E264" s="580"/>
      <c r="F264" s="580"/>
      <c r="G264" s="580"/>
      <c r="H264" s="580"/>
      <c r="I264" s="580"/>
      <c r="J264" s="580"/>
      <c r="K264" s="580"/>
      <c r="L264" s="580"/>
      <c r="M264" s="580"/>
      <c r="N264" s="580"/>
      <c r="O264" s="580"/>
      <c r="P264" s="580"/>
      <c r="Q264" s="580"/>
      <c r="R264" s="580"/>
      <c r="S264" s="580"/>
      <c r="T264" s="580"/>
      <c r="U264" s="580"/>
      <c r="V264" s="580"/>
      <c r="W264" s="580"/>
      <c r="X264" s="580"/>
      <c r="Y264" s="580"/>
      <c r="Z264" s="580"/>
      <c r="AA264" s="559"/>
      <c r="AB264" s="559"/>
      <c r="AC264" s="559"/>
    </row>
    <row r="265" spans="1:68" ht="27" customHeight="1" x14ac:dyDescent="0.25">
      <c r="A265" s="54" t="s">
        <v>431</v>
      </c>
      <c r="B265" s="54" t="s">
        <v>432</v>
      </c>
      <c r="C265" s="31">
        <v>4301051893</v>
      </c>
      <c r="D265" s="569">
        <v>4680115886186</v>
      </c>
      <c r="E265" s="570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77</v>
      </c>
      <c r="L265" s="32"/>
      <c r="M265" s="33" t="s">
        <v>78</v>
      </c>
      <c r="N265" s="33"/>
      <c r="O265" s="32">
        <v>45</v>
      </c>
      <c r="P265" s="84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86"/>
      <c r="R265" s="586"/>
      <c r="S265" s="586"/>
      <c r="T265" s="587"/>
      <c r="U265" s="34"/>
      <c r="V265" s="34"/>
      <c r="W265" s="35" t="s">
        <v>70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433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434</v>
      </c>
      <c r="B266" s="54" t="s">
        <v>435</v>
      </c>
      <c r="C266" s="31">
        <v>4301051795</v>
      </c>
      <c r="D266" s="569">
        <v>4680115881228</v>
      </c>
      <c r="E266" s="570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77</v>
      </c>
      <c r="L266" s="32"/>
      <c r="M266" s="33" t="s">
        <v>93</v>
      </c>
      <c r="N266" s="33"/>
      <c r="O266" s="32">
        <v>40</v>
      </c>
      <c r="P266" s="83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86"/>
      <c r="R266" s="586"/>
      <c r="S266" s="586"/>
      <c r="T266" s="587"/>
      <c r="U266" s="34"/>
      <c r="V266" s="34"/>
      <c r="W266" s="35" t="s">
        <v>70</v>
      </c>
      <c r="X266" s="563">
        <v>0</v>
      </c>
      <c r="Y266" s="56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436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437</v>
      </c>
      <c r="B267" s="54" t="s">
        <v>438</v>
      </c>
      <c r="C267" s="31">
        <v>4301051388</v>
      </c>
      <c r="D267" s="569">
        <v>4680115881211</v>
      </c>
      <c r="E267" s="570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77</v>
      </c>
      <c r="L267" s="32" t="s">
        <v>112</v>
      </c>
      <c r="M267" s="33" t="s">
        <v>78</v>
      </c>
      <c r="N267" s="33"/>
      <c r="O267" s="32">
        <v>45</v>
      </c>
      <c r="P267" s="74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86"/>
      <c r="R267" s="586"/>
      <c r="S267" s="586"/>
      <c r="T267" s="587"/>
      <c r="U267" s="34"/>
      <c r="V267" s="34"/>
      <c r="W267" s="35" t="s">
        <v>70</v>
      </c>
      <c r="X267" s="563">
        <v>0</v>
      </c>
      <c r="Y267" s="56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439</v>
      </c>
      <c r="AG267" s="64"/>
      <c r="AJ267" s="68" t="s">
        <v>113</v>
      </c>
      <c r="AK267" s="68">
        <v>33.6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581"/>
      <c r="B268" s="580"/>
      <c r="C268" s="580"/>
      <c r="D268" s="580"/>
      <c r="E268" s="580"/>
      <c r="F268" s="580"/>
      <c r="G268" s="580"/>
      <c r="H268" s="580"/>
      <c r="I268" s="580"/>
      <c r="J268" s="580"/>
      <c r="K268" s="580"/>
      <c r="L268" s="580"/>
      <c r="M268" s="580"/>
      <c r="N268" s="580"/>
      <c r="O268" s="582"/>
      <c r="P268" s="571" t="s">
        <v>72</v>
      </c>
      <c r="Q268" s="572"/>
      <c r="R268" s="572"/>
      <c r="S268" s="572"/>
      <c r="T268" s="572"/>
      <c r="U268" s="572"/>
      <c r="V268" s="573"/>
      <c r="W268" s="37" t="s">
        <v>73</v>
      </c>
      <c r="X268" s="565">
        <f>IFERROR(X265/H265,"0")+IFERROR(X266/H266,"0")+IFERROR(X267/H267,"0")</f>
        <v>0</v>
      </c>
      <c r="Y268" s="565">
        <f>IFERROR(Y265/H265,"0")+IFERROR(Y266/H266,"0")+IFERROR(Y267/H267,"0")</f>
        <v>0</v>
      </c>
      <c r="Z268" s="565">
        <f>IFERROR(IF(Z265="",0,Z265),"0")+IFERROR(IF(Z266="",0,Z266),"0")+IFERROR(IF(Z267="",0,Z267),"0")</f>
        <v>0</v>
      </c>
      <c r="AA268" s="566"/>
      <c r="AB268" s="566"/>
      <c r="AC268" s="566"/>
    </row>
    <row r="269" spans="1:68" x14ac:dyDescent="0.2">
      <c r="A269" s="580"/>
      <c r="B269" s="580"/>
      <c r="C269" s="580"/>
      <c r="D269" s="580"/>
      <c r="E269" s="580"/>
      <c r="F269" s="580"/>
      <c r="G269" s="580"/>
      <c r="H269" s="580"/>
      <c r="I269" s="580"/>
      <c r="J269" s="580"/>
      <c r="K269" s="580"/>
      <c r="L269" s="580"/>
      <c r="M269" s="580"/>
      <c r="N269" s="580"/>
      <c r="O269" s="582"/>
      <c r="P269" s="571" t="s">
        <v>72</v>
      </c>
      <c r="Q269" s="572"/>
      <c r="R269" s="572"/>
      <c r="S269" s="572"/>
      <c r="T269" s="572"/>
      <c r="U269" s="572"/>
      <c r="V269" s="573"/>
      <c r="W269" s="37" t="s">
        <v>70</v>
      </c>
      <c r="X269" s="565">
        <f>IFERROR(SUM(X265:X267),"0")</f>
        <v>0</v>
      </c>
      <c r="Y269" s="565">
        <f>IFERROR(SUM(Y265:Y267),"0")</f>
        <v>0</v>
      </c>
      <c r="Z269" s="37"/>
      <c r="AA269" s="566"/>
      <c r="AB269" s="566"/>
      <c r="AC269" s="566"/>
    </row>
    <row r="270" spans="1:68" ht="16.5" customHeight="1" x14ac:dyDescent="0.25">
      <c r="A270" s="583" t="s">
        <v>440</v>
      </c>
      <c r="B270" s="580"/>
      <c r="C270" s="580"/>
      <c r="D270" s="580"/>
      <c r="E270" s="580"/>
      <c r="F270" s="580"/>
      <c r="G270" s="580"/>
      <c r="H270" s="580"/>
      <c r="I270" s="580"/>
      <c r="J270" s="580"/>
      <c r="K270" s="580"/>
      <c r="L270" s="580"/>
      <c r="M270" s="580"/>
      <c r="N270" s="580"/>
      <c r="O270" s="580"/>
      <c r="P270" s="580"/>
      <c r="Q270" s="580"/>
      <c r="R270" s="580"/>
      <c r="S270" s="580"/>
      <c r="T270" s="580"/>
      <c r="U270" s="580"/>
      <c r="V270" s="580"/>
      <c r="W270" s="580"/>
      <c r="X270" s="580"/>
      <c r="Y270" s="580"/>
      <c r="Z270" s="580"/>
      <c r="AA270" s="558"/>
      <c r="AB270" s="558"/>
      <c r="AC270" s="558"/>
    </row>
    <row r="271" spans="1:68" ht="14.25" customHeight="1" x14ac:dyDescent="0.25">
      <c r="A271" s="579" t="s">
        <v>64</v>
      </c>
      <c r="B271" s="580"/>
      <c r="C271" s="580"/>
      <c r="D271" s="580"/>
      <c r="E271" s="580"/>
      <c r="F271" s="580"/>
      <c r="G271" s="580"/>
      <c r="H271" s="580"/>
      <c r="I271" s="580"/>
      <c r="J271" s="580"/>
      <c r="K271" s="580"/>
      <c r="L271" s="580"/>
      <c r="M271" s="580"/>
      <c r="N271" s="580"/>
      <c r="O271" s="580"/>
      <c r="P271" s="580"/>
      <c r="Q271" s="580"/>
      <c r="R271" s="580"/>
      <c r="S271" s="580"/>
      <c r="T271" s="580"/>
      <c r="U271" s="580"/>
      <c r="V271" s="580"/>
      <c r="W271" s="580"/>
      <c r="X271" s="580"/>
      <c r="Y271" s="580"/>
      <c r="Z271" s="580"/>
      <c r="AA271" s="559"/>
      <c r="AB271" s="559"/>
      <c r="AC271" s="559"/>
    </row>
    <row r="272" spans="1:68" ht="27" customHeight="1" x14ac:dyDescent="0.25">
      <c r="A272" s="54" t="s">
        <v>441</v>
      </c>
      <c r="B272" s="54" t="s">
        <v>442</v>
      </c>
      <c r="C272" s="31">
        <v>4301031307</v>
      </c>
      <c r="D272" s="569">
        <v>4680115880344</v>
      </c>
      <c r="E272" s="570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67</v>
      </c>
      <c r="L272" s="32"/>
      <c r="M272" s="33" t="s">
        <v>68</v>
      </c>
      <c r="N272" s="33"/>
      <c r="O272" s="32">
        <v>40</v>
      </c>
      <c r="P272" s="75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86"/>
      <c r="R272" s="586"/>
      <c r="S272" s="586"/>
      <c r="T272" s="587"/>
      <c r="U272" s="34"/>
      <c r="V272" s="34"/>
      <c r="W272" s="35" t="s">
        <v>70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443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581"/>
      <c r="B273" s="580"/>
      <c r="C273" s="580"/>
      <c r="D273" s="580"/>
      <c r="E273" s="580"/>
      <c r="F273" s="580"/>
      <c r="G273" s="580"/>
      <c r="H273" s="580"/>
      <c r="I273" s="580"/>
      <c r="J273" s="580"/>
      <c r="K273" s="580"/>
      <c r="L273" s="580"/>
      <c r="M273" s="580"/>
      <c r="N273" s="580"/>
      <c r="O273" s="582"/>
      <c r="P273" s="571" t="s">
        <v>72</v>
      </c>
      <c r="Q273" s="572"/>
      <c r="R273" s="572"/>
      <c r="S273" s="572"/>
      <c r="T273" s="572"/>
      <c r="U273" s="572"/>
      <c r="V273" s="573"/>
      <c r="W273" s="37" t="s">
        <v>73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x14ac:dyDescent="0.2">
      <c r="A274" s="580"/>
      <c r="B274" s="580"/>
      <c r="C274" s="580"/>
      <c r="D274" s="580"/>
      <c r="E274" s="580"/>
      <c r="F274" s="580"/>
      <c r="G274" s="580"/>
      <c r="H274" s="580"/>
      <c r="I274" s="580"/>
      <c r="J274" s="580"/>
      <c r="K274" s="580"/>
      <c r="L274" s="580"/>
      <c r="M274" s="580"/>
      <c r="N274" s="580"/>
      <c r="O274" s="582"/>
      <c r="P274" s="571" t="s">
        <v>72</v>
      </c>
      <c r="Q274" s="572"/>
      <c r="R274" s="572"/>
      <c r="S274" s="572"/>
      <c r="T274" s="572"/>
      <c r="U274" s="572"/>
      <c r="V274" s="573"/>
      <c r="W274" s="37" t="s">
        <v>70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customHeight="1" x14ac:dyDescent="0.25">
      <c r="A275" s="579" t="s">
        <v>74</v>
      </c>
      <c r="B275" s="580"/>
      <c r="C275" s="580"/>
      <c r="D275" s="580"/>
      <c r="E275" s="580"/>
      <c r="F275" s="580"/>
      <c r="G275" s="580"/>
      <c r="H275" s="580"/>
      <c r="I275" s="580"/>
      <c r="J275" s="580"/>
      <c r="K275" s="580"/>
      <c r="L275" s="580"/>
      <c r="M275" s="580"/>
      <c r="N275" s="580"/>
      <c r="O275" s="580"/>
      <c r="P275" s="580"/>
      <c r="Q275" s="580"/>
      <c r="R275" s="580"/>
      <c r="S275" s="580"/>
      <c r="T275" s="580"/>
      <c r="U275" s="580"/>
      <c r="V275" s="580"/>
      <c r="W275" s="580"/>
      <c r="X275" s="580"/>
      <c r="Y275" s="580"/>
      <c r="Z275" s="580"/>
      <c r="AA275" s="559"/>
      <c r="AB275" s="559"/>
      <c r="AC275" s="559"/>
    </row>
    <row r="276" spans="1:68" ht="27" customHeight="1" x14ac:dyDescent="0.25">
      <c r="A276" s="54" t="s">
        <v>444</v>
      </c>
      <c r="B276" s="54" t="s">
        <v>445</v>
      </c>
      <c r="C276" s="31">
        <v>4301051782</v>
      </c>
      <c r="D276" s="569">
        <v>4680115884618</v>
      </c>
      <c r="E276" s="570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111</v>
      </c>
      <c r="L276" s="32"/>
      <c r="M276" s="33" t="s">
        <v>78</v>
      </c>
      <c r="N276" s="33"/>
      <c r="O276" s="32">
        <v>45</v>
      </c>
      <c r="P276" s="82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86"/>
      <c r="R276" s="586"/>
      <c r="S276" s="586"/>
      <c r="T276" s="587"/>
      <c r="U276" s="34"/>
      <c r="V276" s="34"/>
      <c r="W276" s="35" t="s">
        <v>70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446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581"/>
      <c r="B277" s="580"/>
      <c r="C277" s="580"/>
      <c r="D277" s="580"/>
      <c r="E277" s="580"/>
      <c r="F277" s="580"/>
      <c r="G277" s="580"/>
      <c r="H277" s="580"/>
      <c r="I277" s="580"/>
      <c r="J277" s="580"/>
      <c r="K277" s="580"/>
      <c r="L277" s="580"/>
      <c r="M277" s="580"/>
      <c r="N277" s="580"/>
      <c r="O277" s="582"/>
      <c r="P277" s="571" t="s">
        <v>72</v>
      </c>
      <c r="Q277" s="572"/>
      <c r="R277" s="572"/>
      <c r="S277" s="572"/>
      <c r="T277" s="572"/>
      <c r="U277" s="572"/>
      <c r="V277" s="573"/>
      <c r="W277" s="37" t="s">
        <v>73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x14ac:dyDescent="0.2">
      <c r="A278" s="580"/>
      <c r="B278" s="580"/>
      <c r="C278" s="580"/>
      <c r="D278" s="580"/>
      <c r="E278" s="580"/>
      <c r="F278" s="580"/>
      <c r="G278" s="580"/>
      <c r="H278" s="580"/>
      <c r="I278" s="580"/>
      <c r="J278" s="580"/>
      <c r="K278" s="580"/>
      <c r="L278" s="580"/>
      <c r="M278" s="580"/>
      <c r="N278" s="580"/>
      <c r="O278" s="582"/>
      <c r="P278" s="571" t="s">
        <v>72</v>
      </c>
      <c r="Q278" s="572"/>
      <c r="R278" s="572"/>
      <c r="S278" s="572"/>
      <c r="T278" s="572"/>
      <c r="U278" s="572"/>
      <c r="V278" s="573"/>
      <c r="W278" s="37" t="s">
        <v>70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customHeight="1" x14ac:dyDescent="0.25">
      <c r="A279" s="583" t="s">
        <v>447</v>
      </c>
      <c r="B279" s="580"/>
      <c r="C279" s="580"/>
      <c r="D279" s="580"/>
      <c r="E279" s="580"/>
      <c r="F279" s="580"/>
      <c r="G279" s="580"/>
      <c r="H279" s="580"/>
      <c r="I279" s="580"/>
      <c r="J279" s="580"/>
      <c r="K279" s="580"/>
      <c r="L279" s="580"/>
      <c r="M279" s="580"/>
      <c r="N279" s="580"/>
      <c r="O279" s="580"/>
      <c r="P279" s="580"/>
      <c r="Q279" s="580"/>
      <c r="R279" s="580"/>
      <c r="S279" s="580"/>
      <c r="T279" s="580"/>
      <c r="U279" s="580"/>
      <c r="V279" s="580"/>
      <c r="W279" s="580"/>
      <c r="X279" s="580"/>
      <c r="Y279" s="580"/>
      <c r="Z279" s="580"/>
      <c r="AA279" s="558"/>
      <c r="AB279" s="558"/>
      <c r="AC279" s="558"/>
    </row>
    <row r="280" spans="1:68" ht="14.25" customHeight="1" x14ac:dyDescent="0.25">
      <c r="A280" s="579" t="s">
        <v>103</v>
      </c>
      <c r="B280" s="580"/>
      <c r="C280" s="580"/>
      <c r="D280" s="580"/>
      <c r="E280" s="580"/>
      <c r="F280" s="580"/>
      <c r="G280" s="580"/>
      <c r="H280" s="580"/>
      <c r="I280" s="580"/>
      <c r="J280" s="580"/>
      <c r="K280" s="580"/>
      <c r="L280" s="580"/>
      <c r="M280" s="580"/>
      <c r="N280" s="580"/>
      <c r="O280" s="580"/>
      <c r="P280" s="580"/>
      <c r="Q280" s="580"/>
      <c r="R280" s="580"/>
      <c r="S280" s="580"/>
      <c r="T280" s="580"/>
      <c r="U280" s="580"/>
      <c r="V280" s="580"/>
      <c r="W280" s="580"/>
      <c r="X280" s="580"/>
      <c r="Y280" s="580"/>
      <c r="Z280" s="580"/>
      <c r="AA280" s="559"/>
      <c r="AB280" s="559"/>
      <c r="AC280" s="559"/>
    </row>
    <row r="281" spans="1:68" ht="27" customHeight="1" x14ac:dyDescent="0.25">
      <c r="A281" s="54" t="s">
        <v>448</v>
      </c>
      <c r="B281" s="54" t="s">
        <v>449</v>
      </c>
      <c r="C281" s="31">
        <v>4301011662</v>
      </c>
      <c r="D281" s="569">
        <v>4680115883703</v>
      </c>
      <c r="E281" s="570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106</v>
      </c>
      <c r="L281" s="32"/>
      <c r="M281" s="33" t="s">
        <v>107</v>
      </c>
      <c r="N281" s="33"/>
      <c r="O281" s="32">
        <v>55</v>
      </c>
      <c r="P281" s="7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86"/>
      <c r="R281" s="586"/>
      <c r="S281" s="586"/>
      <c r="T281" s="587"/>
      <c r="U281" s="34"/>
      <c r="V281" s="34"/>
      <c r="W281" s="35" t="s">
        <v>70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450</v>
      </c>
      <c r="AB281" s="57"/>
      <c r="AC281" s="327" t="s">
        <v>451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581"/>
      <c r="B282" s="580"/>
      <c r="C282" s="580"/>
      <c r="D282" s="580"/>
      <c r="E282" s="580"/>
      <c r="F282" s="580"/>
      <c r="G282" s="580"/>
      <c r="H282" s="580"/>
      <c r="I282" s="580"/>
      <c r="J282" s="580"/>
      <c r="K282" s="580"/>
      <c r="L282" s="580"/>
      <c r="M282" s="580"/>
      <c r="N282" s="580"/>
      <c r="O282" s="582"/>
      <c r="P282" s="571" t="s">
        <v>72</v>
      </c>
      <c r="Q282" s="572"/>
      <c r="R282" s="572"/>
      <c r="S282" s="572"/>
      <c r="T282" s="572"/>
      <c r="U282" s="572"/>
      <c r="V282" s="573"/>
      <c r="W282" s="37" t="s">
        <v>73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x14ac:dyDescent="0.2">
      <c r="A283" s="580"/>
      <c r="B283" s="580"/>
      <c r="C283" s="580"/>
      <c r="D283" s="580"/>
      <c r="E283" s="580"/>
      <c r="F283" s="580"/>
      <c r="G283" s="580"/>
      <c r="H283" s="580"/>
      <c r="I283" s="580"/>
      <c r="J283" s="580"/>
      <c r="K283" s="580"/>
      <c r="L283" s="580"/>
      <c r="M283" s="580"/>
      <c r="N283" s="580"/>
      <c r="O283" s="582"/>
      <c r="P283" s="571" t="s">
        <v>72</v>
      </c>
      <c r="Q283" s="572"/>
      <c r="R283" s="572"/>
      <c r="S283" s="572"/>
      <c r="T283" s="572"/>
      <c r="U283" s="572"/>
      <c r="V283" s="573"/>
      <c r="W283" s="37" t="s">
        <v>70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customHeight="1" x14ac:dyDescent="0.25">
      <c r="A284" s="583" t="s">
        <v>452</v>
      </c>
      <c r="B284" s="580"/>
      <c r="C284" s="580"/>
      <c r="D284" s="580"/>
      <c r="E284" s="580"/>
      <c r="F284" s="580"/>
      <c r="G284" s="580"/>
      <c r="H284" s="580"/>
      <c r="I284" s="580"/>
      <c r="J284" s="580"/>
      <c r="K284" s="580"/>
      <c r="L284" s="580"/>
      <c r="M284" s="580"/>
      <c r="N284" s="580"/>
      <c r="O284" s="580"/>
      <c r="P284" s="580"/>
      <c r="Q284" s="580"/>
      <c r="R284" s="580"/>
      <c r="S284" s="580"/>
      <c r="T284" s="580"/>
      <c r="U284" s="580"/>
      <c r="V284" s="580"/>
      <c r="W284" s="580"/>
      <c r="X284" s="580"/>
      <c r="Y284" s="580"/>
      <c r="Z284" s="580"/>
      <c r="AA284" s="558"/>
      <c r="AB284" s="558"/>
      <c r="AC284" s="558"/>
    </row>
    <row r="285" spans="1:68" ht="14.25" customHeight="1" x14ac:dyDescent="0.25">
      <c r="A285" s="579" t="s">
        <v>103</v>
      </c>
      <c r="B285" s="580"/>
      <c r="C285" s="580"/>
      <c r="D285" s="580"/>
      <c r="E285" s="580"/>
      <c r="F285" s="580"/>
      <c r="G285" s="580"/>
      <c r="H285" s="580"/>
      <c r="I285" s="580"/>
      <c r="J285" s="580"/>
      <c r="K285" s="580"/>
      <c r="L285" s="580"/>
      <c r="M285" s="580"/>
      <c r="N285" s="580"/>
      <c r="O285" s="580"/>
      <c r="P285" s="580"/>
      <c r="Q285" s="580"/>
      <c r="R285" s="580"/>
      <c r="S285" s="580"/>
      <c r="T285" s="580"/>
      <c r="U285" s="580"/>
      <c r="V285" s="580"/>
      <c r="W285" s="580"/>
      <c r="X285" s="580"/>
      <c r="Y285" s="580"/>
      <c r="Z285" s="580"/>
      <c r="AA285" s="559"/>
      <c r="AB285" s="559"/>
      <c r="AC285" s="559"/>
    </row>
    <row r="286" spans="1:68" ht="27" customHeight="1" x14ac:dyDescent="0.25">
      <c r="A286" s="54" t="s">
        <v>453</v>
      </c>
      <c r="B286" s="54" t="s">
        <v>454</v>
      </c>
      <c r="C286" s="31">
        <v>4301012024</v>
      </c>
      <c r="D286" s="569">
        <v>4680115885615</v>
      </c>
      <c r="E286" s="570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106</v>
      </c>
      <c r="L286" s="32"/>
      <c r="M286" s="33" t="s">
        <v>78</v>
      </c>
      <c r="N286" s="33"/>
      <c r="O286" s="32">
        <v>55</v>
      </c>
      <c r="P286" s="80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86"/>
      <c r="R286" s="586"/>
      <c r="S286" s="586"/>
      <c r="T286" s="587"/>
      <c r="U286" s="34"/>
      <c r="V286" s="34"/>
      <c r="W286" s="35" t="s">
        <v>70</v>
      </c>
      <c r="X286" s="563">
        <v>0</v>
      </c>
      <c r="Y286" s="564">
        <f t="shared" ref="Y286:Y291" si="42">IFERROR(IF(X286="",0,CEILING((X286/$H286),1)*$H286),"")</f>
        <v>0</v>
      </c>
      <c r="Z286" s="36" t="str">
        <f>IFERROR(IF(Y286=0,"",ROUNDUP(Y286/H286,0)*0.01898),"")</f>
        <v/>
      </c>
      <c r="AA286" s="56"/>
      <c r="AB286" s="57"/>
      <c r="AC286" s="329" t="s">
        <v>455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0</v>
      </c>
      <c r="BN286" s="64">
        <f t="shared" ref="BN286:BN291" si="44">IFERROR(Y286*I286/H286,"0")</f>
        <v>0</v>
      </c>
      <c r="BO286" s="64">
        <f t="shared" ref="BO286:BO291" si="45">IFERROR(1/J286*(X286/H286),"0")</f>
        <v>0</v>
      </c>
      <c r="BP286" s="64">
        <f t="shared" ref="BP286:BP291" si="46">IFERROR(1/J286*(Y286/H286),"0")</f>
        <v>0</v>
      </c>
    </row>
    <row r="287" spans="1:68" ht="27" customHeight="1" x14ac:dyDescent="0.25">
      <c r="A287" s="54" t="s">
        <v>456</v>
      </c>
      <c r="B287" s="54" t="s">
        <v>457</v>
      </c>
      <c r="C287" s="31">
        <v>4301012016</v>
      </c>
      <c r="D287" s="569">
        <v>4680115885554</v>
      </c>
      <c r="E287" s="570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106</v>
      </c>
      <c r="L287" s="32" t="s">
        <v>125</v>
      </c>
      <c r="M287" s="33" t="s">
        <v>78</v>
      </c>
      <c r="N287" s="33"/>
      <c r="O287" s="32">
        <v>55</v>
      </c>
      <c r="P287" s="79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86"/>
      <c r="R287" s="586"/>
      <c r="S287" s="586"/>
      <c r="T287" s="587"/>
      <c r="U287" s="34"/>
      <c r="V287" s="34"/>
      <c r="W287" s="35" t="s">
        <v>70</v>
      </c>
      <c r="X287" s="563">
        <v>0</v>
      </c>
      <c r="Y287" s="564">
        <f t="shared" si="42"/>
        <v>0</v>
      </c>
      <c r="Z287" s="36" t="str">
        <f>IFERROR(IF(Y287=0,"",ROUNDUP(Y287/H287,0)*0.01898),"")</f>
        <v/>
      </c>
      <c r="AA287" s="56"/>
      <c r="AB287" s="57"/>
      <c r="AC287" s="331" t="s">
        <v>458</v>
      </c>
      <c r="AG287" s="64"/>
      <c r="AJ287" s="68" t="s">
        <v>127</v>
      </c>
      <c r="AK287" s="68">
        <v>691.2</v>
      </c>
      <c r="BB287" s="332" t="s">
        <v>1</v>
      </c>
      <c r="BM287" s="64">
        <f t="shared" si="43"/>
        <v>0</v>
      </c>
      <c r="BN287" s="64">
        <f t="shared" si="44"/>
        <v>0</v>
      </c>
      <c r="BO287" s="64">
        <f t="shared" si="45"/>
        <v>0</v>
      </c>
      <c r="BP287" s="64">
        <f t="shared" si="46"/>
        <v>0</v>
      </c>
    </row>
    <row r="288" spans="1:68" ht="27" customHeight="1" x14ac:dyDescent="0.25">
      <c r="A288" s="54" t="s">
        <v>456</v>
      </c>
      <c r="B288" s="54" t="s">
        <v>459</v>
      </c>
      <c r="C288" s="31">
        <v>4301011911</v>
      </c>
      <c r="D288" s="569">
        <v>4680115885554</v>
      </c>
      <c r="E288" s="570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106</v>
      </c>
      <c r="L288" s="32"/>
      <c r="M288" s="33" t="s">
        <v>460</v>
      </c>
      <c r="N288" s="33"/>
      <c r="O288" s="32">
        <v>55</v>
      </c>
      <c r="P288" s="60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86"/>
      <c r="R288" s="586"/>
      <c r="S288" s="586"/>
      <c r="T288" s="587"/>
      <c r="U288" s="34"/>
      <c r="V288" s="34"/>
      <c r="W288" s="35" t="s">
        <v>70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461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customHeight="1" x14ac:dyDescent="0.25">
      <c r="A289" s="54" t="s">
        <v>462</v>
      </c>
      <c r="B289" s="54" t="s">
        <v>463</v>
      </c>
      <c r="C289" s="31">
        <v>4301011858</v>
      </c>
      <c r="D289" s="569">
        <v>4680115885646</v>
      </c>
      <c r="E289" s="570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6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86"/>
      <c r="R289" s="586"/>
      <c r="S289" s="586"/>
      <c r="T289" s="587"/>
      <c r="U289" s="34"/>
      <c r="V289" s="34"/>
      <c r="W289" s="35" t="s">
        <v>70</v>
      </c>
      <c r="X289" s="563">
        <v>100</v>
      </c>
      <c r="Y289" s="564">
        <f t="shared" si="42"/>
        <v>108</v>
      </c>
      <c r="Z289" s="36">
        <f>IFERROR(IF(Y289=0,"",ROUNDUP(Y289/H289,0)*0.01898),"")</f>
        <v>0.1898</v>
      </c>
      <c r="AA289" s="56"/>
      <c r="AB289" s="57"/>
      <c r="AC289" s="335" t="s">
        <v>464</v>
      </c>
      <c r="AG289" s="64"/>
      <c r="AJ289" s="68"/>
      <c r="AK289" s="68">
        <v>0</v>
      </c>
      <c r="BB289" s="336" t="s">
        <v>1</v>
      </c>
      <c r="BM289" s="64">
        <f t="shared" si="43"/>
        <v>104.02777777777777</v>
      </c>
      <c r="BN289" s="64">
        <f t="shared" si="44"/>
        <v>112.34999999999998</v>
      </c>
      <c r="BO289" s="64">
        <f t="shared" si="45"/>
        <v>0.14467592592592593</v>
      </c>
      <c r="BP289" s="64">
        <f t="shared" si="46"/>
        <v>0.15625</v>
      </c>
    </row>
    <row r="290" spans="1:68" ht="27" customHeight="1" x14ac:dyDescent="0.25">
      <c r="A290" s="54" t="s">
        <v>465</v>
      </c>
      <c r="B290" s="54" t="s">
        <v>466</v>
      </c>
      <c r="C290" s="31">
        <v>4301011857</v>
      </c>
      <c r="D290" s="569">
        <v>4680115885622</v>
      </c>
      <c r="E290" s="570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111</v>
      </c>
      <c r="L290" s="32"/>
      <c r="M290" s="33" t="s">
        <v>107</v>
      </c>
      <c r="N290" s="33"/>
      <c r="O290" s="32">
        <v>55</v>
      </c>
      <c r="P290" s="86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86"/>
      <c r="R290" s="586"/>
      <c r="S290" s="586"/>
      <c r="T290" s="587"/>
      <c r="U290" s="34"/>
      <c r="V290" s="34"/>
      <c r="W290" s="35" t="s">
        <v>70</v>
      </c>
      <c r="X290" s="563">
        <v>0</v>
      </c>
      <c r="Y290" s="564">
        <f t="shared" si="42"/>
        <v>0</v>
      </c>
      <c r="Z290" s="36" t="str">
        <f>IFERROR(IF(Y290=0,"",ROUNDUP(Y290/H290,0)*0.00902),"")</f>
        <v/>
      </c>
      <c r="AA290" s="56"/>
      <c r="AB290" s="57"/>
      <c r="AC290" s="337" t="s">
        <v>455</v>
      </c>
      <c r="AG290" s="64"/>
      <c r="AJ290" s="68"/>
      <c r="AK290" s="68">
        <v>0</v>
      </c>
      <c r="BB290" s="338" t="s">
        <v>1</v>
      </c>
      <c r="BM290" s="64">
        <f t="shared" si="43"/>
        <v>0</v>
      </c>
      <c r="BN290" s="64">
        <f t="shared" si="44"/>
        <v>0</v>
      </c>
      <c r="BO290" s="64">
        <f t="shared" si="45"/>
        <v>0</v>
      </c>
      <c r="BP290" s="64">
        <f t="shared" si="46"/>
        <v>0</v>
      </c>
    </row>
    <row r="291" spans="1:68" ht="27" customHeight="1" x14ac:dyDescent="0.25">
      <c r="A291" s="54" t="s">
        <v>467</v>
      </c>
      <c r="B291" s="54" t="s">
        <v>468</v>
      </c>
      <c r="C291" s="31">
        <v>4301011859</v>
      </c>
      <c r="D291" s="569">
        <v>4680115885608</v>
      </c>
      <c r="E291" s="570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60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86"/>
      <c r="R291" s="586"/>
      <c r="S291" s="586"/>
      <c r="T291" s="587"/>
      <c r="U291" s="34"/>
      <c r="V291" s="34"/>
      <c r="W291" s="35" t="s">
        <v>70</v>
      </c>
      <c r="X291" s="563">
        <v>0</v>
      </c>
      <c r="Y291" s="564">
        <f t="shared" si="42"/>
        <v>0</v>
      </c>
      <c r="Z291" s="36" t="str">
        <f>IFERROR(IF(Y291=0,"",ROUNDUP(Y291/H291,0)*0.00902),"")</f>
        <v/>
      </c>
      <c r="AA291" s="56"/>
      <c r="AB291" s="57"/>
      <c r="AC291" s="339" t="s">
        <v>469</v>
      </c>
      <c r="AG291" s="64"/>
      <c r="AJ291" s="68"/>
      <c r="AK291" s="68">
        <v>0</v>
      </c>
      <c r="BB291" s="340" t="s">
        <v>1</v>
      </c>
      <c r="BM291" s="64">
        <f t="shared" si="43"/>
        <v>0</v>
      </c>
      <c r="BN291" s="64">
        <f t="shared" si="44"/>
        <v>0</v>
      </c>
      <c r="BO291" s="64">
        <f t="shared" si="45"/>
        <v>0</v>
      </c>
      <c r="BP291" s="64">
        <f t="shared" si="46"/>
        <v>0</v>
      </c>
    </row>
    <row r="292" spans="1:68" x14ac:dyDescent="0.2">
      <c r="A292" s="581"/>
      <c r="B292" s="580"/>
      <c r="C292" s="580"/>
      <c r="D292" s="580"/>
      <c r="E292" s="580"/>
      <c r="F292" s="580"/>
      <c r="G292" s="580"/>
      <c r="H292" s="580"/>
      <c r="I292" s="580"/>
      <c r="J292" s="580"/>
      <c r="K292" s="580"/>
      <c r="L292" s="580"/>
      <c r="M292" s="580"/>
      <c r="N292" s="580"/>
      <c r="O292" s="582"/>
      <c r="P292" s="571" t="s">
        <v>72</v>
      </c>
      <c r="Q292" s="572"/>
      <c r="R292" s="572"/>
      <c r="S292" s="572"/>
      <c r="T292" s="572"/>
      <c r="U292" s="572"/>
      <c r="V292" s="573"/>
      <c r="W292" s="37" t="s">
        <v>73</v>
      </c>
      <c r="X292" s="565">
        <f>IFERROR(X286/H286,"0")+IFERROR(X287/H287,"0")+IFERROR(X288/H288,"0")+IFERROR(X289/H289,"0")+IFERROR(X290/H290,"0")+IFERROR(X291/H291,"0")</f>
        <v>9.2592592592592595</v>
      </c>
      <c r="Y292" s="565">
        <f>IFERROR(Y286/H286,"0")+IFERROR(Y287/H287,"0")+IFERROR(Y288/H288,"0")+IFERROR(Y289/H289,"0")+IFERROR(Y290/H290,"0")+IFERROR(Y291/H291,"0")</f>
        <v>10</v>
      </c>
      <c r="Z292" s="565">
        <f>IFERROR(IF(Z286="",0,Z286),"0")+IFERROR(IF(Z287="",0,Z287),"0")+IFERROR(IF(Z288="",0,Z288),"0")+IFERROR(IF(Z289="",0,Z289),"0")+IFERROR(IF(Z290="",0,Z290),"0")+IFERROR(IF(Z291="",0,Z291),"0")</f>
        <v>0.1898</v>
      </c>
      <c r="AA292" s="566"/>
      <c r="AB292" s="566"/>
      <c r="AC292" s="566"/>
    </row>
    <row r="293" spans="1:68" x14ac:dyDescent="0.2">
      <c r="A293" s="580"/>
      <c r="B293" s="580"/>
      <c r="C293" s="580"/>
      <c r="D293" s="580"/>
      <c r="E293" s="580"/>
      <c r="F293" s="580"/>
      <c r="G293" s="580"/>
      <c r="H293" s="580"/>
      <c r="I293" s="580"/>
      <c r="J293" s="580"/>
      <c r="K293" s="580"/>
      <c r="L293" s="580"/>
      <c r="M293" s="580"/>
      <c r="N293" s="580"/>
      <c r="O293" s="582"/>
      <c r="P293" s="571" t="s">
        <v>72</v>
      </c>
      <c r="Q293" s="572"/>
      <c r="R293" s="572"/>
      <c r="S293" s="572"/>
      <c r="T293" s="572"/>
      <c r="U293" s="572"/>
      <c r="V293" s="573"/>
      <c r="W293" s="37" t="s">
        <v>70</v>
      </c>
      <c r="X293" s="565">
        <f>IFERROR(SUM(X286:X291),"0")</f>
        <v>100</v>
      </c>
      <c r="Y293" s="565">
        <f>IFERROR(SUM(Y286:Y291),"0")</f>
        <v>108</v>
      </c>
      <c r="Z293" s="37"/>
      <c r="AA293" s="566"/>
      <c r="AB293" s="566"/>
      <c r="AC293" s="566"/>
    </row>
    <row r="294" spans="1:68" ht="14.25" customHeight="1" x14ac:dyDescent="0.25">
      <c r="A294" s="579" t="s">
        <v>64</v>
      </c>
      <c r="B294" s="580"/>
      <c r="C294" s="580"/>
      <c r="D294" s="580"/>
      <c r="E294" s="580"/>
      <c r="F294" s="580"/>
      <c r="G294" s="580"/>
      <c r="H294" s="580"/>
      <c r="I294" s="580"/>
      <c r="J294" s="580"/>
      <c r="K294" s="580"/>
      <c r="L294" s="580"/>
      <c r="M294" s="580"/>
      <c r="N294" s="580"/>
      <c r="O294" s="580"/>
      <c r="P294" s="580"/>
      <c r="Q294" s="580"/>
      <c r="R294" s="580"/>
      <c r="S294" s="580"/>
      <c r="T294" s="580"/>
      <c r="U294" s="580"/>
      <c r="V294" s="580"/>
      <c r="W294" s="580"/>
      <c r="X294" s="580"/>
      <c r="Y294" s="580"/>
      <c r="Z294" s="580"/>
      <c r="AA294" s="559"/>
      <c r="AB294" s="559"/>
      <c r="AC294" s="559"/>
    </row>
    <row r="295" spans="1:68" ht="27" customHeight="1" x14ac:dyDescent="0.25">
      <c r="A295" s="54" t="s">
        <v>470</v>
      </c>
      <c r="B295" s="54" t="s">
        <v>471</v>
      </c>
      <c r="C295" s="31">
        <v>4301030878</v>
      </c>
      <c r="D295" s="569">
        <v>4607091387193</v>
      </c>
      <c r="E295" s="570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111</v>
      </c>
      <c r="L295" s="32"/>
      <c r="M295" s="33" t="s">
        <v>68</v>
      </c>
      <c r="N295" s="33"/>
      <c r="O295" s="32">
        <v>35</v>
      </c>
      <c r="P295" s="82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86"/>
      <c r="R295" s="586"/>
      <c r="S295" s="586"/>
      <c r="T295" s="587"/>
      <c r="U295" s="34"/>
      <c r="V295" s="34"/>
      <c r="W295" s="35" t="s">
        <v>70</v>
      </c>
      <c r="X295" s="563">
        <v>300</v>
      </c>
      <c r="Y295" s="564">
        <f t="shared" ref="Y295:Y301" si="47">IFERROR(IF(X295="",0,CEILING((X295/$H295),1)*$H295),"")</f>
        <v>302.40000000000003</v>
      </c>
      <c r="Z295" s="36">
        <f>IFERROR(IF(Y295=0,"",ROUNDUP(Y295/H295,0)*0.00902),"")</f>
        <v>0.64944000000000002</v>
      </c>
      <c r="AA295" s="56"/>
      <c r="AB295" s="57"/>
      <c r="AC295" s="341" t="s">
        <v>472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319.28571428571428</v>
      </c>
      <c r="BN295" s="64">
        <f t="shared" ref="BN295:BN301" si="49">IFERROR(Y295*I295/H295,"0")</f>
        <v>321.83999999999997</v>
      </c>
      <c r="BO295" s="64">
        <f t="shared" ref="BO295:BO301" si="50">IFERROR(1/J295*(X295/H295),"0")</f>
        <v>0.54112554112554112</v>
      </c>
      <c r="BP295" s="64">
        <f t="shared" ref="BP295:BP301" si="51">IFERROR(1/J295*(Y295/H295),"0")</f>
        <v>0.54545454545454541</v>
      </c>
    </row>
    <row r="296" spans="1:68" ht="27" customHeight="1" x14ac:dyDescent="0.25">
      <c r="A296" s="54" t="s">
        <v>473</v>
      </c>
      <c r="B296" s="54" t="s">
        <v>474</v>
      </c>
      <c r="C296" s="31">
        <v>4301031153</v>
      </c>
      <c r="D296" s="569">
        <v>4607091387230</v>
      </c>
      <c r="E296" s="570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40</v>
      </c>
      <c r="P296" s="7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86"/>
      <c r="R296" s="586"/>
      <c r="S296" s="586"/>
      <c r="T296" s="587"/>
      <c r="U296" s="34"/>
      <c r="V296" s="34"/>
      <c r="W296" s="35" t="s">
        <v>70</v>
      </c>
      <c r="X296" s="563">
        <v>0</v>
      </c>
      <c r="Y296" s="564">
        <f t="shared" si="47"/>
        <v>0</v>
      </c>
      <c r="Z296" s="36" t="str">
        <f>IFERROR(IF(Y296=0,"",ROUNDUP(Y296/H296,0)*0.00902),"")</f>
        <v/>
      </c>
      <c r="AA296" s="56"/>
      <c r="AB296" s="57"/>
      <c r="AC296" s="343" t="s">
        <v>475</v>
      </c>
      <c r="AG296" s="64"/>
      <c r="AJ296" s="68"/>
      <c r="AK296" s="68">
        <v>0</v>
      </c>
      <c r="BB296" s="344" t="s">
        <v>1</v>
      </c>
      <c r="BM296" s="64">
        <f t="shared" si="48"/>
        <v>0</v>
      </c>
      <c r="BN296" s="64">
        <f t="shared" si="49"/>
        <v>0</v>
      </c>
      <c r="BO296" s="64">
        <f t="shared" si="50"/>
        <v>0</v>
      </c>
      <c r="BP296" s="64">
        <f t="shared" si="51"/>
        <v>0</v>
      </c>
    </row>
    <row r="297" spans="1:68" ht="27" customHeight="1" x14ac:dyDescent="0.25">
      <c r="A297" s="54" t="s">
        <v>476</v>
      </c>
      <c r="B297" s="54" t="s">
        <v>477</v>
      </c>
      <c r="C297" s="31">
        <v>4301031154</v>
      </c>
      <c r="D297" s="569">
        <v>4607091387292</v>
      </c>
      <c r="E297" s="570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45</v>
      </c>
      <c r="P297" s="60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86"/>
      <c r="R297" s="586"/>
      <c r="S297" s="586"/>
      <c r="T297" s="587"/>
      <c r="U297" s="34"/>
      <c r="V297" s="34"/>
      <c r="W297" s="35" t="s">
        <v>70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478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customHeight="1" x14ac:dyDescent="0.25">
      <c r="A298" s="54" t="s">
        <v>479</v>
      </c>
      <c r="B298" s="54" t="s">
        <v>480</v>
      </c>
      <c r="C298" s="31">
        <v>4301031152</v>
      </c>
      <c r="D298" s="569">
        <v>4607091387285</v>
      </c>
      <c r="E298" s="570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67</v>
      </c>
      <c r="L298" s="32"/>
      <c r="M298" s="33" t="s">
        <v>68</v>
      </c>
      <c r="N298" s="33"/>
      <c r="O298" s="32">
        <v>40</v>
      </c>
      <c r="P298" s="6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86"/>
      <c r="R298" s="586"/>
      <c r="S298" s="586"/>
      <c r="T298" s="587"/>
      <c r="U298" s="34"/>
      <c r="V298" s="34"/>
      <c r="W298" s="35" t="s">
        <v>70</v>
      </c>
      <c r="X298" s="563">
        <v>0</v>
      </c>
      <c r="Y298" s="564">
        <f t="shared" si="47"/>
        <v>0</v>
      </c>
      <c r="Z298" s="36" t="str">
        <f>IFERROR(IF(Y298=0,"",ROUNDUP(Y298/H298,0)*0.00502),"")</f>
        <v/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8"/>
        <v>0</v>
      </c>
      <c r="BN298" s="64">
        <f t="shared" si="49"/>
        <v>0</v>
      </c>
      <c r="BO298" s="64">
        <f t="shared" si="50"/>
        <v>0</v>
      </c>
      <c r="BP298" s="64">
        <f t="shared" si="51"/>
        <v>0</v>
      </c>
    </row>
    <row r="299" spans="1:68" ht="27" customHeight="1" x14ac:dyDescent="0.25">
      <c r="A299" s="54" t="s">
        <v>481</v>
      </c>
      <c r="B299" s="54" t="s">
        <v>482</v>
      </c>
      <c r="C299" s="31">
        <v>4301031305</v>
      </c>
      <c r="D299" s="569">
        <v>4607091389845</v>
      </c>
      <c r="E299" s="570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2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86"/>
      <c r="R299" s="586"/>
      <c r="S299" s="586"/>
      <c r="T299" s="587"/>
      <c r="U299" s="34"/>
      <c r="V299" s="34"/>
      <c r="W299" s="35" t="s">
        <v>70</v>
      </c>
      <c r="X299" s="563">
        <v>0</v>
      </c>
      <c r="Y299" s="564">
        <f t="shared" si="47"/>
        <v>0</v>
      </c>
      <c r="Z299" s="36" t="str">
        <f>IFERROR(IF(Y299=0,"",ROUNDUP(Y299/H299,0)*0.00502),"")</f>
        <v/>
      </c>
      <c r="AA299" s="56"/>
      <c r="AB299" s="57"/>
      <c r="AC299" s="349" t="s">
        <v>483</v>
      </c>
      <c r="AG299" s="64"/>
      <c r="AJ299" s="68"/>
      <c r="AK299" s="68">
        <v>0</v>
      </c>
      <c r="BB299" s="350" t="s">
        <v>1</v>
      </c>
      <c r="BM299" s="64">
        <f t="shared" si="48"/>
        <v>0</v>
      </c>
      <c r="BN299" s="64">
        <f t="shared" si="49"/>
        <v>0</v>
      </c>
      <c r="BO299" s="64">
        <f t="shared" si="50"/>
        <v>0</v>
      </c>
      <c r="BP299" s="64">
        <f t="shared" si="51"/>
        <v>0</v>
      </c>
    </row>
    <row r="300" spans="1:68" ht="27" customHeight="1" x14ac:dyDescent="0.25">
      <c r="A300" s="54" t="s">
        <v>484</v>
      </c>
      <c r="B300" s="54" t="s">
        <v>485</v>
      </c>
      <c r="C300" s="31">
        <v>4301031306</v>
      </c>
      <c r="D300" s="569">
        <v>4680115882881</v>
      </c>
      <c r="E300" s="570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7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86"/>
      <c r="R300" s="586"/>
      <c r="S300" s="586"/>
      <c r="T300" s="587"/>
      <c r="U300" s="34"/>
      <c r="V300" s="34"/>
      <c r="W300" s="35" t="s">
        <v>70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483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486</v>
      </c>
      <c r="B301" s="54" t="s">
        <v>487</v>
      </c>
      <c r="C301" s="31">
        <v>4301031066</v>
      </c>
      <c r="D301" s="569">
        <v>4607091383836</v>
      </c>
      <c r="E301" s="570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77</v>
      </c>
      <c r="L301" s="32"/>
      <c r="M301" s="33" t="s">
        <v>68</v>
      </c>
      <c r="N301" s="33"/>
      <c r="O301" s="32">
        <v>40</v>
      </c>
      <c r="P301" s="82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86"/>
      <c r="R301" s="586"/>
      <c r="S301" s="586"/>
      <c r="T301" s="587"/>
      <c r="U301" s="34"/>
      <c r="V301" s="34"/>
      <c r="W301" s="35" t="s">
        <v>70</v>
      </c>
      <c r="X301" s="563">
        <v>0</v>
      </c>
      <c r="Y301" s="564">
        <f t="shared" si="47"/>
        <v>0</v>
      </c>
      <c r="Z301" s="36" t="str">
        <f>IFERROR(IF(Y301=0,"",ROUNDUP(Y301/H301,0)*0.00651),"")</f>
        <v/>
      </c>
      <c r="AA301" s="56"/>
      <c r="AB301" s="57"/>
      <c r="AC301" s="353" t="s">
        <v>488</v>
      </c>
      <c r="AG301" s="64"/>
      <c r="AJ301" s="68"/>
      <c r="AK301" s="68">
        <v>0</v>
      </c>
      <c r="BB301" s="354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x14ac:dyDescent="0.2">
      <c r="A302" s="581"/>
      <c r="B302" s="580"/>
      <c r="C302" s="580"/>
      <c r="D302" s="580"/>
      <c r="E302" s="580"/>
      <c r="F302" s="580"/>
      <c r="G302" s="580"/>
      <c r="H302" s="580"/>
      <c r="I302" s="580"/>
      <c r="J302" s="580"/>
      <c r="K302" s="580"/>
      <c r="L302" s="580"/>
      <c r="M302" s="580"/>
      <c r="N302" s="580"/>
      <c r="O302" s="582"/>
      <c r="P302" s="571" t="s">
        <v>72</v>
      </c>
      <c r="Q302" s="572"/>
      <c r="R302" s="572"/>
      <c r="S302" s="572"/>
      <c r="T302" s="572"/>
      <c r="U302" s="572"/>
      <c r="V302" s="573"/>
      <c r="W302" s="37" t="s">
        <v>73</v>
      </c>
      <c r="X302" s="565">
        <f>IFERROR(X295/H295,"0")+IFERROR(X296/H296,"0")+IFERROR(X297/H297,"0")+IFERROR(X298/H298,"0")+IFERROR(X299/H299,"0")+IFERROR(X300/H300,"0")+IFERROR(X301/H301,"0")</f>
        <v>71.428571428571431</v>
      </c>
      <c r="Y302" s="565">
        <f>IFERROR(Y295/H295,"0")+IFERROR(Y296/H296,"0")+IFERROR(Y297/H297,"0")+IFERROR(Y298/H298,"0")+IFERROR(Y299/H299,"0")+IFERROR(Y300/H300,"0")+IFERROR(Y301/H301,"0")</f>
        <v>72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0.64944000000000002</v>
      </c>
      <c r="AA302" s="566"/>
      <c r="AB302" s="566"/>
      <c r="AC302" s="566"/>
    </row>
    <row r="303" spans="1:68" x14ac:dyDescent="0.2">
      <c r="A303" s="580"/>
      <c r="B303" s="580"/>
      <c r="C303" s="580"/>
      <c r="D303" s="580"/>
      <c r="E303" s="580"/>
      <c r="F303" s="580"/>
      <c r="G303" s="580"/>
      <c r="H303" s="580"/>
      <c r="I303" s="580"/>
      <c r="J303" s="580"/>
      <c r="K303" s="580"/>
      <c r="L303" s="580"/>
      <c r="M303" s="580"/>
      <c r="N303" s="580"/>
      <c r="O303" s="582"/>
      <c r="P303" s="571" t="s">
        <v>72</v>
      </c>
      <c r="Q303" s="572"/>
      <c r="R303" s="572"/>
      <c r="S303" s="572"/>
      <c r="T303" s="572"/>
      <c r="U303" s="572"/>
      <c r="V303" s="573"/>
      <c r="W303" s="37" t="s">
        <v>70</v>
      </c>
      <c r="X303" s="565">
        <f>IFERROR(SUM(X295:X301),"0")</f>
        <v>300</v>
      </c>
      <c r="Y303" s="565">
        <f>IFERROR(SUM(Y295:Y301),"0")</f>
        <v>302.40000000000003</v>
      </c>
      <c r="Z303" s="37"/>
      <c r="AA303" s="566"/>
      <c r="AB303" s="566"/>
      <c r="AC303" s="566"/>
    </row>
    <row r="304" spans="1:68" ht="14.25" customHeight="1" x14ac:dyDescent="0.25">
      <c r="A304" s="579" t="s">
        <v>74</v>
      </c>
      <c r="B304" s="580"/>
      <c r="C304" s="580"/>
      <c r="D304" s="580"/>
      <c r="E304" s="580"/>
      <c r="F304" s="580"/>
      <c r="G304" s="580"/>
      <c r="H304" s="580"/>
      <c r="I304" s="580"/>
      <c r="J304" s="580"/>
      <c r="K304" s="580"/>
      <c r="L304" s="580"/>
      <c r="M304" s="580"/>
      <c r="N304" s="580"/>
      <c r="O304" s="580"/>
      <c r="P304" s="580"/>
      <c r="Q304" s="580"/>
      <c r="R304" s="580"/>
      <c r="S304" s="580"/>
      <c r="T304" s="580"/>
      <c r="U304" s="580"/>
      <c r="V304" s="580"/>
      <c r="W304" s="580"/>
      <c r="X304" s="580"/>
      <c r="Y304" s="580"/>
      <c r="Z304" s="580"/>
      <c r="AA304" s="559"/>
      <c r="AB304" s="559"/>
      <c r="AC304" s="559"/>
    </row>
    <row r="305" spans="1:68" ht="27" customHeight="1" x14ac:dyDescent="0.25">
      <c r="A305" s="54" t="s">
        <v>489</v>
      </c>
      <c r="B305" s="54" t="s">
        <v>490</v>
      </c>
      <c r="C305" s="31">
        <v>4301051100</v>
      </c>
      <c r="D305" s="569">
        <v>4607091387766</v>
      </c>
      <c r="E305" s="570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106</v>
      </c>
      <c r="L305" s="32"/>
      <c r="M305" s="33" t="s">
        <v>78</v>
      </c>
      <c r="N305" s="33"/>
      <c r="O305" s="32">
        <v>40</v>
      </c>
      <c r="P305" s="7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86"/>
      <c r="R305" s="586"/>
      <c r="S305" s="586"/>
      <c r="T305" s="587"/>
      <c r="U305" s="34"/>
      <c r="V305" s="34"/>
      <c r="W305" s="35" t="s">
        <v>70</v>
      </c>
      <c r="X305" s="563">
        <v>0</v>
      </c>
      <c r="Y305" s="56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55" t="s">
        <v>491</v>
      </c>
      <c r="AG305" s="64"/>
      <c r="AJ305" s="68"/>
      <c r="AK305" s="68">
        <v>0</v>
      </c>
      <c r="BB305" s="35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492</v>
      </c>
      <c r="B306" s="54" t="s">
        <v>493</v>
      </c>
      <c r="C306" s="31">
        <v>4301051818</v>
      </c>
      <c r="D306" s="569">
        <v>4607091387957</v>
      </c>
      <c r="E306" s="570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86"/>
      <c r="R306" s="586"/>
      <c r="S306" s="586"/>
      <c r="T306" s="587"/>
      <c r="U306" s="34"/>
      <c r="V306" s="34"/>
      <c r="W306" s="35" t="s">
        <v>70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494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495</v>
      </c>
      <c r="B307" s="54" t="s">
        <v>496</v>
      </c>
      <c r="C307" s="31">
        <v>4301051819</v>
      </c>
      <c r="D307" s="569">
        <v>4607091387964</v>
      </c>
      <c r="E307" s="570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6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86"/>
      <c r="R307" s="586"/>
      <c r="S307" s="586"/>
      <c r="T307" s="587"/>
      <c r="U307" s="34"/>
      <c r="V307" s="34"/>
      <c r="W307" s="35" t="s">
        <v>70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497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498</v>
      </c>
      <c r="B308" s="54" t="s">
        <v>499</v>
      </c>
      <c r="C308" s="31">
        <v>4301051734</v>
      </c>
      <c r="D308" s="569">
        <v>4680115884588</v>
      </c>
      <c r="E308" s="570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77</v>
      </c>
      <c r="L308" s="32"/>
      <c r="M308" s="33" t="s">
        <v>78</v>
      </c>
      <c r="N308" s="33"/>
      <c r="O308" s="32">
        <v>40</v>
      </c>
      <c r="P308" s="75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86"/>
      <c r="R308" s="586"/>
      <c r="S308" s="586"/>
      <c r="T308" s="587"/>
      <c r="U308" s="34"/>
      <c r="V308" s="34"/>
      <c r="W308" s="35" t="s">
        <v>70</v>
      </c>
      <c r="X308" s="563">
        <v>0</v>
      </c>
      <c r="Y308" s="56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61" t="s">
        <v>500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501</v>
      </c>
      <c r="B309" s="54" t="s">
        <v>502</v>
      </c>
      <c r="C309" s="31">
        <v>4301051578</v>
      </c>
      <c r="D309" s="569">
        <v>4607091387513</v>
      </c>
      <c r="E309" s="570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77</v>
      </c>
      <c r="L309" s="32"/>
      <c r="M309" s="33" t="s">
        <v>93</v>
      </c>
      <c r="N309" s="33"/>
      <c r="O309" s="32">
        <v>40</v>
      </c>
      <c r="P309" s="74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86"/>
      <c r="R309" s="586"/>
      <c r="S309" s="586"/>
      <c r="T309" s="587"/>
      <c r="U309" s="34"/>
      <c r="V309" s="34"/>
      <c r="W309" s="35" t="s">
        <v>70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503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581"/>
      <c r="B310" s="580"/>
      <c r="C310" s="580"/>
      <c r="D310" s="580"/>
      <c r="E310" s="580"/>
      <c r="F310" s="580"/>
      <c r="G310" s="580"/>
      <c r="H310" s="580"/>
      <c r="I310" s="580"/>
      <c r="J310" s="580"/>
      <c r="K310" s="580"/>
      <c r="L310" s="580"/>
      <c r="M310" s="580"/>
      <c r="N310" s="580"/>
      <c r="O310" s="582"/>
      <c r="P310" s="571" t="s">
        <v>72</v>
      </c>
      <c r="Q310" s="572"/>
      <c r="R310" s="572"/>
      <c r="S310" s="572"/>
      <c r="T310" s="572"/>
      <c r="U310" s="572"/>
      <c r="V310" s="573"/>
      <c r="W310" s="37" t="s">
        <v>73</v>
      </c>
      <c r="X310" s="565">
        <f>IFERROR(X305/H305,"0")+IFERROR(X306/H306,"0")+IFERROR(X307/H307,"0")+IFERROR(X308/H308,"0")+IFERROR(X309/H309,"0")</f>
        <v>0</v>
      </c>
      <c r="Y310" s="565">
        <f>IFERROR(Y305/H305,"0")+IFERROR(Y306/H306,"0")+IFERROR(Y307/H307,"0")+IFERROR(Y308/H308,"0")+IFERROR(Y309/H309,"0")</f>
        <v>0</v>
      </c>
      <c r="Z310" s="565">
        <f>IFERROR(IF(Z305="",0,Z305),"0")+IFERROR(IF(Z306="",0,Z306),"0")+IFERROR(IF(Z307="",0,Z307),"0")+IFERROR(IF(Z308="",0,Z308),"0")+IFERROR(IF(Z309="",0,Z309),"0")</f>
        <v>0</v>
      </c>
      <c r="AA310" s="566"/>
      <c r="AB310" s="566"/>
      <c r="AC310" s="566"/>
    </row>
    <row r="311" spans="1:68" x14ac:dyDescent="0.2">
      <c r="A311" s="580"/>
      <c r="B311" s="580"/>
      <c r="C311" s="580"/>
      <c r="D311" s="580"/>
      <c r="E311" s="580"/>
      <c r="F311" s="580"/>
      <c r="G311" s="580"/>
      <c r="H311" s="580"/>
      <c r="I311" s="580"/>
      <c r="J311" s="580"/>
      <c r="K311" s="580"/>
      <c r="L311" s="580"/>
      <c r="M311" s="580"/>
      <c r="N311" s="580"/>
      <c r="O311" s="582"/>
      <c r="P311" s="571" t="s">
        <v>72</v>
      </c>
      <c r="Q311" s="572"/>
      <c r="R311" s="572"/>
      <c r="S311" s="572"/>
      <c r="T311" s="572"/>
      <c r="U311" s="572"/>
      <c r="V311" s="573"/>
      <c r="W311" s="37" t="s">
        <v>70</v>
      </c>
      <c r="X311" s="565">
        <f>IFERROR(SUM(X305:X309),"0")</f>
        <v>0</v>
      </c>
      <c r="Y311" s="565">
        <f>IFERROR(SUM(Y305:Y309),"0")</f>
        <v>0</v>
      </c>
      <c r="Z311" s="37"/>
      <c r="AA311" s="566"/>
      <c r="AB311" s="566"/>
      <c r="AC311" s="566"/>
    </row>
    <row r="312" spans="1:68" ht="14.25" customHeight="1" x14ac:dyDescent="0.25">
      <c r="A312" s="579" t="s">
        <v>174</v>
      </c>
      <c r="B312" s="580"/>
      <c r="C312" s="580"/>
      <c r="D312" s="580"/>
      <c r="E312" s="580"/>
      <c r="F312" s="580"/>
      <c r="G312" s="580"/>
      <c r="H312" s="580"/>
      <c r="I312" s="580"/>
      <c r="J312" s="580"/>
      <c r="K312" s="580"/>
      <c r="L312" s="580"/>
      <c r="M312" s="580"/>
      <c r="N312" s="580"/>
      <c r="O312" s="580"/>
      <c r="P312" s="580"/>
      <c r="Q312" s="580"/>
      <c r="R312" s="580"/>
      <c r="S312" s="580"/>
      <c r="T312" s="580"/>
      <c r="U312" s="580"/>
      <c r="V312" s="580"/>
      <c r="W312" s="580"/>
      <c r="X312" s="580"/>
      <c r="Y312" s="580"/>
      <c r="Z312" s="580"/>
      <c r="AA312" s="559"/>
      <c r="AB312" s="559"/>
      <c r="AC312" s="559"/>
    </row>
    <row r="313" spans="1:68" ht="27" customHeight="1" x14ac:dyDescent="0.25">
      <c r="A313" s="54" t="s">
        <v>504</v>
      </c>
      <c r="B313" s="54" t="s">
        <v>505</v>
      </c>
      <c r="C313" s="31">
        <v>4301060387</v>
      </c>
      <c r="D313" s="569">
        <v>4607091380880</v>
      </c>
      <c r="E313" s="570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30</v>
      </c>
      <c r="P313" s="59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86"/>
      <c r="R313" s="586"/>
      <c r="S313" s="586"/>
      <c r="T313" s="587"/>
      <c r="U313" s="34"/>
      <c r="V313" s="34"/>
      <c r="W313" s="35" t="s">
        <v>70</v>
      </c>
      <c r="X313" s="563">
        <v>0</v>
      </c>
      <c r="Y313" s="56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506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507</v>
      </c>
      <c r="B314" s="54" t="s">
        <v>508</v>
      </c>
      <c r="C314" s="31">
        <v>4301060406</v>
      </c>
      <c r="D314" s="569">
        <v>4607091384482</v>
      </c>
      <c r="E314" s="570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68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86"/>
      <c r="R314" s="586"/>
      <c r="S314" s="586"/>
      <c r="T314" s="587"/>
      <c r="U314" s="34"/>
      <c r="V314" s="34"/>
      <c r="W314" s="35" t="s">
        <v>70</v>
      </c>
      <c r="X314" s="563">
        <v>1580</v>
      </c>
      <c r="Y314" s="564">
        <f>IFERROR(IF(X314="",0,CEILING((X314/$H314),1)*$H314),"")</f>
        <v>1583.3999999999999</v>
      </c>
      <c r="Z314" s="36">
        <f>IFERROR(IF(Y314=0,"",ROUNDUP(Y314/H314,0)*0.01898),"")</f>
        <v>3.8529400000000003</v>
      </c>
      <c r="AA314" s="56"/>
      <c r="AB314" s="57"/>
      <c r="AC314" s="367" t="s">
        <v>509</v>
      </c>
      <c r="AG314" s="64"/>
      <c r="AJ314" s="68"/>
      <c r="AK314" s="68">
        <v>0</v>
      </c>
      <c r="BB314" s="368" t="s">
        <v>1</v>
      </c>
      <c r="BM314" s="64">
        <f>IFERROR(X314*I314/H314,"0")</f>
        <v>1685.1307692307694</v>
      </c>
      <c r="BN314" s="64">
        <f>IFERROR(Y314*I314/H314,"0")</f>
        <v>1688.7570000000001</v>
      </c>
      <c r="BO314" s="64">
        <f>IFERROR(1/J314*(X314/H314),"0")</f>
        <v>3.1650641025641026</v>
      </c>
      <c r="BP314" s="64">
        <f>IFERROR(1/J314*(Y314/H314),"0")</f>
        <v>3.171875</v>
      </c>
    </row>
    <row r="315" spans="1:68" ht="16.5" customHeight="1" x14ac:dyDescent="0.25">
      <c r="A315" s="54" t="s">
        <v>510</v>
      </c>
      <c r="B315" s="54" t="s">
        <v>511</v>
      </c>
      <c r="C315" s="31">
        <v>4301060484</v>
      </c>
      <c r="D315" s="569">
        <v>4607091380897</v>
      </c>
      <c r="E315" s="570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106</v>
      </c>
      <c r="L315" s="32"/>
      <c r="M315" s="33" t="s">
        <v>93</v>
      </c>
      <c r="N315" s="33"/>
      <c r="O315" s="32">
        <v>30</v>
      </c>
      <c r="P315" s="89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86"/>
      <c r="R315" s="586"/>
      <c r="S315" s="586"/>
      <c r="T315" s="587"/>
      <c r="U315" s="34"/>
      <c r="V315" s="34"/>
      <c r="W315" s="35" t="s">
        <v>70</v>
      </c>
      <c r="X315" s="563">
        <v>0</v>
      </c>
      <c r="Y315" s="56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512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81"/>
      <c r="B316" s="580"/>
      <c r="C316" s="580"/>
      <c r="D316" s="580"/>
      <c r="E316" s="580"/>
      <c r="F316" s="580"/>
      <c r="G316" s="580"/>
      <c r="H316" s="580"/>
      <c r="I316" s="580"/>
      <c r="J316" s="580"/>
      <c r="K316" s="580"/>
      <c r="L316" s="580"/>
      <c r="M316" s="580"/>
      <c r="N316" s="580"/>
      <c r="O316" s="582"/>
      <c r="P316" s="571" t="s">
        <v>72</v>
      </c>
      <c r="Q316" s="572"/>
      <c r="R316" s="572"/>
      <c r="S316" s="572"/>
      <c r="T316" s="572"/>
      <c r="U316" s="572"/>
      <c r="V316" s="573"/>
      <c r="W316" s="37" t="s">
        <v>73</v>
      </c>
      <c r="X316" s="565">
        <f>IFERROR(X313/H313,"0")+IFERROR(X314/H314,"0")+IFERROR(X315/H315,"0")</f>
        <v>202.56410256410257</v>
      </c>
      <c r="Y316" s="565">
        <f>IFERROR(Y313/H313,"0")+IFERROR(Y314/H314,"0")+IFERROR(Y315/H315,"0")</f>
        <v>203</v>
      </c>
      <c r="Z316" s="565">
        <f>IFERROR(IF(Z313="",0,Z313),"0")+IFERROR(IF(Z314="",0,Z314),"0")+IFERROR(IF(Z315="",0,Z315),"0")</f>
        <v>3.8529400000000003</v>
      </c>
      <c r="AA316" s="566"/>
      <c r="AB316" s="566"/>
      <c r="AC316" s="566"/>
    </row>
    <row r="317" spans="1:68" x14ac:dyDescent="0.2">
      <c r="A317" s="580"/>
      <c r="B317" s="580"/>
      <c r="C317" s="580"/>
      <c r="D317" s="580"/>
      <c r="E317" s="580"/>
      <c r="F317" s="580"/>
      <c r="G317" s="580"/>
      <c r="H317" s="580"/>
      <c r="I317" s="580"/>
      <c r="J317" s="580"/>
      <c r="K317" s="580"/>
      <c r="L317" s="580"/>
      <c r="M317" s="580"/>
      <c r="N317" s="580"/>
      <c r="O317" s="582"/>
      <c r="P317" s="571" t="s">
        <v>72</v>
      </c>
      <c r="Q317" s="572"/>
      <c r="R317" s="572"/>
      <c r="S317" s="572"/>
      <c r="T317" s="572"/>
      <c r="U317" s="572"/>
      <c r="V317" s="573"/>
      <c r="W317" s="37" t="s">
        <v>70</v>
      </c>
      <c r="X317" s="565">
        <f>IFERROR(SUM(X313:X315),"0")</f>
        <v>1580</v>
      </c>
      <c r="Y317" s="565">
        <f>IFERROR(SUM(Y313:Y315),"0")</f>
        <v>1583.3999999999999</v>
      </c>
      <c r="Z317" s="37"/>
      <c r="AA317" s="566"/>
      <c r="AB317" s="566"/>
      <c r="AC317" s="566"/>
    </row>
    <row r="318" spans="1:68" ht="14.25" customHeight="1" x14ac:dyDescent="0.25">
      <c r="A318" s="579" t="s">
        <v>95</v>
      </c>
      <c r="B318" s="580"/>
      <c r="C318" s="580"/>
      <c r="D318" s="580"/>
      <c r="E318" s="580"/>
      <c r="F318" s="580"/>
      <c r="G318" s="580"/>
      <c r="H318" s="580"/>
      <c r="I318" s="580"/>
      <c r="J318" s="580"/>
      <c r="K318" s="580"/>
      <c r="L318" s="580"/>
      <c r="M318" s="580"/>
      <c r="N318" s="580"/>
      <c r="O318" s="580"/>
      <c r="P318" s="580"/>
      <c r="Q318" s="580"/>
      <c r="R318" s="580"/>
      <c r="S318" s="580"/>
      <c r="T318" s="580"/>
      <c r="U318" s="580"/>
      <c r="V318" s="580"/>
      <c r="W318" s="580"/>
      <c r="X318" s="580"/>
      <c r="Y318" s="580"/>
      <c r="Z318" s="580"/>
      <c r="AA318" s="559"/>
      <c r="AB318" s="559"/>
      <c r="AC318" s="559"/>
    </row>
    <row r="319" spans="1:68" ht="27" customHeight="1" x14ac:dyDescent="0.25">
      <c r="A319" s="54" t="s">
        <v>513</v>
      </c>
      <c r="B319" s="54" t="s">
        <v>514</v>
      </c>
      <c r="C319" s="31">
        <v>4301030235</v>
      </c>
      <c r="D319" s="569">
        <v>4607091388381</v>
      </c>
      <c r="E319" s="570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111</v>
      </c>
      <c r="L319" s="32"/>
      <c r="M319" s="33" t="s">
        <v>98</v>
      </c>
      <c r="N319" s="33"/>
      <c r="O319" s="32">
        <v>180</v>
      </c>
      <c r="P319" s="599" t="s">
        <v>515</v>
      </c>
      <c r="Q319" s="586"/>
      <c r="R319" s="586"/>
      <c r="S319" s="586"/>
      <c r="T319" s="587"/>
      <c r="U319" s="34"/>
      <c r="V319" s="34"/>
      <c r="W319" s="35" t="s">
        <v>70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517</v>
      </c>
      <c r="B320" s="54" t="s">
        <v>518</v>
      </c>
      <c r="C320" s="31">
        <v>4301030232</v>
      </c>
      <c r="D320" s="569">
        <v>4607091388374</v>
      </c>
      <c r="E320" s="570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685" t="s">
        <v>519</v>
      </c>
      <c r="Q320" s="586"/>
      <c r="R320" s="586"/>
      <c r="S320" s="586"/>
      <c r="T320" s="587"/>
      <c r="U320" s="34"/>
      <c r="V320" s="34"/>
      <c r="W320" s="35" t="s">
        <v>70</v>
      </c>
      <c r="X320" s="563">
        <v>0</v>
      </c>
      <c r="Y320" s="56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516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520</v>
      </c>
      <c r="B321" s="54" t="s">
        <v>521</v>
      </c>
      <c r="C321" s="31">
        <v>4301032015</v>
      </c>
      <c r="D321" s="569">
        <v>4607091383102</v>
      </c>
      <c r="E321" s="570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77</v>
      </c>
      <c r="L321" s="32"/>
      <c r="M321" s="33" t="s">
        <v>98</v>
      </c>
      <c r="N321" s="33"/>
      <c r="O321" s="32">
        <v>180</v>
      </c>
      <c r="P321" s="76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86"/>
      <c r="R321" s="586"/>
      <c r="S321" s="586"/>
      <c r="T321" s="587"/>
      <c r="U321" s="34"/>
      <c r="V321" s="34"/>
      <c r="W321" s="35" t="s">
        <v>70</v>
      </c>
      <c r="X321" s="563">
        <v>0</v>
      </c>
      <c r="Y321" s="56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5" t="s">
        <v>522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523</v>
      </c>
      <c r="B322" s="54" t="s">
        <v>524</v>
      </c>
      <c r="C322" s="31">
        <v>4301030233</v>
      </c>
      <c r="D322" s="569">
        <v>4607091388404</v>
      </c>
      <c r="E322" s="570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86"/>
      <c r="R322" s="586"/>
      <c r="S322" s="586"/>
      <c r="T322" s="587"/>
      <c r="U322" s="34"/>
      <c r="V322" s="34"/>
      <c r="W322" s="35" t="s">
        <v>70</v>
      </c>
      <c r="X322" s="563">
        <v>0</v>
      </c>
      <c r="Y322" s="56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1"/>
      <c r="B323" s="580"/>
      <c r="C323" s="580"/>
      <c r="D323" s="580"/>
      <c r="E323" s="580"/>
      <c r="F323" s="580"/>
      <c r="G323" s="580"/>
      <c r="H323" s="580"/>
      <c r="I323" s="580"/>
      <c r="J323" s="580"/>
      <c r="K323" s="580"/>
      <c r="L323" s="580"/>
      <c r="M323" s="580"/>
      <c r="N323" s="580"/>
      <c r="O323" s="582"/>
      <c r="P323" s="571" t="s">
        <v>72</v>
      </c>
      <c r="Q323" s="572"/>
      <c r="R323" s="572"/>
      <c r="S323" s="572"/>
      <c r="T323" s="572"/>
      <c r="U323" s="572"/>
      <c r="V323" s="573"/>
      <c r="W323" s="37" t="s">
        <v>73</v>
      </c>
      <c r="X323" s="565">
        <f>IFERROR(X319/H319,"0")+IFERROR(X320/H320,"0")+IFERROR(X321/H321,"0")+IFERROR(X322/H322,"0")</f>
        <v>0</v>
      </c>
      <c r="Y323" s="565">
        <f>IFERROR(Y319/H319,"0")+IFERROR(Y320/H320,"0")+IFERROR(Y321/H321,"0")+IFERROR(Y322/H322,"0")</f>
        <v>0</v>
      </c>
      <c r="Z323" s="565">
        <f>IFERROR(IF(Z319="",0,Z319),"0")+IFERROR(IF(Z320="",0,Z320),"0")+IFERROR(IF(Z321="",0,Z321),"0")+IFERROR(IF(Z322="",0,Z322),"0")</f>
        <v>0</v>
      </c>
      <c r="AA323" s="566"/>
      <c r="AB323" s="566"/>
      <c r="AC323" s="566"/>
    </row>
    <row r="324" spans="1:68" x14ac:dyDescent="0.2">
      <c r="A324" s="580"/>
      <c r="B324" s="580"/>
      <c r="C324" s="580"/>
      <c r="D324" s="580"/>
      <c r="E324" s="580"/>
      <c r="F324" s="580"/>
      <c r="G324" s="580"/>
      <c r="H324" s="580"/>
      <c r="I324" s="580"/>
      <c r="J324" s="580"/>
      <c r="K324" s="580"/>
      <c r="L324" s="580"/>
      <c r="M324" s="580"/>
      <c r="N324" s="580"/>
      <c r="O324" s="582"/>
      <c r="P324" s="571" t="s">
        <v>72</v>
      </c>
      <c r="Q324" s="572"/>
      <c r="R324" s="572"/>
      <c r="S324" s="572"/>
      <c r="T324" s="572"/>
      <c r="U324" s="572"/>
      <c r="V324" s="573"/>
      <c r="W324" s="37" t="s">
        <v>70</v>
      </c>
      <c r="X324" s="565">
        <f>IFERROR(SUM(X319:X322),"0")</f>
        <v>0</v>
      </c>
      <c r="Y324" s="565">
        <f>IFERROR(SUM(Y319:Y322),"0")</f>
        <v>0</v>
      </c>
      <c r="Z324" s="37"/>
      <c r="AA324" s="566"/>
      <c r="AB324" s="566"/>
      <c r="AC324" s="566"/>
    </row>
    <row r="325" spans="1:68" ht="14.25" customHeight="1" x14ac:dyDescent="0.25">
      <c r="A325" s="579" t="s">
        <v>525</v>
      </c>
      <c r="B325" s="580"/>
      <c r="C325" s="580"/>
      <c r="D325" s="580"/>
      <c r="E325" s="580"/>
      <c r="F325" s="580"/>
      <c r="G325" s="580"/>
      <c r="H325" s="580"/>
      <c r="I325" s="580"/>
      <c r="J325" s="580"/>
      <c r="K325" s="580"/>
      <c r="L325" s="580"/>
      <c r="M325" s="580"/>
      <c r="N325" s="580"/>
      <c r="O325" s="580"/>
      <c r="P325" s="580"/>
      <c r="Q325" s="580"/>
      <c r="R325" s="580"/>
      <c r="S325" s="580"/>
      <c r="T325" s="580"/>
      <c r="U325" s="580"/>
      <c r="V325" s="580"/>
      <c r="W325" s="580"/>
      <c r="X325" s="580"/>
      <c r="Y325" s="580"/>
      <c r="Z325" s="580"/>
      <c r="AA325" s="559"/>
      <c r="AB325" s="559"/>
      <c r="AC325" s="559"/>
    </row>
    <row r="326" spans="1:68" ht="16.5" customHeight="1" x14ac:dyDescent="0.25">
      <c r="A326" s="54" t="s">
        <v>526</v>
      </c>
      <c r="B326" s="54" t="s">
        <v>527</v>
      </c>
      <c r="C326" s="31">
        <v>4301180007</v>
      </c>
      <c r="D326" s="569">
        <v>4680115881808</v>
      </c>
      <c r="E326" s="570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77</v>
      </c>
      <c r="L326" s="32"/>
      <c r="M326" s="33" t="s">
        <v>528</v>
      </c>
      <c r="N326" s="33"/>
      <c r="O326" s="32">
        <v>730</v>
      </c>
      <c r="P326" s="8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86"/>
      <c r="R326" s="586"/>
      <c r="S326" s="586"/>
      <c r="T326" s="587"/>
      <c r="U326" s="34"/>
      <c r="V326" s="34"/>
      <c r="W326" s="35" t="s">
        <v>70</v>
      </c>
      <c r="X326" s="563">
        <v>0</v>
      </c>
      <c r="Y326" s="56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9" t="s">
        <v>529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530</v>
      </c>
      <c r="B327" s="54" t="s">
        <v>531</v>
      </c>
      <c r="C327" s="31">
        <v>4301180006</v>
      </c>
      <c r="D327" s="569">
        <v>4680115881822</v>
      </c>
      <c r="E327" s="570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77</v>
      </c>
      <c r="L327" s="32"/>
      <c r="M327" s="33" t="s">
        <v>528</v>
      </c>
      <c r="N327" s="33"/>
      <c r="O327" s="32">
        <v>730</v>
      </c>
      <c r="P327" s="7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86"/>
      <c r="R327" s="586"/>
      <c r="S327" s="586"/>
      <c r="T327" s="587"/>
      <c r="U327" s="34"/>
      <c r="V327" s="34"/>
      <c r="W327" s="35" t="s">
        <v>70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529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532</v>
      </c>
      <c r="B328" s="54" t="s">
        <v>533</v>
      </c>
      <c r="C328" s="31">
        <v>4301180001</v>
      </c>
      <c r="D328" s="569">
        <v>4680115880016</v>
      </c>
      <c r="E328" s="570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77</v>
      </c>
      <c r="L328" s="32"/>
      <c r="M328" s="33" t="s">
        <v>528</v>
      </c>
      <c r="N328" s="33"/>
      <c r="O328" s="32">
        <v>730</v>
      </c>
      <c r="P328" s="8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86"/>
      <c r="R328" s="586"/>
      <c r="S328" s="586"/>
      <c r="T328" s="587"/>
      <c r="U328" s="34"/>
      <c r="V328" s="34"/>
      <c r="W328" s="35" t="s">
        <v>70</v>
      </c>
      <c r="X328" s="563">
        <v>0</v>
      </c>
      <c r="Y328" s="56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529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81"/>
      <c r="B329" s="580"/>
      <c r="C329" s="580"/>
      <c r="D329" s="580"/>
      <c r="E329" s="580"/>
      <c r="F329" s="580"/>
      <c r="G329" s="580"/>
      <c r="H329" s="580"/>
      <c r="I329" s="580"/>
      <c r="J329" s="580"/>
      <c r="K329" s="580"/>
      <c r="L329" s="580"/>
      <c r="M329" s="580"/>
      <c r="N329" s="580"/>
      <c r="O329" s="582"/>
      <c r="P329" s="571" t="s">
        <v>72</v>
      </c>
      <c r="Q329" s="572"/>
      <c r="R329" s="572"/>
      <c r="S329" s="572"/>
      <c r="T329" s="572"/>
      <c r="U329" s="572"/>
      <c r="V329" s="573"/>
      <c r="W329" s="37" t="s">
        <v>73</v>
      </c>
      <c r="X329" s="565">
        <f>IFERROR(X326/H326,"0")+IFERROR(X327/H327,"0")+IFERROR(X328/H328,"0")</f>
        <v>0</v>
      </c>
      <c r="Y329" s="565">
        <f>IFERROR(Y326/H326,"0")+IFERROR(Y327/H327,"0")+IFERROR(Y328/H328,"0")</f>
        <v>0</v>
      </c>
      <c r="Z329" s="565">
        <f>IFERROR(IF(Z326="",0,Z326),"0")+IFERROR(IF(Z327="",0,Z327),"0")+IFERROR(IF(Z328="",0,Z328),"0")</f>
        <v>0</v>
      </c>
      <c r="AA329" s="566"/>
      <c r="AB329" s="566"/>
      <c r="AC329" s="566"/>
    </row>
    <row r="330" spans="1:68" x14ac:dyDescent="0.2">
      <c r="A330" s="580"/>
      <c r="B330" s="580"/>
      <c r="C330" s="580"/>
      <c r="D330" s="580"/>
      <c r="E330" s="580"/>
      <c r="F330" s="580"/>
      <c r="G330" s="580"/>
      <c r="H330" s="580"/>
      <c r="I330" s="580"/>
      <c r="J330" s="580"/>
      <c r="K330" s="580"/>
      <c r="L330" s="580"/>
      <c r="M330" s="580"/>
      <c r="N330" s="580"/>
      <c r="O330" s="582"/>
      <c r="P330" s="571" t="s">
        <v>72</v>
      </c>
      <c r="Q330" s="572"/>
      <c r="R330" s="572"/>
      <c r="S330" s="572"/>
      <c r="T330" s="572"/>
      <c r="U330" s="572"/>
      <c r="V330" s="573"/>
      <c r="W330" s="37" t="s">
        <v>70</v>
      </c>
      <c r="X330" s="565">
        <f>IFERROR(SUM(X326:X328),"0")</f>
        <v>0</v>
      </c>
      <c r="Y330" s="565">
        <f>IFERROR(SUM(Y326:Y328),"0")</f>
        <v>0</v>
      </c>
      <c r="Z330" s="37"/>
      <c r="AA330" s="566"/>
      <c r="AB330" s="566"/>
      <c r="AC330" s="566"/>
    </row>
    <row r="331" spans="1:68" ht="16.5" customHeight="1" x14ac:dyDescent="0.25">
      <c r="A331" s="583" t="s">
        <v>534</v>
      </c>
      <c r="B331" s="580"/>
      <c r="C331" s="580"/>
      <c r="D331" s="580"/>
      <c r="E331" s="580"/>
      <c r="F331" s="580"/>
      <c r="G331" s="580"/>
      <c r="H331" s="580"/>
      <c r="I331" s="580"/>
      <c r="J331" s="580"/>
      <c r="K331" s="580"/>
      <c r="L331" s="580"/>
      <c r="M331" s="580"/>
      <c r="N331" s="580"/>
      <c r="O331" s="580"/>
      <c r="P331" s="580"/>
      <c r="Q331" s="580"/>
      <c r="R331" s="580"/>
      <c r="S331" s="580"/>
      <c r="T331" s="580"/>
      <c r="U331" s="580"/>
      <c r="V331" s="580"/>
      <c r="W331" s="580"/>
      <c r="X331" s="580"/>
      <c r="Y331" s="580"/>
      <c r="Z331" s="580"/>
      <c r="AA331" s="558"/>
      <c r="AB331" s="558"/>
      <c r="AC331" s="558"/>
    </row>
    <row r="332" spans="1:68" ht="14.25" customHeight="1" x14ac:dyDescent="0.25">
      <c r="A332" s="579" t="s">
        <v>74</v>
      </c>
      <c r="B332" s="580"/>
      <c r="C332" s="580"/>
      <c r="D332" s="580"/>
      <c r="E332" s="580"/>
      <c r="F332" s="580"/>
      <c r="G332" s="580"/>
      <c r="H332" s="580"/>
      <c r="I332" s="580"/>
      <c r="J332" s="580"/>
      <c r="K332" s="580"/>
      <c r="L332" s="580"/>
      <c r="M332" s="580"/>
      <c r="N332" s="580"/>
      <c r="O332" s="580"/>
      <c r="P332" s="580"/>
      <c r="Q332" s="580"/>
      <c r="R332" s="580"/>
      <c r="S332" s="580"/>
      <c r="T332" s="580"/>
      <c r="U332" s="580"/>
      <c r="V332" s="580"/>
      <c r="W332" s="580"/>
      <c r="X332" s="580"/>
      <c r="Y332" s="580"/>
      <c r="Z332" s="580"/>
      <c r="AA332" s="559"/>
      <c r="AB332" s="559"/>
      <c r="AC332" s="559"/>
    </row>
    <row r="333" spans="1:68" ht="27" customHeight="1" x14ac:dyDescent="0.25">
      <c r="A333" s="54" t="s">
        <v>535</v>
      </c>
      <c r="B333" s="54" t="s">
        <v>536</v>
      </c>
      <c r="C333" s="31">
        <v>4301051489</v>
      </c>
      <c r="D333" s="569">
        <v>4607091387919</v>
      </c>
      <c r="E333" s="570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106</v>
      </c>
      <c r="L333" s="32"/>
      <c r="M333" s="33" t="s">
        <v>93</v>
      </c>
      <c r="N333" s="33"/>
      <c r="O333" s="32">
        <v>45</v>
      </c>
      <c r="P333" s="6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86"/>
      <c r="R333" s="586"/>
      <c r="S333" s="586"/>
      <c r="T333" s="587"/>
      <c r="U333" s="34"/>
      <c r="V333" s="34"/>
      <c r="W333" s="35" t="s">
        <v>70</v>
      </c>
      <c r="X333" s="563">
        <v>0</v>
      </c>
      <c r="Y333" s="56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85" t="s">
        <v>537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538</v>
      </c>
      <c r="B334" s="54" t="s">
        <v>539</v>
      </c>
      <c r="C334" s="31">
        <v>4301051461</v>
      </c>
      <c r="D334" s="569">
        <v>4680115883604</v>
      </c>
      <c r="E334" s="570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77</v>
      </c>
      <c r="L334" s="32"/>
      <c r="M334" s="33" t="s">
        <v>78</v>
      </c>
      <c r="N334" s="33"/>
      <c r="O334" s="32">
        <v>45</v>
      </c>
      <c r="P334" s="8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86"/>
      <c r="R334" s="586"/>
      <c r="S334" s="586"/>
      <c r="T334" s="587"/>
      <c r="U334" s="34"/>
      <c r="V334" s="34"/>
      <c r="W334" s="35" t="s">
        <v>70</v>
      </c>
      <c r="X334" s="563">
        <v>0</v>
      </c>
      <c r="Y334" s="56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540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541</v>
      </c>
      <c r="B335" s="54" t="s">
        <v>542</v>
      </c>
      <c r="C335" s="31">
        <v>4301051864</v>
      </c>
      <c r="D335" s="569">
        <v>4680115883567</v>
      </c>
      <c r="E335" s="570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77</v>
      </c>
      <c r="L335" s="32"/>
      <c r="M335" s="33" t="s">
        <v>93</v>
      </c>
      <c r="N335" s="33"/>
      <c r="O335" s="32">
        <v>40</v>
      </c>
      <c r="P335" s="67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86"/>
      <c r="R335" s="586"/>
      <c r="S335" s="586"/>
      <c r="T335" s="587"/>
      <c r="U335" s="34"/>
      <c r="V335" s="34"/>
      <c r="W335" s="35" t="s">
        <v>70</v>
      </c>
      <c r="X335" s="563">
        <v>0</v>
      </c>
      <c r="Y335" s="56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543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581"/>
      <c r="B336" s="580"/>
      <c r="C336" s="580"/>
      <c r="D336" s="580"/>
      <c r="E336" s="580"/>
      <c r="F336" s="580"/>
      <c r="G336" s="580"/>
      <c r="H336" s="580"/>
      <c r="I336" s="580"/>
      <c r="J336" s="580"/>
      <c r="K336" s="580"/>
      <c r="L336" s="580"/>
      <c r="M336" s="580"/>
      <c r="N336" s="580"/>
      <c r="O336" s="582"/>
      <c r="P336" s="571" t="s">
        <v>72</v>
      </c>
      <c r="Q336" s="572"/>
      <c r="R336" s="572"/>
      <c r="S336" s="572"/>
      <c r="T336" s="572"/>
      <c r="U336" s="572"/>
      <c r="V336" s="573"/>
      <c r="W336" s="37" t="s">
        <v>73</v>
      </c>
      <c r="X336" s="565">
        <f>IFERROR(X333/H333,"0")+IFERROR(X334/H334,"0")+IFERROR(X335/H335,"0")</f>
        <v>0</v>
      </c>
      <c r="Y336" s="565">
        <f>IFERROR(Y333/H333,"0")+IFERROR(Y334/H334,"0")+IFERROR(Y335/H335,"0")</f>
        <v>0</v>
      </c>
      <c r="Z336" s="565">
        <f>IFERROR(IF(Z333="",0,Z333),"0")+IFERROR(IF(Z334="",0,Z334),"0")+IFERROR(IF(Z335="",0,Z335),"0")</f>
        <v>0</v>
      </c>
      <c r="AA336" s="566"/>
      <c r="AB336" s="566"/>
      <c r="AC336" s="566"/>
    </row>
    <row r="337" spans="1:68" x14ac:dyDescent="0.2">
      <c r="A337" s="580"/>
      <c r="B337" s="580"/>
      <c r="C337" s="580"/>
      <c r="D337" s="580"/>
      <c r="E337" s="580"/>
      <c r="F337" s="580"/>
      <c r="G337" s="580"/>
      <c r="H337" s="580"/>
      <c r="I337" s="580"/>
      <c r="J337" s="580"/>
      <c r="K337" s="580"/>
      <c r="L337" s="580"/>
      <c r="M337" s="580"/>
      <c r="N337" s="580"/>
      <c r="O337" s="582"/>
      <c r="P337" s="571" t="s">
        <v>72</v>
      </c>
      <c r="Q337" s="572"/>
      <c r="R337" s="572"/>
      <c r="S337" s="572"/>
      <c r="T337" s="572"/>
      <c r="U337" s="572"/>
      <c r="V337" s="573"/>
      <c r="W337" s="37" t="s">
        <v>70</v>
      </c>
      <c r="X337" s="565">
        <f>IFERROR(SUM(X333:X335),"0")</f>
        <v>0</v>
      </c>
      <c r="Y337" s="565">
        <f>IFERROR(SUM(Y333:Y335),"0")</f>
        <v>0</v>
      </c>
      <c r="Z337" s="37"/>
      <c r="AA337" s="566"/>
      <c r="AB337" s="566"/>
      <c r="AC337" s="566"/>
    </row>
    <row r="338" spans="1:68" ht="27.75" customHeight="1" x14ac:dyDescent="0.2">
      <c r="A338" s="644" t="s">
        <v>544</v>
      </c>
      <c r="B338" s="645"/>
      <c r="C338" s="645"/>
      <c r="D338" s="645"/>
      <c r="E338" s="645"/>
      <c r="F338" s="645"/>
      <c r="G338" s="645"/>
      <c r="H338" s="645"/>
      <c r="I338" s="645"/>
      <c r="J338" s="645"/>
      <c r="K338" s="645"/>
      <c r="L338" s="645"/>
      <c r="M338" s="645"/>
      <c r="N338" s="645"/>
      <c r="O338" s="645"/>
      <c r="P338" s="645"/>
      <c r="Q338" s="645"/>
      <c r="R338" s="645"/>
      <c r="S338" s="645"/>
      <c r="T338" s="645"/>
      <c r="U338" s="645"/>
      <c r="V338" s="645"/>
      <c r="W338" s="645"/>
      <c r="X338" s="645"/>
      <c r="Y338" s="645"/>
      <c r="Z338" s="645"/>
      <c r="AA338" s="48"/>
      <c r="AB338" s="48"/>
      <c r="AC338" s="48"/>
    </row>
    <row r="339" spans="1:68" ht="16.5" customHeight="1" x14ac:dyDescent="0.25">
      <c r="A339" s="583" t="s">
        <v>545</v>
      </c>
      <c r="B339" s="580"/>
      <c r="C339" s="580"/>
      <c r="D339" s="580"/>
      <c r="E339" s="580"/>
      <c r="F339" s="580"/>
      <c r="G339" s="580"/>
      <c r="H339" s="580"/>
      <c r="I339" s="580"/>
      <c r="J339" s="580"/>
      <c r="K339" s="580"/>
      <c r="L339" s="580"/>
      <c r="M339" s="580"/>
      <c r="N339" s="580"/>
      <c r="O339" s="580"/>
      <c r="P339" s="580"/>
      <c r="Q339" s="580"/>
      <c r="R339" s="580"/>
      <c r="S339" s="580"/>
      <c r="T339" s="580"/>
      <c r="U339" s="580"/>
      <c r="V339" s="580"/>
      <c r="W339" s="580"/>
      <c r="X339" s="580"/>
      <c r="Y339" s="580"/>
      <c r="Z339" s="580"/>
      <c r="AA339" s="558"/>
      <c r="AB339" s="558"/>
      <c r="AC339" s="558"/>
    </row>
    <row r="340" spans="1:68" ht="14.25" customHeight="1" x14ac:dyDescent="0.25">
      <c r="A340" s="579" t="s">
        <v>103</v>
      </c>
      <c r="B340" s="580"/>
      <c r="C340" s="580"/>
      <c r="D340" s="580"/>
      <c r="E340" s="580"/>
      <c r="F340" s="580"/>
      <c r="G340" s="580"/>
      <c r="H340" s="580"/>
      <c r="I340" s="580"/>
      <c r="J340" s="580"/>
      <c r="K340" s="580"/>
      <c r="L340" s="580"/>
      <c r="M340" s="580"/>
      <c r="N340" s="580"/>
      <c r="O340" s="580"/>
      <c r="P340" s="580"/>
      <c r="Q340" s="580"/>
      <c r="R340" s="580"/>
      <c r="S340" s="580"/>
      <c r="T340" s="580"/>
      <c r="U340" s="580"/>
      <c r="V340" s="580"/>
      <c r="W340" s="580"/>
      <c r="X340" s="580"/>
      <c r="Y340" s="580"/>
      <c r="Z340" s="580"/>
      <c r="AA340" s="559"/>
      <c r="AB340" s="559"/>
      <c r="AC340" s="559"/>
    </row>
    <row r="341" spans="1:68" ht="37.5" customHeight="1" x14ac:dyDescent="0.25">
      <c r="A341" s="54" t="s">
        <v>546</v>
      </c>
      <c r="B341" s="54" t="s">
        <v>547</v>
      </c>
      <c r="C341" s="31">
        <v>4301011869</v>
      </c>
      <c r="D341" s="569">
        <v>4680115884847</v>
      </c>
      <c r="E341" s="570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106</v>
      </c>
      <c r="L341" s="32" t="s">
        <v>125</v>
      </c>
      <c r="M341" s="33" t="s">
        <v>68</v>
      </c>
      <c r="N341" s="33"/>
      <c r="O341" s="32">
        <v>60</v>
      </c>
      <c r="P341" s="82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86"/>
      <c r="R341" s="586"/>
      <c r="S341" s="586"/>
      <c r="T341" s="587"/>
      <c r="U341" s="34"/>
      <c r="V341" s="34"/>
      <c r="W341" s="35" t="s">
        <v>70</v>
      </c>
      <c r="X341" s="563">
        <v>2000</v>
      </c>
      <c r="Y341" s="564">
        <f t="shared" ref="Y341:Y347" si="52">IFERROR(IF(X341="",0,CEILING((X341/$H341),1)*$H341),"")</f>
        <v>2010</v>
      </c>
      <c r="Z341" s="36">
        <f>IFERROR(IF(Y341=0,"",ROUNDUP(Y341/H341,0)*0.02175),"")</f>
        <v>2.9144999999999999</v>
      </c>
      <c r="AA341" s="56"/>
      <c r="AB341" s="57"/>
      <c r="AC341" s="391" t="s">
        <v>548</v>
      </c>
      <c r="AG341" s="64"/>
      <c r="AJ341" s="68" t="s">
        <v>127</v>
      </c>
      <c r="AK341" s="68">
        <v>720</v>
      </c>
      <c r="BB341" s="392" t="s">
        <v>1</v>
      </c>
      <c r="BM341" s="64">
        <f t="shared" ref="BM341:BM347" si="53">IFERROR(X341*I341/H341,"0")</f>
        <v>2064</v>
      </c>
      <c r="BN341" s="64">
        <f t="shared" ref="BN341:BN347" si="54">IFERROR(Y341*I341/H341,"0")</f>
        <v>2074.3200000000002</v>
      </c>
      <c r="BO341" s="64">
        <f t="shared" ref="BO341:BO347" si="55">IFERROR(1/J341*(X341/H341),"0")</f>
        <v>2.7777777777777777</v>
      </c>
      <c r="BP341" s="64">
        <f t="shared" ref="BP341:BP347" si="56">IFERROR(1/J341*(Y341/H341),"0")</f>
        <v>2.7916666666666665</v>
      </c>
    </row>
    <row r="342" spans="1:68" ht="27" customHeight="1" x14ac:dyDescent="0.25">
      <c r="A342" s="54" t="s">
        <v>549</v>
      </c>
      <c r="B342" s="54" t="s">
        <v>550</v>
      </c>
      <c r="C342" s="31">
        <v>4301011870</v>
      </c>
      <c r="D342" s="569">
        <v>4680115884854</v>
      </c>
      <c r="E342" s="570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106</v>
      </c>
      <c r="L342" s="32" t="s">
        <v>125</v>
      </c>
      <c r="M342" s="33" t="s">
        <v>68</v>
      </c>
      <c r="N342" s="33"/>
      <c r="O342" s="32">
        <v>60</v>
      </c>
      <c r="P342" s="6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86"/>
      <c r="R342" s="586"/>
      <c r="S342" s="586"/>
      <c r="T342" s="587"/>
      <c r="U342" s="34"/>
      <c r="V342" s="34"/>
      <c r="W342" s="35" t="s">
        <v>70</v>
      </c>
      <c r="X342" s="563">
        <v>0</v>
      </c>
      <c r="Y342" s="564">
        <f t="shared" si="52"/>
        <v>0</v>
      </c>
      <c r="Z342" s="36" t="str">
        <f>IFERROR(IF(Y342=0,"",ROUNDUP(Y342/H342,0)*0.02175),"")</f>
        <v/>
      </c>
      <c r="AA342" s="56"/>
      <c r="AB342" s="57"/>
      <c r="AC342" s="393" t="s">
        <v>551</v>
      </c>
      <c r="AG342" s="64"/>
      <c r="AJ342" s="68" t="s">
        <v>127</v>
      </c>
      <c r="AK342" s="68">
        <v>720</v>
      </c>
      <c r="BB342" s="394" t="s">
        <v>1</v>
      </c>
      <c r="BM342" s="64">
        <f t="shared" si="53"/>
        <v>0</v>
      </c>
      <c r="BN342" s="64">
        <f t="shared" si="54"/>
        <v>0</v>
      </c>
      <c r="BO342" s="64">
        <f t="shared" si="55"/>
        <v>0</v>
      </c>
      <c r="BP342" s="64">
        <f t="shared" si="56"/>
        <v>0</v>
      </c>
    </row>
    <row r="343" spans="1:68" ht="27" customHeight="1" x14ac:dyDescent="0.25">
      <c r="A343" s="54" t="s">
        <v>552</v>
      </c>
      <c r="B343" s="54" t="s">
        <v>553</v>
      </c>
      <c r="C343" s="31">
        <v>4301011832</v>
      </c>
      <c r="D343" s="569">
        <v>4607091383997</v>
      </c>
      <c r="E343" s="570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106</v>
      </c>
      <c r="L343" s="32"/>
      <c r="M343" s="33" t="s">
        <v>93</v>
      </c>
      <c r="N343" s="33"/>
      <c r="O343" s="32">
        <v>60</v>
      </c>
      <c r="P343" s="69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86"/>
      <c r="R343" s="586"/>
      <c r="S343" s="586"/>
      <c r="T343" s="587"/>
      <c r="U343" s="34"/>
      <c r="V343" s="34"/>
      <c r="W343" s="35" t="s">
        <v>70</v>
      </c>
      <c r="X343" s="563">
        <v>0</v>
      </c>
      <c r="Y343" s="564">
        <f t="shared" si="52"/>
        <v>0</v>
      </c>
      <c r="Z343" s="36" t="str">
        <f>IFERROR(IF(Y343=0,"",ROUNDUP(Y343/H343,0)*0.02175),"")</f>
        <v/>
      </c>
      <c r="AA343" s="56"/>
      <c r="AB343" s="57"/>
      <c r="AC343" s="395" t="s">
        <v>554</v>
      </c>
      <c r="AG343" s="64"/>
      <c r="AJ343" s="68"/>
      <c r="AK343" s="68">
        <v>0</v>
      </c>
      <c r="BB343" s="396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ht="37.5" customHeight="1" x14ac:dyDescent="0.25">
      <c r="A344" s="54" t="s">
        <v>555</v>
      </c>
      <c r="B344" s="54" t="s">
        <v>556</v>
      </c>
      <c r="C344" s="31">
        <v>4301011867</v>
      </c>
      <c r="D344" s="569">
        <v>4680115884830</v>
      </c>
      <c r="E344" s="570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61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86"/>
      <c r="R344" s="586"/>
      <c r="S344" s="586"/>
      <c r="T344" s="587"/>
      <c r="U344" s="34"/>
      <c r="V344" s="34"/>
      <c r="W344" s="35" t="s">
        <v>70</v>
      </c>
      <c r="X344" s="563">
        <v>0</v>
      </c>
      <c r="Y344" s="564">
        <f t="shared" si="52"/>
        <v>0</v>
      </c>
      <c r="Z344" s="36" t="str">
        <f>IFERROR(IF(Y344=0,"",ROUNDUP(Y344/H344,0)*0.02175),"")</f>
        <v/>
      </c>
      <c r="AA344" s="56"/>
      <c r="AB344" s="57"/>
      <c r="AC344" s="397" t="s">
        <v>557</v>
      </c>
      <c r="AG344" s="64"/>
      <c r="AJ344" s="68" t="s">
        <v>127</v>
      </c>
      <c r="AK344" s="68">
        <v>720</v>
      </c>
      <c r="BB344" s="398" t="s">
        <v>1</v>
      </c>
      <c r="BM344" s="64">
        <f t="shared" si="53"/>
        <v>0</v>
      </c>
      <c r="BN344" s="64">
        <f t="shared" si="54"/>
        <v>0</v>
      </c>
      <c r="BO344" s="64">
        <f t="shared" si="55"/>
        <v>0</v>
      </c>
      <c r="BP344" s="64">
        <f t="shared" si="56"/>
        <v>0</v>
      </c>
    </row>
    <row r="345" spans="1:68" ht="27" customHeight="1" x14ac:dyDescent="0.25">
      <c r="A345" s="54" t="s">
        <v>558</v>
      </c>
      <c r="B345" s="54" t="s">
        <v>559</v>
      </c>
      <c r="C345" s="31">
        <v>4301011433</v>
      </c>
      <c r="D345" s="569">
        <v>4680115882638</v>
      </c>
      <c r="E345" s="570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111</v>
      </c>
      <c r="L345" s="32"/>
      <c r="M345" s="33" t="s">
        <v>107</v>
      </c>
      <c r="N345" s="33"/>
      <c r="O345" s="32">
        <v>90</v>
      </c>
      <c r="P345" s="68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86"/>
      <c r="R345" s="586"/>
      <c r="S345" s="586"/>
      <c r="T345" s="587"/>
      <c r="U345" s="34"/>
      <c r="V345" s="34"/>
      <c r="W345" s="35" t="s">
        <v>70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560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customHeight="1" x14ac:dyDescent="0.25">
      <c r="A346" s="54" t="s">
        <v>561</v>
      </c>
      <c r="B346" s="54" t="s">
        <v>562</v>
      </c>
      <c r="C346" s="31">
        <v>4301011952</v>
      </c>
      <c r="D346" s="569">
        <v>4680115884922</v>
      </c>
      <c r="E346" s="570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111</v>
      </c>
      <c r="L346" s="32"/>
      <c r="M346" s="33" t="s">
        <v>68</v>
      </c>
      <c r="N346" s="33"/>
      <c r="O346" s="32">
        <v>60</v>
      </c>
      <c r="P346" s="76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86"/>
      <c r="R346" s="586"/>
      <c r="S346" s="586"/>
      <c r="T346" s="587"/>
      <c r="U346" s="34"/>
      <c r="V346" s="34"/>
      <c r="W346" s="35" t="s">
        <v>70</v>
      </c>
      <c r="X346" s="563">
        <v>0</v>
      </c>
      <c r="Y346" s="564">
        <f t="shared" si="52"/>
        <v>0</v>
      </c>
      <c r="Z346" s="36" t="str">
        <f>IFERROR(IF(Y346=0,"",ROUNDUP(Y346/H346,0)*0.00902),"")</f>
        <v/>
      </c>
      <c r="AA346" s="56"/>
      <c r="AB346" s="57"/>
      <c r="AC346" s="401" t="s">
        <v>551</v>
      </c>
      <c r="AG346" s="64"/>
      <c r="AJ346" s="68"/>
      <c r="AK346" s="68">
        <v>0</v>
      </c>
      <c r="BB346" s="402" t="s">
        <v>1</v>
      </c>
      <c r="BM346" s="64">
        <f t="shared" si="53"/>
        <v>0</v>
      </c>
      <c r="BN346" s="64">
        <f t="shared" si="54"/>
        <v>0</v>
      </c>
      <c r="BO346" s="64">
        <f t="shared" si="55"/>
        <v>0</v>
      </c>
      <c r="BP346" s="64">
        <f t="shared" si="56"/>
        <v>0</v>
      </c>
    </row>
    <row r="347" spans="1:68" ht="37.5" customHeight="1" x14ac:dyDescent="0.25">
      <c r="A347" s="54" t="s">
        <v>563</v>
      </c>
      <c r="B347" s="54" t="s">
        <v>564</v>
      </c>
      <c r="C347" s="31">
        <v>4301011868</v>
      </c>
      <c r="D347" s="569">
        <v>4680115884861</v>
      </c>
      <c r="E347" s="570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6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86"/>
      <c r="R347" s="586"/>
      <c r="S347" s="586"/>
      <c r="T347" s="587"/>
      <c r="U347" s="34"/>
      <c r="V347" s="34"/>
      <c r="W347" s="35" t="s">
        <v>70</v>
      </c>
      <c r="X347" s="563">
        <v>0</v>
      </c>
      <c r="Y347" s="564">
        <f t="shared" si="52"/>
        <v>0</v>
      </c>
      <c r="Z347" s="36" t="str">
        <f>IFERROR(IF(Y347=0,"",ROUNDUP(Y347/H347,0)*0.00902),"")</f>
        <v/>
      </c>
      <c r="AA347" s="56"/>
      <c r="AB347" s="57"/>
      <c r="AC347" s="403" t="s">
        <v>557</v>
      </c>
      <c r="AG347" s="64"/>
      <c r="AJ347" s="68"/>
      <c r="AK347" s="68">
        <v>0</v>
      </c>
      <c r="BB347" s="404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x14ac:dyDescent="0.2">
      <c r="A348" s="581"/>
      <c r="B348" s="580"/>
      <c r="C348" s="580"/>
      <c r="D348" s="580"/>
      <c r="E348" s="580"/>
      <c r="F348" s="580"/>
      <c r="G348" s="580"/>
      <c r="H348" s="580"/>
      <c r="I348" s="580"/>
      <c r="J348" s="580"/>
      <c r="K348" s="580"/>
      <c r="L348" s="580"/>
      <c r="M348" s="580"/>
      <c r="N348" s="580"/>
      <c r="O348" s="582"/>
      <c r="P348" s="571" t="s">
        <v>72</v>
      </c>
      <c r="Q348" s="572"/>
      <c r="R348" s="572"/>
      <c r="S348" s="572"/>
      <c r="T348" s="572"/>
      <c r="U348" s="572"/>
      <c r="V348" s="573"/>
      <c r="W348" s="37" t="s">
        <v>73</v>
      </c>
      <c r="X348" s="565">
        <f>IFERROR(X341/H341,"0")+IFERROR(X342/H342,"0")+IFERROR(X343/H343,"0")+IFERROR(X344/H344,"0")+IFERROR(X345/H345,"0")+IFERROR(X346/H346,"0")+IFERROR(X347/H347,"0")</f>
        <v>133.33333333333334</v>
      </c>
      <c r="Y348" s="565">
        <f>IFERROR(Y341/H341,"0")+IFERROR(Y342/H342,"0")+IFERROR(Y343/H343,"0")+IFERROR(Y344/H344,"0")+IFERROR(Y345/H345,"0")+IFERROR(Y346/H346,"0")+IFERROR(Y347/H347,"0")</f>
        <v>134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2.9144999999999999</v>
      </c>
      <c r="AA348" s="566"/>
      <c r="AB348" s="566"/>
      <c r="AC348" s="566"/>
    </row>
    <row r="349" spans="1:68" x14ac:dyDescent="0.2">
      <c r="A349" s="580"/>
      <c r="B349" s="580"/>
      <c r="C349" s="580"/>
      <c r="D349" s="580"/>
      <c r="E349" s="580"/>
      <c r="F349" s="580"/>
      <c r="G349" s="580"/>
      <c r="H349" s="580"/>
      <c r="I349" s="580"/>
      <c r="J349" s="580"/>
      <c r="K349" s="580"/>
      <c r="L349" s="580"/>
      <c r="M349" s="580"/>
      <c r="N349" s="580"/>
      <c r="O349" s="582"/>
      <c r="P349" s="571" t="s">
        <v>72</v>
      </c>
      <c r="Q349" s="572"/>
      <c r="R349" s="572"/>
      <c r="S349" s="572"/>
      <c r="T349" s="572"/>
      <c r="U349" s="572"/>
      <c r="V349" s="573"/>
      <c r="W349" s="37" t="s">
        <v>70</v>
      </c>
      <c r="X349" s="565">
        <f>IFERROR(SUM(X341:X347),"0")</f>
        <v>2000</v>
      </c>
      <c r="Y349" s="565">
        <f>IFERROR(SUM(Y341:Y347),"0")</f>
        <v>2010</v>
      </c>
      <c r="Z349" s="37"/>
      <c r="AA349" s="566"/>
      <c r="AB349" s="566"/>
      <c r="AC349" s="566"/>
    </row>
    <row r="350" spans="1:68" ht="14.25" customHeight="1" x14ac:dyDescent="0.25">
      <c r="A350" s="579" t="s">
        <v>139</v>
      </c>
      <c r="B350" s="580"/>
      <c r="C350" s="580"/>
      <c r="D350" s="580"/>
      <c r="E350" s="580"/>
      <c r="F350" s="580"/>
      <c r="G350" s="580"/>
      <c r="H350" s="580"/>
      <c r="I350" s="580"/>
      <c r="J350" s="580"/>
      <c r="K350" s="580"/>
      <c r="L350" s="580"/>
      <c r="M350" s="580"/>
      <c r="N350" s="580"/>
      <c r="O350" s="580"/>
      <c r="P350" s="580"/>
      <c r="Q350" s="580"/>
      <c r="R350" s="580"/>
      <c r="S350" s="580"/>
      <c r="T350" s="580"/>
      <c r="U350" s="580"/>
      <c r="V350" s="580"/>
      <c r="W350" s="580"/>
      <c r="X350" s="580"/>
      <c r="Y350" s="580"/>
      <c r="Z350" s="580"/>
      <c r="AA350" s="559"/>
      <c r="AB350" s="559"/>
      <c r="AC350" s="559"/>
    </row>
    <row r="351" spans="1:68" ht="27" customHeight="1" x14ac:dyDescent="0.25">
      <c r="A351" s="54" t="s">
        <v>565</v>
      </c>
      <c r="B351" s="54" t="s">
        <v>566</v>
      </c>
      <c r="C351" s="31">
        <v>4301020178</v>
      </c>
      <c r="D351" s="569">
        <v>4607091383980</v>
      </c>
      <c r="E351" s="570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106</v>
      </c>
      <c r="L351" s="32" t="s">
        <v>125</v>
      </c>
      <c r="M351" s="33" t="s">
        <v>107</v>
      </c>
      <c r="N351" s="33"/>
      <c r="O351" s="32">
        <v>50</v>
      </c>
      <c r="P351" s="76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86"/>
      <c r="R351" s="586"/>
      <c r="S351" s="586"/>
      <c r="T351" s="587"/>
      <c r="U351" s="34"/>
      <c r="V351" s="34"/>
      <c r="W351" s="35" t="s">
        <v>70</v>
      </c>
      <c r="X351" s="563">
        <v>0</v>
      </c>
      <c r="Y351" s="564">
        <f>IFERROR(IF(X351="",0,CEILING((X351/$H351),1)*$H351),"")</f>
        <v>0</v>
      </c>
      <c r="Z351" s="36" t="str">
        <f>IFERROR(IF(Y351=0,"",ROUNDUP(Y351/H351,0)*0.02175),"")</f>
        <v/>
      </c>
      <c r="AA351" s="56"/>
      <c r="AB351" s="57"/>
      <c r="AC351" s="405" t="s">
        <v>567</v>
      </c>
      <c r="AG351" s="64"/>
      <c r="AJ351" s="68" t="s">
        <v>127</v>
      </c>
      <c r="AK351" s="68">
        <v>720</v>
      </c>
      <c r="BB351" s="40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16.5" customHeight="1" x14ac:dyDescent="0.25">
      <c r="A352" s="54" t="s">
        <v>568</v>
      </c>
      <c r="B352" s="54" t="s">
        <v>569</v>
      </c>
      <c r="C352" s="31">
        <v>4301020179</v>
      </c>
      <c r="D352" s="569">
        <v>4607091384178</v>
      </c>
      <c r="E352" s="570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50</v>
      </c>
      <c r="P352" s="79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86"/>
      <c r="R352" s="586"/>
      <c r="S352" s="586"/>
      <c r="T352" s="587"/>
      <c r="U352" s="34"/>
      <c r="V352" s="34"/>
      <c r="W352" s="35" t="s">
        <v>70</v>
      </c>
      <c r="X352" s="563">
        <v>0</v>
      </c>
      <c r="Y352" s="56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7" t="s">
        <v>567</v>
      </c>
      <c r="AG352" s="64"/>
      <c r="AJ352" s="68"/>
      <c r="AK352" s="68">
        <v>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81"/>
      <c r="B353" s="580"/>
      <c r="C353" s="580"/>
      <c r="D353" s="580"/>
      <c r="E353" s="580"/>
      <c r="F353" s="580"/>
      <c r="G353" s="580"/>
      <c r="H353" s="580"/>
      <c r="I353" s="580"/>
      <c r="J353" s="580"/>
      <c r="K353" s="580"/>
      <c r="L353" s="580"/>
      <c r="M353" s="580"/>
      <c r="N353" s="580"/>
      <c r="O353" s="582"/>
      <c r="P353" s="571" t="s">
        <v>72</v>
      </c>
      <c r="Q353" s="572"/>
      <c r="R353" s="572"/>
      <c r="S353" s="572"/>
      <c r="T353" s="572"/>
      <c r="U353" s="572"/>
      <c r="V353" s="573"/>
      <c r="W353" s="37" t="s">
        <v>73</v>
      </c>
      <c r="X353" s="565">
        <f>IFERROR(X351/H351,"0")+IFERROR(X352/H352,"0")</f>
        <v>0</v>
      </c>
      <c r="Y353" s="565">
        <f>IFERROR(Y351/H351,"0")+IFERROR(Y352/H352,"0")</f>
        <v>0</v>
      </c>
      <c r="Z353" s="565">
        <f>IFERROR(IF(Z351="",0,Z351),"0")+IFERROR(IF(Z352="",0,Z352),"0")</f>
        <v>0</v>
      </c>
      <c r="AA353" s="566"/>
      <c r="AB353" s="566"/>
      <c r="AC353" s="566"/>
    </row>
    <row r="354" spans="1:68" x14ac:dyDescent="0.2">
      <c r="A354" s="580"/>
      <c r="B354" s="580"/>
      <c r="C354" s="580"/>
      <c r="D354" s="580"/>
      <c r="E354" s="580"/>
      <c r="F354" s="580"/>
      <c r="G354" s="580"/>
      <c r="H354" s="580"/>
      <c r="I354" s="580"/>
      <c r="J354" s="580"/>
      <c r="K354" s="580"/>
      <c r="L354" s="580"/>
      <c r="M354" s="580"/>
      <c r="N354" s="580"/>
      <c r="O354" s="582"/>
      <c r="P354" s="571" t="s">
        <v>72</v>
      </c>
      <c r="Q354" s="572"/>
      <c r="R354" s="572"/>
      <c r="S354" s="572"/>
      <c r="T354" s="572"/>
      <c r="U354" s="572"/>
      <c r="V354" s="573"/>
      <c r="W354" s="37" t="s">
        <v>70</v>
      </c>
      <c r="X354" s="565">
        <f>IFERROR(SUM(X351:X352),"0")</f>
        <v>0</v>
      </c>
      <c r="Y354" s="565">
        <f>IFERROR(SUM(Y351:Y352),"0")</f>
        <v>0</v>
      </c>
      <c r="Z354" s="37"/>
      <c r="AA354" s="566"/>
      <c r="AB354" s="566"/>
      <c r="AC354" s="566"/>
    </row>
    <row r="355" spans="1:68" ht="14.25" customHeight="1" x14ac:dyDescent="0.25">
      <c r="A355" s="579" t="s">
        <v>74</v>
      </c>
      <c r="B355" s="580"/>
      <c r="C355" s="580"/>
      <c r="D355" s="580"/>
      <c r="E355" s="580"/>
      <c r="F355" s="580"/>
      <c r="G355" s="580"/>
      <c r="H355" s="580"/>
      <c r="I355" s="580"/>
      <c r="J355" s="580"/>
      <c r="K355" s="580"/>
      <c r="L355" s="580"/>
      <c r="M355" s="580"/>
      <c r="N355" s="580"/>
      <c r="O355" s="580"/>
      <c r="P355" s="580"/>
      <c r="Q355" s="580"/>
      <c r="R355" s="580"/>
      <c r="S355" s="580"/>
      <c r="T355" s="580"/>
      <c r="U355" s="580"/>
      <c r="V355" s="580"/>
      <c r="W355" s="580"/>
      <c r="X355" s="580"/>
      <c r="Y355" s="580"/>
      <c r="Z355" s="580"/>
      <c r="AA355" s="559"/>
      <c r="AB355" s="559"/>
      <c r="AC355" s="559"/>
    </row>
    <row r="356" spans="1:68" ht="27" customHeight="1" x14ac:dyDescent="0.25">
      <c r="A356" s="54" t="s">
        <v>570</v>
      </c>
      <c r="B356" s="54" t="s">
        <v>571</v>
      </c>
      <c r="C356" s="31">
        <v>4301051903</v>
      </c>
      <c r="D356" s="569">
        <v>4607091383928</v>
      </c>
      <c r="E356" s="570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106</v>
      </c>
      <c r="L356" s="32"/>
      <c r="M356" s="33" t="s">
        <v>78</v>
      </c>
      <c r="N356" s="33"/>
      <c r="O356" s="32">
        <v>40</v>
      </c>
      <c r="P356" s="7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86"/>
      <c r="R356" s="586"/>
      <c r="S356" s="586"/>
      <c r="T356" s="587"/>
      <c r="U356" s="34"/>
      <c r="V356" s="34"/>
      <c r="W356" s="35" t="s">
        <v>70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572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573</v>
      </c>
      <c r="B357" s="54" t="s">
        <v>574</v>
      </c>
      <c r="C357" s="31">
        <v>4301051897</v>
      </c>
      <c r="D357" s="569">
        <v>4607091384260</v>
      </c>
      <c r="E357" s="570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90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86"/>
      <c r="R357" s="586"/>
      <c r="S357" s="586"/>
      <c r="T357" s="587"/>
      <c r="U357" s="34"/>
      <c r="V357" s="34"/>
      <c r="W357" s="35" t="s">
        <v>70</v>
      </c>
      <c r="X357" s="563">
        <v>0</v>
      </c>
      <c r="Y357" s="56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575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81"/>
      <c r="B358" s="580"/>
      <c r="C358" s="580"/>
      <c r="D358" s="580"/>
      <c r="E358" s="580"/>
      <c r="F358" s="580"/>
      <c r="G358" s="580"/>
      <c r="H358" s="580"/>
      <c r="I358" s="580"/>
      <c r="J358" s="580"/>
      <c r="K358" s="580"/>
      <c r="L358" s="580"/>
      <c r="M358" s="580"/>
      <c r="N358" s="580"/>
      <c r="O358" s="582"/>
      <c r="P358" s="571" t="s">
        <v>72</v>
      </c>
      <c r="Q358" s="572"/>
      <c r="R358" s="572"/>
      <c r="S358" s="572"/>
      <c r="T358" s="572"/>
      <c r="U358" s="572"/>
      <c r="V358" s="573"/>
      <c r="W358" s="37" t="s">
        <v>73</v>
      </c>
      <c r="X358" s="565">
        <f>IFERROR(X356/H356,"0")+IFERROR(X357/H357,"0")</f>
        <v>0</v>
      </c>
      <c r="Y358" s="565">
        <f>IFERROR(Y356/H356,"0")+IFERROR(Y357/H357,"0")</f>
        <v>0</v>
      </c>
      <c r="Z358" s="565">
        <f>IFERROR(IF(Z356="",0,Z356),"0")+IFERROR(IF(Z357="",0,Z357),"0")</f>
        <v>0</v>
      </c>
      <c r="AA358" s="566"/>
      <c r="AB358" s="566"/>
      <c r="AC358" s="566"/>
    </row>
    <row r="359" spans="1:68" x14ac:dyDescent="0.2">
      <c r="A359" s="580"/>
      <c r="B359" s="580"/>
      <c r="C359" s="580"/>
      <c r="D359" s="580"/>
      <c r="E359" s="580"/>
      <c r="F359" s="580"/>
      <c r="G359" s="580"/>
      <c r="H359" s="580"/>
      <c r="I359" s="580"/>
      <c r="J359" s="580"/>
      <c r="K359" s="580"/>
      <c r="L359" s="580"/>
      <c r="M359" s="580"/>
      <c r="N359" s="580"/>
      <c r="O359" s="582"/>
      <c r="P359" s="571" t="s">
        <v>72</v>
      </c>
      <c r="Q359" s="572"/>
      <c r="R359" s="572"/>
      <c r="S359" s="572"/>
      <c r="T359" s="572"/>
      <c r="U359" s="572"/>
      <c r="V359" s="573"/>
      <c r="W359" s="37" t="s">
        <v>70</v>
      </c>
      <c r="X359" s="565">
        <f>IFERROR(SUM(X356:X357),"0")</f>
        <v>0</v>
      </c>
      <c r="Y359" s="565">
        <f>IFERROR(SUM(Y356:Y357),"0")</f>
        <v>0</v>
      </c>
      <c r="Z359" s="37"/>
      <c r="AA359" s="566"/>
      <c r="AB359" s="566"/>
      <c r="AC359" s="566"/>
    </row>
    <row r="360" spans="1:68" ht="14.25" customHeight="1" x14ac:dyDescent="0.25">
      <c r="A360" s="579" t="s">
        <v>174</v>
      </c>
      <c r="B360" s="580"/>
      <c r="C360" s="580"/>
      <c r="D360" s="580"/>
      <c r="E360" s="580"/>
      <c r="F360" s="580"/>
      <c r="G360" s="580"/>
      <c r="H360" s="580"/>
      <c r="I360" s="580"/>
      <c r="J360" s="580"/>
      <c r="K360" s="580"/>
      <c r="L360" s="580"/>
      <c r="M360" s="580"/>
      <c r="N360" s="580"/>
      <c r="O360" s="580"/>
      <c r="P360" s="580"/>
      <c r="Q360" s="580"/>
      <c r="R360" s="580"/>
      <c r="S360" s="580"/>
      <c r="T360" s="580"/>
      <c r="U360" s="580"/>
      <c r="V360" s="580"/>
      <c r="W360" s="580"/>
      <c r="X360" s="580"/>
      <c r="Y360" s="580"/>
      <c r="Z360" s="580"/>
      <c r="AA360" s="559"/>
      <c r="AB360" s="559"/>
      <c r="AC360" s="559"/>
    </row>
    <row r="361" spans="1:68" ht="27" customHeight="1" x14ac:dyDescent="0.25">
      <c r="A361" s="54" t="s">
        <v>576</v>
      </c>
      <c r="B361" s="54" t="s">
        <v>577</v>
      </c>
      <c r="C361" s="31">
        <v>4301060439</v>
      </c>
      <c r="D361" s="569">
        <v>4607091384673</v>
      </c>
      <c r="E361" s="570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30</v>
      </c>
      <c r="P361" s="738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86"/>
      <c r="R361" s="586"/>
      <c r="S361" s="586"/>
      <c r="T361" s="587"/>
      <c r="U361" s="34"/>
      <c r="V361" s="34"/>
      <c r="W361" s="35" t="s">
        <v>70</v>
      </c>
      <c r="X361" s="563">
        <v>0</v>
      </c>
      <c r="Y361" s="564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81"/>
      <c r="B362" s="580"/>
      <c r="C362" s="580"/>
      <c r="D362" s="580"/>
      <c r="E362" s="580"/>
      <c r="F362" s="580"/>
      <c r="G362" s="580"/>
      <c r="H362" s="580"/>
      <c r="I362" s="580"/>
      <c r="J362" s="580"/>
      <c r="K362" s="580"/>
      <c r="L362" s="580"/>
      <c r="M362" s="580"/>
      <c r="N362" s="580"/>
      <c r="O362" s="582"/>
      <c r="P362" s="571" t="s">
        <v>72</v>
      </c>
      <c r="Q362" s="572"/>
      <c r="R362" s="572"/>
      <c r="S362" s="572"/>
      <c r="T362" s="572"/>
      <c r="U362" s="572"/>
      <c r="V362" s="573"/>
      <c r="W362" s="37" t="s">
        <v>73</v>
      </c>
      <c r="X362" s="565">
        <f>IFERROR(X361/H361,"0")</f>
        <v>0</v>
      </c>
      <c r="Y362" s="565">
        <f>IFERROR(Y361/H361,"0")</f>
        <v>0</v>
      </c>
      <c r="Z362" s="565">
        <f>IFERROR(IF(Z361="",0,Z361),"0")</f>
        <v>0</v>
      </c>
      <c r="AA362" s="566"/>
      <c r="AB362" s="566"/>
      <c r="AC362" s="566"/>
    </row>
    <row r="363" spans="1:68" x14ac:dyDescent="0.2">
      <c r="A363" s="580"/>
      <c r="B363" s="580"/>
      <c r="C363" s="580"/>
      <c r="D363" s="580"/>
      <c r="E363" s="580"/>
      <c r="F363" s="580"/>
      <c r="G363" s="580"/>
      <c r="H363" s="580"/>
      <c r="I363" s="580"/>
      <c r="J363" s="580"/>
      <c r="K363" s="580"/>
      <c r="L363" s="580"/>
      <c r="M363" s="580"/>
      <c r="N363" s="580"/>
      <c r="O363" s="582"/>
      <c r="P363" s="571" t="s">
        <v>72</v>
      </c>
      <c r="Q363" s="572"/>
      <c r="R363" s="572"/>
      <c r="S363" s="572"/>
      <c r="T363" s="572"/>
      <c r="U363" s="572"/>
      <c r="V363" s="573"/>
      <c r="W363" s="37" t="s">
        <v>70</v>
      </c>
      <c r="X363" s="565">
        <f>IFERROR(SUM(X361:X361),"0")</f>
        <v>0</v>
      </c>
      <c r="Y363" s="565">
        <f>IFERROR(SUM(Y361:Y361),"0")</f>
        <v>0</v>
      </c>
      <c r="Z363" s="37"/>
      <c r="AA363" s="566"/>
      <c r="AB363" s="566"/>
      <c r="AC363" s="566"/>
    </row>
    <row r="364" spans="1:68" ht="16.5" customHeight="1" x14ac:dyDescent="0.25">
      <c r="A364" s="583" t="s">
        <v>579</v>
      </c>
      <c r="B364" s="580"/>
      <c r="C364" s="580"/>
      <c r="D364" s="580"/>
      <c r="E364" s="580"/>
      <c r="F364" s="580"/>
      <c r="G364" s="580"/>
      <c r="H364" s="580"/>
      <c r="I364" s="580"/>
      <c r="J364" s="580"/>
      <c r="K364" s="580"/>
      <c r="L364" s="580"/>
      <c r="M364" s="580"/>
      <c r="N364" s="580"/>
      <c r="O364" s="580"/>
      <c r="P364" s="580"/>
      <c r="Q364" s="580"/>
      <c r="R364" s="580"/>
      <c r="S364" s="580"/>
      <c r="T364" s="580"/>
      <c r="U364" s="580"/>
      <c r="V364" s="580"/>
      <c r="W364" s="580"/>
      <c r="X364" s="580"/>
      <c r="Y364" s="580"/>
      <c r="Z364" s="580"/>
      <c r="AA364" s="558"/>
      <c r="AB364" s="558"/>
      <c r="AC364" s="558"/>
    </row>
    <row r="365" spans="1:68" ht="14.25" customHeight="1" x14ac:dyDescent="0.25">
      <c r="A365" s="579" t="s">
        <v>103</v>
      </c>
      <c r="B365" s="580"/>
      <c r="C365" s="580"/>
      <c r="D365" s="580"/>
      <c r="E365" s="580"/>
      <c r="F365" s="580"/>
      <c r="G365" s="580"/>
      <c r="H365" s="580"/>
      <c r="I365" s="580"/>
      <c r="J365" s="580"/>
      <c r="K365" s="580"/>
      <c r="L365" s="580"/>
      <c r="M365" s="580"/>
      <c r="N365" s="580"/>
      <c r="O365" s="580"/>
      <c r="P365" s="580"/>
      <c r="Q365" s="580"/>
      <c r="R365" s="580"/>
      <c r="S365" s="580"/>
      <c r="T365" s="580"/>
      <c r="U365" s="580"/>
      <c r="V365" s="580"/>
      <c r="W365" s="580"/>
      <c r="X365" s="580"/>
      <c r="Y365" s="580"/>
      <c r="Z365" s="580"/>
      <c r="AA365" s="559"/>
      <c r="AB365" s="559"/>
      <c r="AC365" s="559"/>
    </row>
    <row r="366" spans="1:68" ht="37.5" customHeight="1" x14ac:dyDescent="0.25">
      <c r="A366" s="54" t="s">
        <v>580</v>
      </c>
      <c r="B366" s="54" t="s">
        <v>581</v>
      </c>
      <c r="C366" s="31">
        <v>4301011873</v>
      </c>
      <c r="D366" s="569">
        <v>4680115881907</v>
      </c>
      <c r="E366" s="570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106</v>
      </c>
      <c r="L366" s="32"/>
      <c r="M366" s="33" t="s">
        <v>68</v>
      </c>
      <c r="N366" s="33"/>
      <c r="O366" s="32">
        <v>60</v>
      </c>
      <c r="P366" s="86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86"/>
      <c r="R366" s="586"/>
      <c r="S366" s="586"/>
      <c r="T366" s="587"/>
      <c r="U366" s="34"/>
      <c r="V366" s="34"/>
      <c r="W366" s="35" t="s">
        <v>70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582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customHeight="1" x14ac:dyDescent="0.25">
      <c r="A367" s="54" t="s">
        <v>583</v>
      </c>
      <c r="B367" s="54" t="s">
        <v>584</v>
      </c>
      <c r="C367" s="31">
        <v>4301011874</v>
      </c>
      <c r="D367" s="569">
        <v>4680115884892</v>
      </c>
      <c r="E367" s="570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63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86"/>
      <c r="R367" s="586"/>
      <c r="S367" s="586"/>
      <c r="T367" s="587"/>
      <c r="U367" s="34"/>
      <c r="V367" s="34"/>
      <c r="W367" s="35" t="s">
        <v>70</v>
      </c>
      <c r="X367" s="563">
        <v>0</v>
      </c>
      <c r="Y367" s="56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585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586</v>
      </c>
      <c r="B368" s="54" t="s">
        <v>587</v>
      </c>
      <c r="C368" s="31">
        <v>4301011875</v>
      </c>
      <c r="D368" s="569">
        <v>4680115884885</v>
      </c>
      <c r="E368" s="570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60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86"/>
      <c r="R368" s="586"/>
      <c r="S368" s="586"/>
      <c r="T368" s="587"/>
      <c r="U368" s="34"/>
      <c r="V368" s="34"/>
      <c r="W368" s="35" t="s">
        <v>70</v>
      </c>
      <c r="X368" s="563">
        <v>0</v>
      </c>
      <c r="Y368" s="56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585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588</v>
      </c>
      <c r="B369" s="54" t="s">
        <v>589</v>
      </c>
      <c r="C369" s="31">
        <v>4301011871</v>
      </c>
      <c r="D369" s="569">
        <v>4680115884908</v>
      </c>
      <c r="E369" s="570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63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86"/>
      <c r="R369" s="586"/>
      <c r="S369" s="586"/>
      <c r="T369" s="587"/>
      <c r="U369" s="34"/>
      <c r="V369" s="34"/>
      <c r="W369" s="35" t="s">
        <v>70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585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81"/>
      <c r="B370" s="580"/>
      <c r="C370" s="580"/>
      <c r="D370" s="580"/>
      <c r="E370" s="580"/>
      <c r="F370" s="580"/>
      <c r="G370" s="580"/>
      <c r="H370" s="580"/>
      <c r="I370" s="580"/>
      <c r="J370" s="580"/>
      <c r="K370" s="580"/>
      <c r="L370" s="580"/>
      <c r="M370" s="580"/>
      <c r="N370" s="580"/>
      <c r="O370" s="582"/>
      <c r="P370" s="571" t="s">
        <v>72</v>
      </c>
      <c r="Q370" s="572"/>
      <c r="R370" s="572"/>
      <c r="S370" s="572"/>
      <c r="T370" s="572"/>
      <c r="U370" s="572"/>
      <c r="V370" s="573"/>
      <c r="W370" s="37" t="s">
        <v>73</v>
      </c>
      <c r="X370" s="565">
        <f>IFERROR(X366/H366,"0")+IFERROR(X367/H367,"0")+IFERROR(X368/H368,"0")+IFERROR(X369/H369,"0")</f>
        <v>0</v>
      </c>
      <c r="Y370" s="565">
        <f>IFERROR(Y366/H366,"0")+IFERROR(Y367/H367,"0")+IFERROR(Y368/H368,"0")+IFERROR(Y369/H369,"0")</f>
        <v>0</v>
      </c>
      <c r="Z370" s="565">
        <f>IFERROR(IF(Z366="",0,Z366),"0")+IFERROR(IF(Z367="",0,Z367),"0")+IFERROR(IF(Z368="",0,Z368),"0")+IFERROR(IF(Z369="",0,Z369),"0")</f>
        <v>0</v>
      </c>
      <c r="AA370" s="566"/>
      <c r="AB370" s="566"/>
      <c r="AC370" s="566"/>
    </row>
    <row r="371" spans="1:68" x14ac:dyDescent="0.2">
      <c r="A371" s="580"/>
      <c r="B371" s="580"/>
      <c r="C371" s="580"/>
      <c r="D371" s="580"/>
      <c r="E371" s="580"/>
      <c r="F371" s="580"/>
      <c r="G371" s="580"/>
      <c r="H371" s="580"/>
      <c r="I371" s="580"/>
      <c r="J371" s="580"/>
      <c r="K371" s="580"/>
      <c r="L371" s="580"/>
      <c r="M371" s="580"/>
      <c r="N371" s="580"/>
      <c r="O371" s="582"/>
      <c r="P371" s="571" t="s">
        <v>72</v>
      </c>
      <c r="Q371" s="572"/>
      <c r="R371" s="572"/>
      <c r="S371" s="572"/>
      <c r="T371" s="572"/>
      <c r="U371" s="572"/>
      <c r="V371" s="573"/>
      <c r="W371" s="37" t="s">
        <v>70</v>
      </c>
      <c r="X371" s="565">
        <f>IFERROR(SUM(X366:X369),"0")</f>
        <v>0</v>
      </c>
      <c r="Y371" s="565">
        <f>IFERROR(SUM(Y366:Y369),"0")</f>
        <v>0</v>
      </c>
      <c r="Z371" s="37"/>
      <c r="AA371" s="566"/>
      <c r="AB371" s="566"/>
      <c r="AC371" s="566"/>
    </row>
    <row r="372" spans="1:68" ht="14.25" customHeight="1" x14ac:dyDescent="0.25">
      <c r="A372" s="579" t="s">
        <v>64</v>
      </c>
      <c r="B372" s="580"/>
      <c r="C372" s="580"/>
      <c r="D372" s="580"/>
      <c r="E372" s="580"/>
      <c r="F372" s="580"/>
      <c r="G372" s="580"/>
      <c r="H372" s="580"/>
      <c r="I372" s="580"/>
      <c r="J372" s="580"/>
      <c r="K372" s="580"/>
      <c r="L372" s="580"/>
      <c r="M372" s="580"/>
      <c r="N372" s="580"/>
      <c r="O372" s="580"/>
      <c r="P372" s="580"/>
      <c r="Q372" s="580"/>
      <c r="R372" s="580"/>
      <c r="S372" s="580"/>
      <c r="T372" s="580"/>
      <c r="U372" s="580"/>
      <c r="V372" s="580"/>
      <c r="W372" s="580"/>
      <c r="X372" s="580"/>
      <c r="Y372" s="580"/>
      <c r="Z372" s="580"/>
      <c r="AA372" s="559"/>
      <c r="AB372" s="559"/>
      <c r="AC372" s="559"/>
    </row>
    <row r="373" spans="1:68" ht="27" customHeight="1" x14ac:dyDescent="0.25">
      <c r="A373" s="54" t="s">
        <v>590</v>
      </c>
      <c r="B373" s="54" t="s">
        <v>591</v>
      </c>
      <c r="C373" s="31">
        <v>4301031303</v>
      </c>
      <c r="D373" s="569">
        <v>4607091384802</v>
      </c>
      <c r="E373" s="570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6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86"/>
      <c r="R373" s="586"/>
      <c r="S373" s="586"/>
      <c r="T373" s="587"/>
      <c r="U373" s="34"/>
      <c r="V373" s="34"/>
      <c r="W373" s="35" t="s">
        <v>70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592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81"/>
      <c r="B374" s="580"/>
      <c r="C374" s="580"/>
      <c r="D374" s="580"/>
      <c r="E374" s="580"/>
      <c r="F374" s="580"/>
      <c r="G374" s="580"/>
      <c r="H374" s="580"/>
      <c r="I374" s="580"/>
      <c r="J374" s="580"/>
      <c r="K374" s="580"/>
      <c r="L374" s="580"/>
      <c r="M374" s="580"/>
      <c r="N374" s="580"/>
      <c r="O374" s="582"/>
      <c r="P374" s="571" t="s">
        <v>72</v>
      </c>
      <c r="Q374" s="572"/>
      <c r="R374" s="572"/>
      <c r="S374" s="572"/>
      <c r="T374" s="572"/>
      <c r="U374" s="572"/>
      <c r="V374" s="573"/>
      <c r="W374" s="37" t="s">
        <v>73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x14ac:dyDescent="0.2">
      <c r="A375" s="580"/>
      <c r="B375" s="580"/>
      <c r="C375" s="580"/>
      <c r="D375" s="580"/>
      <c r="E375" s="580"/>
      <c r="F375" s="580"/>
      <c r="G375" s="580"/>
      <c r="H375" s="580"/>
      <c r="I375" s="580"/>
      <c r="J375" s="580"/>
      <c r="K375" s="580"/>
      <c r="L375" s="580"/>
      <c r="M375" s="580"/>
      <c r="N375" s="580"/>
      <c r="O375" s="582"/>
      <c r="P375" s="571" t="s">
        <v>72</v>
      </c>
      <c r="Q375" s="572"/>
      <c r="R375" s="572"/>
      <c r="S375" s="572"/>
      <c r="T375" s="572"/>
      <c r="U375" s="572"/>
      <c r="V375" s="573"/>
      <c r="W375" s="37" t="s">
        <v>70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customHeight="1" x14ac:dyDescent="0.25">
      <c r="A376" s="579" t="s">
        <v>74</v>
      </c>
      <c r="B376" s="580"/>
      <c r="C376" s="580"/>
      <c r="D376" s="580"/>
      <c r="E376" s="580"/>
      <c r="F376" s="580"/>
      <c r="G376" s="580"/>
      <c r="H376" s="580"/>
      <c r="I376" s="580"/>
      <c r="J376" s="580"/>
      <c r="K376" s="580"/>
      <c r="L376" s="580"/>
      <c r="M376" s="580"/>
      <c r="N376" s="580"/>
      <c r="O376" s="580"/>
      <c r="P376" s="580"/>
      <c r="Q376" s="580"/>
      <c r="R376" s="580"/>
      <c r="S376" s="580"/>
      <c r="T376" s="580"/>
      <c r="U376" s="580"/>
      <c r="V376" s="580"/>
      <c r="W376" s="580"/>
      <c r="X376" s="580"/>
      <c r="Y376" s="580"/>
      <c r="Z376" s="580"/>
      <c r="AA376" s="559"/>
      <c r="AB376" s="559"/>
      <c r="AC376" s="559"/>
    </row>
    <row r="377" spans="1:68" ht="27" customHeight="1" x14ac:dyDescent="0.25">
      <c r="A377" s="54" t="s">
        <v>593</v>
      </c>
      <c r="B377" s="54" t="s">
        <v>594</v>
      </c>
      <c r="C377" s="31">
        <v>4301051899</v>
      </c>
      <c r="D377" s="569">
        <v>4607091384246</v>
      </c>
      <c r="E377" s="570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106</v>
      </c>
      <c r="L377" s="32"/>
      <c r="M377" s="33" t="s">
        <v>78</v>
      </c>
      <c r="N377" s="33"/>
      <c r="O377" s="32">
        <v>40</v>
      </c>
      <c r="P377" s="71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86"/>
      <c r="R377" s="586"/>
      <c r="S377" s="586"/>
      <c r="T377" s="587"/>
      <c r="U377" s="34"/>
      <c r="V377" s="34"/>
      <c r="W377" s="35" t="s">
        <v>70</v>
      </c>
      <c r="X377" s="563">
        <v>920</v>
      </c>
      <c r="Y377" s="564">
        <f>IFERROR(IF(X377="",0,CEILING((X377/$H377),1)*$H377),"")</f>
        <v>927</v>
      </c>
      <c r="Z377" s="36">
        <f>IFERROR(IF(Y377=0,"",ROUNDUP(Y377/H377,0)*0.01898),"")</f>
        <v>1.9549400000000001</v>
      </c>
      <c r="AA377" s="56"/>
      <c r="AB377" s="57"/>
      <c r="AC377" s="425" t="s">
        <v>595</v>
      </c>
      <c r="AG377" s="64"/>
      <c r="AJ377" s="68"/>
      <c r="AK377" s="68">
        <v>0</v>
      </c>
      <c r="BB377" s="426" t="s">
        <v>1</v>
      </c>
      <c r="BM377" s="64">
        <f>IFERROR(X377*I377/H377,"0")</f>
        <v>973.05333333333328</v>
      </c>
      <c r="BN377" s="64">
        <f>IFERROR(Y377*I377/H377,"0")</f>
        <v>980.45699999999988</v>
      </c>
      <c r="BO377" s="64">
        <f>IFERROR(1/J377*(X377/H377),"0")</f>
        <v>1.5972222222222223</v>
      </c>
      <c r="BP377" s="64">
        <f>IFERROR(1/J377*(Y377/H377),"0")</f>
        <v>1.609375</v>
      </c>
    </row>
    <row r="378" spans="1:68" ht="27" customHeight="1" x14ac:dyDescent="0.25">
      <c r="A378" s="54" t="s">
        <v>596</v>
      </c>
      <c r="B378" s="54" t="s">
        <v>597</v>
      </c>
      <c r="C378" s="31">
        <v>4301051660</v>
      </c>
      <c r="D378" s="569">
        <v>4607091384253</v>
      </c>
      <c r="E378" s="570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77</v>
      </c>
      <c r="L378" s="32"/>
      <c r="M378" s="33" t="s">
        <v>78</v>
      </c>
      <c r="N378" s="33"/>
      <c r="O378" s="32">
        <v>40</v>
      </c>
      <c r="P378" s="7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86"/>
      <c r="R378" s="586"/>
      <c r="S378" s="586"/>
      <c r="T378" s="587"/>
      <c r="U378" s="34"/>
      <c r="V378" s="34"/>
      <c r="W378" s="35" t="s">
        <v>70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595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81"/>
      <c r="B379" s="580"/>
      <c r="C379" s="580"/>
      <c r="D379" s="580"/>
      <c r="E379" s="580"/>
      <c r="F379" s="580"/>
      <c r="G379" s="580"/>
      <c r="H379" s="580"/>
      <c r="I379" s="580"/>
      <c r="J379" s="580"/>
      <c r="K379" s="580"/>
      <c r="L379" s="580"/>
      <c r="M379" s="580"/>
      <c r="N379" s="580"/>
      <c r="O379" s="582"/>
      <c r="P379" s="571" t="s">
        <v>72</v>
      </c>
      <c r="Q379" s="572"/>
      <c r="R379" s="572"/>
      <c r="S379" s="572"/>
      <c r="T379" s="572"/>
      <c r="U379" s="572"/>
      <c r="V379" s="573"/>
      <c r="W379" s="37" t="s">
        <v>73</v>
      </c>
      <c r="X379" s="565">
        <f>IFERROR(X377/H377,"0")+IFERROR(X378/H378,"0")</f>
        <v>102.22222222222223</v>
      </c>
      <c r="Y379" s="565">
        <f>IFERROR(Y377/H377,"0")+IFERROR(Y378/H378,"0")</f>
        <v>103</v>
      </c>
      <c r="Z379" s="565">
        <f>IFERROR(IF(Z377="",0,Z377),"0")+IFERROR(IF(Z378="",0,Z378),"0")</f>
        <v>1.9549400000000001</v>
      </c>
      <c r="AA379" s="566"/>
      <c r="AB379" s="566"/>
      <c r="AC379" s="566"/>
    </row>
    <row r="380" spans="1:68" x14ac:dyDescent="0.2">
      <c r="A380" s="580"/>
      <c r="B380" s="580"/>
      <c r="C380" s="580"/>
      <c r="D380" s="580"/>
      <c r="E380" s="580"/>
      <c r="F380" s="580"/>
      <c r="G380" s="580"/>
      <c r="H380" s="580"/>
      <c r="I380" s="580"/>
      <c r="J380" s="580"/>
      <c r="K380" s="580"/>
      <c r="L380" s="580"/>
      <c r="M380" s="580"/>
      <c r="N380" s="580"/>
      <c r="O380" s="582"/>
      <c r="P380" s="571" t="s">
        <v>72</v>
      </c>
      <c r="Q380" s="572"/>
      <c r="R380" s="572"/>
      <c r="S380" s="572"/>
      <c r="T380" s="572"/>
      <c r="U380" s="572"/>
      <c r="V380" s="573"/>
      <c r="W380" s="37" t="s">
        <v>70</v>
      </c>
      <c r="X380" s="565">
        <f>IFERROR(SUM(X377:X378),"0")</f>
        <v>920</v>
      </c>
      <c r="Y380" s="565">
        <f>IFERROR(SUM(Y377:Y378),"0")</f>
        <v>927</v>
      </c>
      <c r="Z380" s="37"/>
      <c r="AA380" s="566"/>
      <c r="AB380" s="566"/>
      <c r="AC380" s="566"/>
    </row>
    <row r="381" spans="1:68" ht="14.25" customHeight="1" x14ac:dyDescent="0.25">
      <c r="A381" s="579" t="s">
        <v>174</v>
      </c>
      <c r="B381" s="580"/>
      <c r="C381" s="580"/>
      <c r="D381" s="580"/>
      <c r="E381" s="580"/>
      <c r="F381" s="580"/>
      <c r="G381" s="580"/>
      <c r="H381" s="580"/>
      <c r="I381" s="580"/>
      <c r="J381" s="580"/>
      <c r="K381" s="580"/>
      <c r="L381" s="580"/>
      <c r="M381" s="580"/>
      <c r="N381" s="580"/>
      <c r="O381" s="580"/>
      <c r="P381" s="580"/>
      <c r="Q381" s="580"/>
      <c r="R381" s="580"/>
      <c r="S381" s="580"/>
      <c r="T381" s="580"/>
      <c r="U381" s="580"/>
      <c r="V381" s="580"/>
      <c r="W381" s="580"/>
      <c r="X381" s="580"/>
      <c r="Y381" s="580"/>
      <c r="Z381" s="580"/>
      <c r="AA381" s="559"/>
      <c r="AB381" s="559"/>
      <c r="AC381" s="559"/>
    </row>
    <row r="382" spans="1:68" ht="27" customHeight="1" x14ac:dyDescent="0.25">
      <c r="A382" s="54" t="s">
        <v>598</v>
      </c>
      <c r="B382" s="54" t="s">
        <v>599</v>
      </c>
      <c r="C382" s="31">
        <v>4301060441</v>
      </c>
      <c r="D382" s="569">
        <v>4607091389357</v>
      </c>
      <c r="E382" s="570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106</v>
      </c>
      <c r="L382" s="32"/>
      <c r="M382" s="33" t="s">
        <v>78</v>
      </c>
      <c r="N382" s="33"/>
      <c r="O382" s="32">
        <v>40</v>
      </c>
      <c r="P382" s="85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86"/>
      <c r="R382" s="586"/>
      <c r="S382" s="586"/>
      <c r="T382" s="587"/>
      <c r="U382" s="34"/>
      <c r="V382" s="34"/>
      <c r="W382" s="35" t="s">
        <v>70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600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81"/>
      <c r="B383" s="580"/>
      <c r="C383" s="580"/>
      <c r="D383" s="580"/>
      <c r="E383" s="580"/>
      <c r="F383" s="580"/>
      <c r="G383" s="580"/>
      <c r="H383" s="580"/>
      <c r="I383" s="580"/>
      <c r="J383" s="580"/>
      <c r="K383" s="580"/>
      <c r="L383" s="580"/>
      <c r="M383" s="580"/>
      <c r="N383" s="580"/>
      <c r="O383" s="582"/>
      <c r="P383" s="571" t="s">
        <v>72</v>
      </c>
      <c r="Q383" s="572"/>
      <c r="R383" s="572"/>
      <c r="S383" s="572"/>
      <c r="T383" s="572"/>
      <c r="U383" s="572"/>
      <c r="V383" s="573"/>
      <c r="W383" s="37" t="s">
        <v>73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x14ac:dyDescent="0.2">
      <c r="A384" s="580"/>
      <c r="B384" s="580"/>
      <c r="C384" s="580"/>
      <c r="D384" s="580"/>
      <c r="E384" s="580"/>
      <c r="F384" s="580"/>
      <c r="G384" s="580"/>
      <c r="H384" s="580"/>
      <c r="I384" s="580"/>
      <c r="J384" s="580"/>
      <c r="K384" s="580"/>
      <c r="L384" s="580"/>
      <c r="M384" s="580"/>
      <c r="N384" s="580"/>
      <c r="O384" s="582"/>
      <c r="P384" s="571" t="s">
        <v>72</v>
      </c>
      <c r="Q384" s="572"/>
      <c r="R384" s="572"/>
      <c r="S384" s="572"/>
      <c r="T384" s="572"/>
      <c r="U384" s="572"/>
      <c r="V384" s="573"/>
      <c r="W384" s="37" t="s">
        <v>70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customHeight="1" x14ac:dyDescent="0.2">
      <c r="A385" s="644" t="s">
        <v>601</v>
      </c>
      <c r="B385" s="645"/>
      <c r="C385" s="645"/>
      <c r="D385" s="645"/>
      <c r="E385" s="645"/>
      <c r="F385" s="645"/>
      <c r="G385" s="645"/>
      <c r="H385" s="645"/>
      <c r="I385" s="645"/>
      <c r="J385" s="645"/>
      <c r="K385" s="645"/>
      <c r="L385" s="645"/>
      <c r="M385" s="645"/>
      <c r="N385" s="645"/>
      <c r="O385" s="645"/>
      <c r="P385" s="645"/>
      <c r="Q385" s="645"/>
      <c r="R385" s="645"/>
      <c r="S385" s="645"/>
      <c r="T385" s="645"/>
      <c r="U385" s="645"/>
      <c r="V385" s="645"/>
      <c r="W385" s="645"/>
      <c r="X385" s="645"/>
      <c r="Y385" s="645"/>
      <c r="Z385" s="645"/>
      <c r="AA385" s="48"/>
      <c r="AB385" s="48"/>
      <c r="AC385" s="48"/>
    </row>
    <row r="386" spans="1:68" ht="16.5" customHeight="1" x14ac:dyDescent="0.25">
      <c r="A386" s="583" t="s">
        <v>602</v>
      </c>
      <c r="B386" s="580"/>
      <c r="C386" s="580"/>
      <c r="D386" s="580"/>
      <c r="E386" s="580"/>
      <c r="F386" s="580"/>
      <c r="G386" s="580"/>
      <c r="H386" s="580"/>
      <c r="I386" s="580"/>
      <c r="J386" s="580"/>
      <c r="K386" s="580"/>
      <c r="L386" s="580"/>
      <c r="M386" s="580"/>
      <c r="N386" s="580"/>
      <c r="O386" s="580"/>
      <c r="P386" s="580"/>
      <c r="Q386" s="580"/>
      <c r="R386" s="580"/>
      <c r="S386" s="580"/>
      <c r="T386" s="580"/>
      <c r="U386" s="580"/>
      <c r="V386" s="580"/>
      <c r="W386" s="580"/>
      <c r="X386" s="580"/>
      <c r="Y386" s="580"/>
      <c r="Z386" s="580"/>
      <c r="AA386" s="558"/>
      <c r="AB386" s="558"/>
      <c r="AC386" s="558"/>
    </row>
    <row r="387" spans="1:68" ht="14.25" customHeight="1" x14ac:dyDescent="0.25">
      <c r="A387" s="579" t="s">
        <v>64</v>
      </c>
      <c r="B387" s="580"/>
      <c r="C387" s="580"/>
      <c r="D387" s="580"/>
      <c r="E387" s="580"/>
      <c r="F387" s="580"/>
      <c r="G387" s="580"/>
      <c r="H387" s="580"/>
      <c r="I387" s="580"/>
      <c r="J387" s="580"/>
      <c r="K387" s="580"/>
      <c r="L387" s="580"/>
      <c r="M387" s="580"/>
      <c r="N387" s="580"/>
      <c r="O387" s="580"/>
      <c r="P387" s="580"/>
      <c r="Q387" s="580"/>
      <c r="R387" s="580"/>
      <c r="S387" s="580"/>
      <c r="T387" s="580"/>
      <c r="U387" s="580"/>
      <c r="V387" s="580"/>
      <c r="W387" s="580"/>
      <c r="X387" s="580"/>
      <c r="Y387" s="580"/>
      <c r="Z387" s="580"/>
      <c r="AA387" s="559"/>
      <c r="AB387" s="559"/>
      <c r="AC387" s="559"/>
    </row>
    <row r="388" spans="1:68" ht="27" customHeight="1" x14ac:dyDescent="0.25">
      <c r="A388" s="54" t="s">
        <v>603</v>
      </c>
      <c r="B388" s="54" t="s">
        <v>604</v>
      </c>
      <c r="C388" s="31">
        <v>4301031405</v>
      </c>
      <c r="D388" s="569">
        <v>4680115886100</v>
      </c>
      <c r="E388" s="570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1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86"/>
      <c r="R388" s="586"/>
      <c r="S388" s="586"/>
      <c r="T388" s="587"/>
      <c r="U388" s="34"/>
      <c r="V388" s="34"/>
      <c r="W388" s="35" t="s">
        <v>70</v>
      </c>
      <c r="X388" s="563">
        <v>230</v>
      </c>
      <c r="Y388" s="564">
        <f t="shared" ref="Y388:Y397" si="57">IFERROR(IF(X388="",0,CEILING((X388/$H388),1)*$H388),"")</f>
        <v>232.20000000000002</v>
      </c>
      <c r="Z388" s="36">
        <f>IFERROR(IF(Y388=0,"",ROUNDUP(Y388/H388,0)*0.00902),"")</f>
        <v>0.38785999999999998</v>
      </c>
      <c r="AA388" s="56"/>
      <c r="AB388" s="57"/>
      <c r="AC388" s="431" t="s">
        <v>605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238.94444444444446</v>
      </c>
      <c r="BN388" s="64">
        <f t="shared" ref="BN388:BN397" si="59">IFERROR(Y388*I388/H388,"0")</f>
        <v>241.23000000000005</v>
      </c>
      <c r="BO388" s="64">
        <f t="shared" ref="BO388:BO397" si="60">IFERROR(1/J388*(X388/H388),"0")</f>
        <v>0.32267115600448931</v>
      </c>
      <c r="BP388" s="64">
        <f t="shared" ref="BP388:BP397" si="61">IFERROR(1/J388*(Y388/H388),"0")</f>
        <v>0.32575757575757575</v>
      </c>
    </row>
    <row r="389" spans="1:68" ht="27" customHeight="1" x14ac:dyDescent="0.25">
      <c r="A389" s="54" t="s">
        <v>606</v>
      </c>
      <c r="B389" s="54" t="s">
        <v>607</v>
      </c>
      <c r="C389" s="31">
        <v>4301031382</v>
      </c>
      <c r="D389" s="569">
        <v>4680115886117</v>
      </c>
      <c r="E389" s="570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8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86"/>
      <c r="R389" s="586"/>
      <c r="S389" s="586"/>
      <c r="T389" s="587"/>
      <c r="U389" s="34"/>
      <c r="V389" s="34"/>
      <c r="W389" s="35" t="s">
        <v>70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608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customHeight="1" x14ac:dyDescent="0.25">
      <c r="A390" s="54" t="s">
        <v>606</v>
      </c>
      <c r="B390" s="54" t="s">
        <v>609</v>
      </c>
      <c r="C390" s="31">
        <v>4301031406</v>
      </c>
      <c r="D390" s="569">
        <v>4680115886117</v>
      </c>
      <c r="E390" s="570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0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86"/>
      <c r="R390" s="586"/>
      <c r="S390" s="586"/>
      <c r="T390" s="587"/>
      <c r="U390" s="34"/>
      <c r="V390" s="34"/>
      <c r="W390" s="35" t="s">
        <v>70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608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customHeight="1" x14ac:dyDescent="0.25">
      <c r="A391" s="54" t="s">
        <v>610</v>
      </c>
      <c r="B391" s="54" t="s">
        <v>611</v>
      </c>
      <c r="C391" s="31">
        <v>4301031402</v>
      </c>
      <c r="D391" s="569">
        <v>4680115886124</v>
      </c>
      <c r="E391" s="570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88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86"/>
      <c r="R391" s="586"/>
      <c r="S391" s="586"/>
      <c r="T391" s="587"/>
      <c r="U391" s="34"/>
      <c r="V391" s="34"/>
      <c r="W391" s="35" t="s">
        <v>70</v>
      </c>
      <c r="X391" s="563">
        <v>140</v>
      </c>
      <c r="Y391" s="564">
        <f t="shared" si="57"/>
        <v>140.4</v>
      </c>
      <c r="Z391" s="36">
        <f>IFERROR(IF(Y391=0,"",ROUNDUP(Y391/H391,0)*0.00902),"")</f>
        <v>0.23452000000000001</v>
      </c>
      <c r="AA391" s="56"/>
      <c r="AB391" s="57"/>
      <c r="AC391" s="437" t="s">
        <v>612</v>
      </c>
      <c r="AG391" s="64"/>
      <c r="AJ391" s="68"/>
      <c r="AK391" s="68">
        <v>0</v>
      </c>
      <c r="BB391" s="438" t="s">
        <v>1</v>
      </c>
      <c r="BM391" s="64">
        <f t="shared" si="58"/>
        <v>145.44444444444446</v>
      </c>
      <c r="BN391" s="64">
        <f t="shared" si="59"/>
        <v>145.86000000000001</v>
      </c>
      <c r="BO391" s="64">
        <f t="shared" si="60"/>
        <v>0.19640852974186307</v>
      </c>
      <c r="BP391" s="64">
        <f t="shared" si="61"/>
        <v>0.19696969696969696</v>
      </c>
    </row>
    <row r="392" spans="1:68" ht="27" customHeight="1" x14ac:dyDescent="0.25">
      <c r="A392" s="54" t="s">
        <v>613</v>
      </c>
      <c r="B392" s="54" t="s">
        <v>614</v>
      </c>
      <c r="C392" s="31">
        <v>4301031366</v>
      </c>
      <c r="D392" s="569">
        <v>4680115883147</v>
      </c>
      <c r="E392" s="570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87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86"/>
      <c r="R392" s="586"/>
      <c r="S392" s="586"/>
      <c r="T392" s="587"/>
      <c r="U392" s="34"/>
      <c r="V392" s="34"/>
      <c r="W392" s="35" t="s">
        <v>70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605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customHeight="1" x14ac:dyDescent="0.25">
      <c r="A393" s="54" t="s">
        <v>615</v>
      </c>
      <c r="B393" s="54" t="s">
        <v>616</v>
      </c>
      <c r="C393" s="31">
        <v>4301031362</v>
      </c>
      <c r="D393" s="569">
        <v>4607091384338</v>
      </c>
      <c r="E393" s="570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0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86"/>
      <c r="R393" s="586"/>
      <c r="S393" s="586"/>
      <c r="T393" s="587"/>
      <c r="U393" s="34"/>
      <c r="V393" s="34"/>
      <c r="W393" s="35" t="s">
        <v>70</v>
      </c>
      <c r="X393" s="563">
        <v>0</v>
      </c>
      <c r="Y393" s="564">
        <f t="shared" si="57"/>
        <v>0</v>
      </c>
      <c r="Z393" s="36" t="str">
        <f t="shared" si="62"/>
        <v/>
      </c>
      <c r="AA393" s="56"/>
      <c r="AB393" s="57"/>
      <c r="AC393" s="441" t="s">
        <v>605</v>
      </c>
      <c r="AG393" s="64"/>
      <c r="AJ393" s="68"/>
      <c r="AK393" s="68">
        <v>0</v>
      </c>
      <c r="BB393" s="442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customHeight="1" x14ac:dyDescent="0.25">
      <c r="A394" s="54" t="s">
        <v>617</v>
      </c>
      <c r="B394" s="54" t="s">
        <v>618</v>
      </c>
      <c r="C394" s="31">
        <v>4301031361</v>
      </c>
      <c r="D394" s="569">
        <v>4607091389524</v>
      </c>
      <c r="E394" s="570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84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86"/>
      <c r="R394" s="586"/>
      <c r="S394" s="586"/>
      <c r="T394" s="587"/>
      <c r="U394" s="34"/>
      <c r="V394" s="34"/>
      <c r="W394" s="35" t="s">
        <v>70</v>
      </c>
      <c r="X394" s="563">
        <v>0</v>
      </c>
      <c r="Y394" s="564">
        <f t="shared" si="57"/>
        <v>0</v>
      </c>
      <c r="Z394" s="36" t="str">
        <f t="shared" si="62"/>
        <v/>
      </c>
      <c r="AA394" s="56"/>
      <c r="AB394" s="57"/>
      <c r="AC394" s="443" t="s">
        <v>619</v>
      </c>
      <c r="AG394" s="64"/>
      <c r="AJ394" s="68"/>
      <c r="AK394" s="68">
        <v>0</v>
      </c>
      <c r="BB394" s="444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customHeight="1" x14ac:dyDescent="0.25">
      <c r="A395" s="54" t="s">
        <v>620</v>
      </c>
      <c r="B395" s="54" t="s">
        <v>621</v>
      </c>
      <c r="C395" s="31">
        <v>4301031364</v>
      </c>
      <c r="D395" s="569">
        <v>4680115883161</v>
      </c>
      <c r="E395" s="570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0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86"/>
      <c r="R395" s="586"/>
      <c r="S395" s="586"/>
      <c r="T395" s="587"/>
      <c r="U395" s="34"/>
      <c r="V395" s="34"/>
      <c r="W395" s="35" t="s">
        <v>70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623</v>
      </c>
      <c r="B396" s="54" t="s">
        <v>624</v>
      </c>
      <c r="C396" s="31">
        <v>4301031358</v>
      </c>
      <c r="D396" s="569">
        <v>4607091389531</v>
      </c>
      <c r="E396" s="570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66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86"/>
      <c r="R396" s="586"/>
      <c r="S396" s="586"/>
      <c r="T396" s="587"/>
      <c r="U396" s="34"/>
      <c r="V396" s="34"/>
      <c r="W396" s="35" t="s">
        <v>70</v>
      </c>
      <c r="X396" s="563">
        <v>0</v>
      </c>
      <c r="Y396" s="564">
        <f t="shared" si="57"/>
        <v>0</v>
      </c>
      <c r="Z396" s="36" t="str">
        <f t="shared" si="62"/>
        <v/>
      </c>
      <c r="AA396" s="56"/>
      <c r="AB396" s="57"/>
      <c r="AC396" s="447" t="s">
        <v>625</v>
      </c>
      <c r="AG396" s="64"/>
      <c r="AJ396" s="68"/>
      <c r="AK396" s="68">
        <v>0</v>
      </c>
      <c r="BB396" s="448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37.5" customHeight="1" x14ac:dyDescent="0.25">
      <c r="A397" s="54" t="s">
        <v>626</v>
      </c>
      <c r="B397" s="54" t="s">
        <v>627</v>
      </c>
      <c r="C397" s="31">
        <v>4301031360</v>
      </c>
      <c r="D397" s="569">
        <v>4607091384345</v>
      </c>
      <c r="E397" s="570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5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86"/>
      <c r="R397" s="586"/>
      <c r="S397" s="586"/>
      <c r="T397" s="587"/>
      <c r="U397" s="34"/>
      <c r="V397" s="34"/>
      <c r="W397" s="35" t="s">
        <v>70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622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x14ac:dyDescent="0.2">
      <c r="A398" s="581"/>
      <c r="B398" s="580"/>
      <c r="C398" s="580"/>
      <c r="D398" s="580"/>
      <c r="E398" s="580"/>
      <c r="F398" s="580"/>
      <c r="G398" s="580"/>
      <c r="H398" s="580"/>
      <c r="I398" s="580"/>
      <c r="J398" s="580"/>
      <c r="K398" s="580"/>
      <c r="L398" s="580"/>
      <c r="M398" s="580"/>
      <c r="N398" s="580"/>
      <c r="O398" s="582"/>
      <c r="P398" s="571" t="s">
        <v>72</v>
      </c>
      <c r="Q398" s="572"/>
      <c r="R398" s="572"/>
      <c r="S398" s="572"/>
      <c r="T398" s="572"/>
      <c r="U398" s="572"/>
      <c r="V398" s="573"/>
      <c r="W398" s="37" t="s">
        <v>73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68.518518518518505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69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0.62237999999999993</v>
      </c>
      <c r="AA398" s="566"/>
      <c r="AB398" s="566"/>
      <c r="AC398" s="566"/>
    </row>
    <row r="399" spans="1:68" x14ac:dyDescent="0.2">
      <c r="A399" s="580"/>
      <c r="B399" s="580"/>
      <c r="C399" s="580"/>
      <c r="D399" s="580"/>
      <c r="E399" s="580"/>
      <c r="F399" s="580"/>
      <c r="G399" s="580"/>
      <c r="H399" s="580"/>
      <c r="I399" s="580"/>
      <c r="J399" s="580"/>
      <c r="K399" s="580"/>
      <c r="L399" s="580"/>
      <c r="M399" s="580"/>
      <c r="N399" s="580"/>
      <c r="O399" s="582"/>
      <c r="P399" s="571" t="s">
        <v>72</v>
      </c>
      <c r="Q399" s="572"/>
      <c r="R399" s="572"/>
      <c r="S399" s="572"/>
      <c r="T399" s="572"/>
      <c r="U399" s="572"/>
      <c r="V399" s="573"/>
      <c r="W399" s="37" t="s">
        <v>70</v>
      </c>
      <c r="X399" s="565">
        <f>IFERROR(SUM(X388:X397),"0")</f>
        <v>370</v>
      </c>
      <c r="Y399" s="565">
        <f>IFERROR(SUM(Y388:Y397),"0")</f>
        <v>372.6</v>
      </c>
      <c r="Z399" s="37"/>
      <c r="AA399" s="566"/>
      <c r="AB399" s="566"/>
      <c r="AC399" s="566"/>
    </row>
    <row r="400" spans="1:68" ht="14.25" customHeight="1" x14ac:dyDescent="0.25">
      <c r="A400" s="579" t="s">
        <v>74</v>
      </c>
      <c r="B400" s="580"/>
      <c r="C400" s="580"/>
      <c r="D400" s="580"/>
      <c r="E400" s="580"/>
      <c r="F400" s="580"/>
      <c r="G400" s="580"/>
      <c r="H400" s="580"/>
      <c r="I400" s="580"/>
      <c r="J400" s="580"/>
      <c r="K400" s="580"/>
      <c r="L400" s="580"/>
      <c r="M400" s="580"/>
      <c r="N400" s="580"/>
      <c r="O400" s="580"/>
      <c r="P400" s="580"/>
      <c r="Q400" s="580"/>
      <c r="R400" s="580"/>
      <c r="S400" s="580"/>
      <c r="T400" s="580"/>
      <c r="U400" s="580"/>
      <c r="V400" s="580"/>
      <c r="W400" s="580"/>
      <c r="X400" s="580"/>
      <c r="Y400" s="580"/>
      <c r="Z400" s="580"/>
      <c r="AA400" s="559"/>
      <c r="AB400" s="559"/>
      <c r="AC400" s="559"/>
    </row>
    <row r="401" spans="1:68" ht="27" customHeight="1" x14ac:dyDescent="0.25">
      <c r="A401" s="54" t="s">
        <v>628</v>
      </c>
      <c r="B401" s="54" t="s">
        <v>629</v>
      </c>
      <c r="C401" s="31">
        <v>4301051284</v>
      </c>
      <c r="D401" s="569">
        <v>4607091384352</v>
      </c>
      <c r="E401" s="570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111</v>
      </c>
      <c r="L401" s="32"/>
      <c r="M401" s="33" t="s">
        <v>78</v>
      </c>
      <c r="N401" s="33"/>
      <c r="O401" s="32">
        <v>45</v>
      </c>
      <c r="P401" s="81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86"/>
      <c r="R401" s="586"/>
      <c r="S401" s="586"/>
      <c r="T401" s="587"/>
      <c r="U401" s="34"/>
      <c r="V401" s="34"/>
      <c r="W401" s="35" t="s">
        <v>70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630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631</v>
      </c>
      <c r="B402" s="54" t="s">
        <v>632</v>
      </c>
      <c r="C402" s="31">
        <v>4301051431</v>
      </c>
      <c r="D402" s="569">
        <v>4607091389654</v>
      </c>
      <c r="E402" s="570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77</v>
      </c>
      <c r="L402" s="32"/>
      <c r="M402" s="33" t="s">
        <v>78</v>
      </c>
      <c r="N402" s="33"/>
      <c r="O402" s="32">
        <v>45</v>
      </c>
      <c r="P402" s="8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86"/>
      <c r="R402" s="586"/>
      <c r="S402" s="586"/>
      <c r="T402" s="587"/>
      <c r="U402" s="34"/>
      <c r="V402" s="34"/>
      <c r="W402" s="35" t="s">
        <v>70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633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81"/>
      <c r="B403" s="580"/>
      <c r="C403" s="580"/>
      <c r="D403" s="580"/>
      <c r="E403" s="580"/>
      <c r="F403" s="580"/>
      <c r="G403" s="580"/>
      <c r="H403" s="580"/>
      <c r="I403" s="580"/>
      <c r="J403" s="580"/>
      <c r="K403" s="580"/>
      <c r="L403" s="580"/>
      <c r="M403" s="580"/>
      <c r="N403" s="580"/>
      <c r="O403" s="582"/>
      <c r="P403" s="571" t="s">
        <v>72</v>
      </c>
      <c r="Q403" s="572"/>
      <c r="R403" s="572"/>
      <c r="S403" s="572"/>
      <c r="T403" s="572"/>
      <c r="U403" s="572"/>
      <c r="V403" s="573"/>
      <c r="W403" s="37" t="s">
        <v>73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x14ac:dyDescent="0.2">
      <c r="A404" s="580"/>
      <c r="B404" s="580"/>
      <c r="C404" s="580"/>
      <c r="D404" s="580"/>
      <c r="E404" s="580"/>
      <c r="F404" s="580"/>
      <c r="G404" s="580"/>
      <c r="H404" s="580"/>
      <c r="I404" s="580"/>
      <c r="J404" s="580"/>
      <c r="K404" s="580"/>
      <c r="L404" s="580"/>
      <c r="M404" s="580"/>
      <c r="N404" s="580"/>
      <c r="O404" s="582"/>
      <c r="P404" s="571" t="s">
        <v>72</v>
      </c>
      <c r="Q404" s="572"/>
      <c r="R404" s="572"/>
      <c r="S404" s="572"/>
      <c r="T404" s="572"/>
      <c r="U404" s="572"/>
      <c r="V404" s="573"/>
      <c r="W404" s="37" t="s">
        <v>70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customHeight="1" x14ac:dyDescent="0.25">
      <c r="A405" s="583" t="s">
        <v>634</v>
      </c>
      <c r="B405" s="580"/>
      <c r="C405" s="580"/>
      <c r="D405" s="580"/>
      <c r="E405" s="580"/>
      <c r="F405" s="580"/>
      <c r="G405" s="580"/>
      <c r="H405" s="580"/>
      <c r="I405" s="580"/>
      <c r="J405" s="580"/>
      <c r="K405" s="580"/>
      <c r="L405" s="580"/>
      <c r="M405" s="580"/>
      <c r="N405" s="580"/>
      <c r="O405" s="580"/>
      <c r="P405" s="580"/>
      <c r="Q405" s="580"/>
      <c r="R405" s="580"/>
      <c r="S405" s="580"/>
      <c r="T405" s="580"/>
      <c r="U405" s="580"/>
      <c r="V405" s="580"/>
      <c r="W405" s="580"/>
      <c r="X405" s="580"/>
      <c r="Y405" s="580"/>
      <c r="Z405" s="580"/>
      <c r="AA405" s="558"/>
      <c r="AB405" s="558"/>
      <c r="AC405" s="558"/>
    </row>
    <row r="406" spans="1:68" ht="14.25" customHeight="1" x14ac:dyDescent="0.25">
      <c r="A406" s="579" t="s">
        <v>139</v>
      </c>
      <c r="B406" s="580"/>
      <c r="C406" s="580"/>
      <c r="D406" s="580"/>
      <c r="E406" s="580"/>
      <c r="F406" s="580"/>
      <c r="G406" s="580"/>
      <c r="H406" s="580"/>
      <c r="I406" s="580"/>
      <c r="J406" s="580"/>
      <c r="K406" s="580"/>
      <c r="L406" s="580"/>
      <c r="M406" s="580"/>
      <c r="N406" s="580"/>
      <c r="O406" s="580"/>
      <c r="P406" s="580"/>
      <c r="Q406" s="580"/>
      <c r="R406" s="580"/>
      <c r="S406" s="580"/>
      <c r="T406" s="580"/>
      <c r="U406" s="580"/>
      <c r="V406" s="580"/>
      <c r="W406" s="580"/>
      <c r="X406" s="580"/>
      <c r="Y406" s="580"/>
      <c r="Z406" s="580"/>
      <c r="AA406" s="559"/>
      <c r="AB406" s="559"/>
      <c r="AC406" s="559"/>
    </row>
    <row r="407" spans="1:68" ht="27" customHeight="1" x14ac:dyDescent="0.25">
      <c r="A407" s="54" t="s">
        <v>635</v>
      </c>
      <c r="B407" s="54" t="s">
        <v>636</v>
      </c>
      <c r="C407" s="31">
        <v>4301020319</v>
      </c>
      <c r="D407" s="569">
        <v>4680115885240</v>
      </c>
      <c r="E407" s="570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77</v>
      </c>
      <c r="L407" s="32"/>
      <c r="M407" s="33" t="s">
        <v>68</v>
      </c>
      <c r="N407" s="33"/>
      <c r="O407" s="32">
        <v>40</v>
      </c>
      <c r="P407" s="8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86"/>
      <c r="R407" s="586"/>
      <c r="S407" s="586"/>
      <c r="T407" s="587"/>
      <c r="U407" s="34"/>
      <c r="V407" s="34"/>
      <c r="W407" s="35" t="s">
        <v>70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637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81"/>
      <c r="B408" s="580"/>
      <c r="C408" s="580"/>
      <c r="D408" s="580"/>
      <c r="E408" s="580"/>
      <c r="F408" s="580"/>
      <c r="G408" s="580"/>
      <c r="H408" s="580"/>
      <c r="I408" s="580"/>
      <c r="J408" s="580"/>
      <c r="K408" s="580"/>
      <c r="L408" s="580"/>
      <c r="M408" s="580"/>
      <c r="N408" s="580"/>
      <c r="O408" s="582"/>
      <c r="P408" s="571" t="s">
        <v>72</v>
      </c>
      <c r="Q408" s="572"/>
      <c r="R408" s="572"/>
      <c r="S408" s="572"/>
      <c r="T408" s="572"/>
      <c r="U408" s="572"/>
      <c r="V408" s="573"/>
      <c r="W408" s="37" t="s">
        <v>73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x14ac:dyDescent="0.2">
      <c r="A409" s="580"/>
      <c r="B409" s="580"/>
      <c r="C409" s="580"/>
      <c r="D409" s="580"/>
      <c r="E409" s="580"/>
      <c r="F409" s="580"/>
      <c r="G409" s="580"/>
      <c r="H409" s="580"/>
      <c r="I409" s="580"/>
      <c r="J409" s="580"/>
      <c r="K409" s="580"/>
      <c r="L409" s="580"/>
      <c r="M409" s="580"/>
      <c r="N409" s="580"/>
      <c r="O409" s="582"/>
      <c r="P409" s="571" t="s">
        <v>72</v>
      </c>
      <c r="Q409" s="572"/>
      <c r="R409" s="572"/>
      <c r="S409" s="572"/>
      <c r="T409" s="572"/>
      <c r="U409" s="572"/>
      <c r="V409" s="573"/>
      <c r="W409" s="37" t="s">
        <v>70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customHeight="1" x14ac:dyDescent="0.25">
      <c r="A410" s="579" t="s">
        <v>64</v>
      </c>
      <c r="B410" s="580"/>
      <c r="C410" s="580"/>
      <c r="D410" s="580"/>
      <c r="E410" s="580"/>
      <c r="F410" s="580"/>
      <c r="G410" s="580"/>
      <c r="H410" s="580"/>
      <c r="I410" s="580"/>
      <c r="J410" s="580"/>
      <c r="K410" s="580"/>
      <c r="L410" s="580"/>
      <c r="M410" s="580"/>
      <c r="N410" s="580"/>
      <c r="O410" s="580"/>
      <c r="P410" s="580"/>
      <c r="Q410" s="580"/>
      <c r="R410" s="580"/>
      <c r="S410" s="580"/>
      <c r="T410" s="580"/>
      <c r="U410" s="580"/>
      <c r="V410" s="580"/>
      <c r="W410" s="580"/>
      <c r="X410" s="580"/>
      <c r="Y410" s="580"/>
      <c r="Z410" s="580"/>
      <c r="AA410" s="559"/>
      <c r="AB410" s="559"/>
      <c r="AC410" s="559"/>
    </row>
    <row r="411" spans="1:68" ht="27" customHeight="1" x14ac:dyDescent="0.25">
      <c r="A411" s="54" t="s">
        <v>638</v>
      </c>
      <c r="B411" s="54" t="s">
        <v>639</v>
      </c>
      <c r="C411" s="31">
        <v>4301031403</v>
      </c>
      <c r="D411" s="569">
        <v>4680115886094</v>
      </c>
      <c r="E411" s="570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78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86"/>
      <c r="R411" s="586"/>
      <c r="S411" s="586"/>
      <c r="T411" s="587"/>
      <c r="U411" s="34"/>
      <c r="V411" s="34"/>
      <c r="W411" s="35" t="s">
        <v>70</v>
      </c>
      <c r="X411" s="563">
        <v>567</v>
      </c>
      <c r="Y411" s="564">
        <f>IFERROR(IF(X411="",0,CEILING((X411/$H411),1)*$H411),"")</f>
        <v>567</v>
      </c>
      <c r="Z411" s="36">
        <f>IFERROR(IF(Y411=0,"",ROUNDUP(Y411/H411,0)*0.00902),"")</f>
        <v>0.94710000000000005</v>
      </c>
      <c r="AA411" s="56"/>
      <c r="AB411" s="57"/>
      <c r="AC411" s="457" t="s">
        <v>640</v>
      </c>
      <c r="AG411" s="64"/>
      <c r="AJ411" s="68"/>
      <c r="AK411" s="68">
        <v>0</v>
      </c>
      <c r="BB411" s="458" t="s">
        <v>1</v>
      </c>
      <c r="BM411" s="64">
        <f>IFERROR(X411*I411/H411,"0")</f>
        <v>589.05000000000007</v>
      </c>
      <c r="BN411" s="64">
        <f>IFERROR(Y411*I411/H411,"0")</f>
        <v>589.05000000000007</v>
      </c>
      <c r="BO411" s="64">
        <f>IFERROR(1/J411*(X411/H411),"0")</f>
        <v>0.79545454545454553</v>
      </c>
      <c r="BP411" s="64">
        <f>IFERROR(1/J411*(Y411/H411),"0")</f>
        <v>0.79545454545454553</v>
      </c>
    </row>
    <row r="412" spans="1:68" ht="27" customHeight="1" x14ac:dyDescent="0.25">
      <c r="A412" s="54" t="s">
        <v>641</v>
      </c>
      <c r="B412" s="54" t="s">
        <v>642</v>
      </c>
      <c r="C412" s="31">
        <v>4301031363</v>
      </c>
      <c r="D412" s="569">
        <v>4607091389425</v>
      </c>
      <c r="E412" s="570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6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86"/>
      <c r="R412" s="586"/>
      <c r="S412" s="586"/>
      <c r="T412" s="587"/>
      <c r="U412" s="34"/>
      <c r="V412" s="34"/>
      <c r="W412" s="35" t="s">
        <v>70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643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644</v>
      </c>
      <c r="B413" s="54" t="s">
        <v>645</v>
      </c>
      <c r="C413" s="31">
        <v>4301031373</v>
      </c>
      <c r="D413" s="569">
        <v>4680115880771</v>
      </c>
      <c r="E413" s="570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8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86"/>
      <c r="R413" s="586"/>
      <c r="S413" s="586"/>
      <c r="T413" s="587"/>
      <c r="U413" s="34"/>
      <c r="V413" s="34"/>
      <c r="W413" s="35" t="s">
        <v>70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646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647</v>
      </c>
      <c r="B414" s="54" t="s">
        <v>648</v>
      </c>
      <c r="C414" s="31">
        <v>4301031359</v>
      </c>
      <c r="D414" s="569">
        <v>4607091389500</v>
      </c>
      <c r="E414" s="570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79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86"/>
      <c r="R414" s="586"/>
      <c r="S414" s="586"/>
      <c r="T414" s="587"/>
      <c r="U414" s="34"/>
      <c r="V414" s="34"/>
      <c r="W414" s="35" t="s">
        <v>70</v>
      </c>
      <c r="X414" s="563">
        <v>0</v>
      </c>
      <c r="Y414" s="56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81"/>
      <c r="B415" s="580"/>
      <c r="C415" s="580"/>
      <c r="D415" s="580"/>
      <c r="E415" s="580"/>
      <c r="F415" s="580"/>
      <c r="G415" s="580"/>
      <c r="H415" s="580"/>
      <c r="I415" s="580"/>
      <c r="J415" s="580"/>
      <c r="K415" s="580"/>
      <c r="L415" s="580"/>
      <c r="M415" s="580"/>
      <c r="N415" s="580"/>
      <c r="O415" s="582"/>
      <c r="P415" s="571" t="s">
        <v>72</v>
      </c>
      <c r="Q415" s="572"/>
      <c r="R415" s="572"/>
      <c r="S415" s="572"/>
      <c r="T415" s="572"/>
      <c r="U415" s="572"/>
      <c r="V415" s="573"/>
      <c r="W415" s="37" t="s">
        <v>73</v>
      </c>
      <c r="X415" s="565">
        <f>IFERROR(X411/H411,"0")+IFERROR(X412/H412,"0")+IFERROR(X413/H413,"0")+IFERROR(X414/H414,"0")</f>
        <v>105</v>
      </c>
      <c r="Y415" s="565">
        <f>IFERROR(Y411/H411,"0")+IFERROR(Y412/H412,"0")+IFERROR(Y413/H413,"0")+IFERROR(Y414/H414,"0")</f>
        <v>105</v>
      </c>
      <c r="Z415" s="565">
        <f>IFERROR(IF(Z411="",0,Z411),"0")+IFERROR(IF(Z412="",0,Z412),"0")+IFERROR(IF(Z413="",0,Z413),"0")+IFERROR(IF(Z414="",0,Z414),"0")</f>
        <v>0.94710000000000005</v>
      </c>
      <c r="AA415" s="566"/>
      <c r="AB415" s="566"/>
      <c r="AC415" s="566"/>
    </row>
    <row r="416" spans="1:68" x14ac:dyDescent="0.2">
      <c r="A416" s="580"/>
      <c r="B416" s="580"/>
      <c r="C416" s="580"/>
      <c r="D416" s="580"/>
      <c r="E416" s="580"/>
      <c r="F416" s="580"/>
      <c r="G416" s="580"/>
      <c r="H416" s="580"/>
      <c r="I416" s="580"/>
      <c r="J416" s="580"/>
      <c r="K416" s="580"/>
      <c r="L416" s="580"/>
      <c r="M416" s="580"/>
      <c r="N416" s="580"/>
      <c r="O416" s="582"/>
      <c r="P416" s="571" t="s">
        <v>72</v>
      </c>
      <c r="Q416" s="572"/>
      <c r="R416" s="572"/>
      <c r="S416" s="572"/>
      <c r="T416" s="572"/>
      <c r="U416" s="572"/>
      <c r="V416" s="573"/>
      <c r="W416" s="37" t="s">
        <v>70</v>
      </c>
      <c r="X416" s="565">
        <f>IFERROR(SUM(X411:X414),"0")</f>
        <v>567</v>
      </c>
      <c r="Y416" s="565">
        <f>IFERROR(SUM(Y411:Y414),"0")</f>
        <v>567</v>
      </c>
      <c r="Z416" s="37"/>
      <c r="AA416" s="566"/>
      <c r="AB416" s="566"/>
      <c r="AC416" s="566"/>
    </row>
    <row r="417" spans="1:68" ht="16.5" customHeight="1" x14ac:dyDescent="0.25">
      <c r="A417" s="583" t="s">
        <v>649</v>
      </c>
      <c r="B417" s="580"/>
      <c r="C417" s="580"/>
      <c r="D417" s="580"/>
      <c r="E417" s="580"/>
      <c r="F417" s="580"/>
      <c r="G417" s="580"/>
      <c r="H417" s="580"/>
      <c r="I417" s="580"/>
      <c r="J417" s="580"/>
      <c r="K417" s="580"/>
      <c r="L417" s="580"/>
      <c r="M417" s="580"/>
      <c r="N417" s="580"/>
      <c r="O417" s="580"/>
      <c r="P417" s="580"/>
      <c r="Q417" s="580"/>
      <c r="R417" s="580"/>
      <c r="S417" s="580"/>
      <c r="T417" s="580"/>
      <c r="U417" s="580"/>
      <c r="V417" s="580"/>
      <c r="W417" s="580"/>
      <c r="X417" s="580"/>
      <c r="Y417" s="580"/>
      <c r="Z417" s="580"/>
      <c r="AA417" s="558"/>
      <c r="AB417" s="558"/>
      <c r="AC417" s="558"/>
    </row>
    <row r="418" spans="1:68" ht="14.25" customHeight="1" x14ac:dyDescent="0.25">
      <c r="A418" s="579" t="s">
        <v>64</v>
      </c>
      <c r="B418" s="580"/>
      <c r="C418" s="580"/>
      <c r="D418" s="580"/>
      <c r="E418" s="580"/>
      <c r="F418" s="580"/>
      <c r="G418" s="580"/>
      <c r="H418" s="580"/>
      <c r="I418" s="580"/>
      <c r="J418" s="580"/>
      <c r="K418" s="580"/>
      <c r="L418" s="580"/>
      <c r="M418" s="580"/>
      <c r="N418" s="580"/>
      <c r="O418" s="580"/>
      <c r="P418" s="580"/>
      <c r="Q418" s="580"/>
      <c r="R418" s="580"/>
      <c r="S418" s="580"/>
      <c r="T418" s="580"/>
      <c r="U418" s="580"/>
      <c r="V418" s="580"/>
      <c r="W418" s="580"/>
      <c r="X418" s="580"/>
      <c r="Y418" s="580"/>
      <c r="Z418" s="580"/>
      <c r="AA418" s="559"/>
      <c r="AB418" s="559"/>
      <c r="AC418" s="559"/>
    </row>
    <row r="419" spans="1:68" ht="27" customHeight="1" x14ac:dyDescent="0.25">
      <c r="A419" s="54" t="s">
        <v>650</v>
      </c>
      <c r="B419" s="54" t="s">
        <v>651</v>
      </c>
      <c r="C419" s="31">
        <v>4301031347</v>
      </c>
      <c r="D419" s="569">
        <v>4680115885110</v>
      </c>
      <c r="E419" s="570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77</v>
      </c>
      <c r="L419" s="32"/>
      <c r="M419" s="33" t="s">
        <v>68</v>
      </c>
      <c r="N419" s="33"/>
      <c r="O419" s="32">
        <v>50</v>
      </c>
      <c r="P419" s="7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86"/>
      <c r="R419" s="586"/>
      <c r="S419" s="586"/>
      <c r="T419" s="587"/>
      <c r="U419" s="34"/>
      <c r="V419" s="34"/>
      <c r="W419" s="35" t="s">
        <v>70</v>
      </c>
      <c r="X419" s="563">
        <v>0</v>
      </c>
      <c r="Y419" s="56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5" t="s">
        <v>652</v>
      </c>
      <c r="AG419" s="64"/>
      <c r="AJ419" s="68"/>
      <c r="AK419" s="68">
        <v>0</v>
      </c>
      <c r="BB419" s="46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81"/>
      <c r="B420" s="580"/>
      <c r="C420" s="580"/>
      <c r="D420" s="580"/>
      <c r="E420" s="580"/>
      <c r="F420" s="580"/>
      <c r="G420" s="580"/>
      <c r="H420" s="580"/>
      <c r="I420" s="580"/>
      <c r="J420" s="580"/>
      <c r="K420" s="580"/>
      <c r="L420" s="580"/>
      <c r="M420" s="580"/>
      <c r="N420" s="580"/>
      <c r="O420" s="582"/>
      <c r="P420" s="571" t="s">
        <v>72</v>
      </c>
      <c r="Q420" s="572"/>
      <c r="R420" s="572"/>
      <c r="S420" s="572"/>
      <c r="T420" s="572"/>
      <c r="U420" s="572"/>
      <c r="V420" s="573"/>
      <c r="W420" s="37" t="s">
        <v>73</v>
      </c>
      <c r="X420" s="565">
        <f>IFERROR(X419/H419,"0")</f>
        <v>0</v>
      </c>
      <c r="Y420" s="565">
        <f>IFERROR(Y419/H419,"0")</f>
        <v>0</v>
      </c>
      <c r="Z420" s="565">
        <f>IFERROR(IF(Z419="",0,Z419),"0")</f>
        <v>0</v>
      </c>
      <c r="AA420" s="566"/>
      <c r="AB420" s="566"/>
      <c r="AC420" s="566"/>
    </row>
    <row r="421" spans="1:68" x14ac:dyDescent="0.2">
      <c r="A421" s="580"/>
      <c r="B421" s="580"/>
      <c r="C421" s="580"/>
      <c r="D421" s="580"/>
      <c r="E421" s="580"/>
      <c r="F421" s="580"/>
      <c r="G421" s="580"/>
      <c r="H421" s="580"/>
      <c r="I421" s="580"/>
      <c r="J421" s="580"/>
      <c r="K421" s="580"/>
      <c r="L421" s="580"/>
      <c r="M421" s="580"/>
      <c r="N421" s="580"/>
      <c r="O421" s="582"/>
      <c r="P421" s="571" t="s">
        <v>72</v>
      </c>
      <c r="Q421" s="572"/>
      <c r="R421" s="572"/>
      <c r="S421" s="572"/>
      <c r="T421" s="572"/>
      <c r="U421" s="572"/>
      <c r="V421" s="573"/>
      <c r="W421" s="37" t="s">
        <v>70</v>
      </c>
      <c r="X421" s="565">
        <f>IFERROR(SUM(X419:X419),"0")</f>
        <v>0</v>
      </c>
      <c r="Y421" s="565">
        <f>IFERROR(SUM(Y419:Y419),"0")</f>
        <v>0</v>
      </c>
      <c r="Z421" s="37"/>
      <c r="AA421" s="566"/>
      <c r="AB421" s="566"/>
      <c r="AC421" s="566"/>
    </row>
    <row r="422" spans="1:68" ht="16.5" customHeight="1" x14ac:dyDescent="0.25">
      <c r="A422" s="583" t="s">
        <v>653</v>
      </c>
      <c r="B422" s="580"/>
      <c r="C422" s="580"/>
      <c r="D422" s="580"/>
      <c r="E422" s="580"/>
      <c r="F422" s="580"/>
      <c r="G422" s="580"/>
      <c r="H422" s="580"/>
      <c r="I422" s="580"/>
      <c r="J422" s="580"/>
      <c r="K422" s="580"/>
      <c r="L422" s="580"/>
      <c r="M422" s="580"/>
      <c r="N422" s="580"/>
      <c r="O422" s="580"/>
      <c r="P422" s="580"/>
      <c r="Q422" s="580"/>
      <c r="R422" s="580"/>
      <c r="S422" s="580"/>
      <c r="T422" s="580"/>
      <c r="U422" s="580"/>
      <c r="V422" s="580"/>
      <c r="W422" s="580"/>
      <c r="X422" s="580"/>
      <c r="Y422" s="580"/>
      <c r="Z422" s="580"/>
      <c r="AA422" s="558"/>
      <c r="AB422" s="558"/>
      <c r="AC422" s="558"/>
    </row>
    <row r="423" spans="1:68" ht="14.25" customHeight="1" x14ac:dyDescent="0.25">
      <c r="A423" s="579" t="s">
        <v>64</v>
      </c>
      <c r="B423" s="580"/>
      <c r="C423" s="580"/>
      <c r="D423" s="580"/>
      <c r="E423" s="580"/>
      <c r="F423" s="580"/>
      <c r="G423" s="580"/>
      <c r="H423" s="580"/>
      <c r="I423" s="580"/>
      <c r="J423" s="580"/>
      <c r="K423" s="580"/>
      <c r="L423" s="580"/>
      <c r="M423" s="580"/>
      <c r="N423" s="580"/>
      <c r="O423" s="580"/>
      <c r="P423" s="580"/>
      <c r="Q423" s="580"/>
      <c r="R423" s="580"/>
      <c r="S423" s="580"/>
      <c r="T423" s="580"/>
      <c r="U423" s="580"/>
      <c r="V423" s="580"/>
      <c r="W423" s="580"/>
      <c r="X423" s="580"/>
      <c r="Y423" s="580"/>
      <c r="Z423" s="580"/>
      <c r="AA423" s="559"/>
      <c r="AB423" s="559"/>
      <c r="AC423" s="559"/>
    </row>
    <row r="424" spans="1:68" ht="27" customHeight="1" x14ac:dyDescent="0.25">
      <c r="A424" s="54" t="s">
        <v>654</v>
      </c>
      <c r="B424" s="54" t="s">
        <v>655</v>
      </c>
      <c r="C424" s="31">
        <v>4301031261</v>
      </c>
      <c r="D424" s="569">
        <v>4680115885103</v>
      </c>
      <c r="E424" s="570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77</v>
      </c>
      <c r="L424" s="32"/>
      <c r="M424" s="33" t="s">
        <v>68</v>
      </c>
      <c r="N424" s="33"/>
      <c r="O424" s="32">
        <v>40</v>
      </c>
      <c r="P424" s="75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86"/>
      <c r="R424" s="586"/>
      <c r="S424" s="586"/>
      <c r="T424" s="587"/>
      <c r="U424" s="34"/>
      <c r="V424" s="34"/>
      <c r="W424" s="35" t="s">
        <v>70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656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81"/>
      <c r="B425" s="580"/>
      <c r="C425" s="580"/>
      <c r="D425" s="580"/>
      <c r="E425" s="580"/>
      <c r="F425" s="580"/>
      <c r="G425" s="580"/>
      <c r="H425" s="580"/>
      <c r="I425" s="580"/>
      <c r="J425" s="580"/>
      <c r="K425" s="580"/>
      <c r="L425" s="580"/>
      <c r="M425" s="580"/>
      <c r="N425" s="580"/>
      <c r="O425" s="582"/>
      <c r="P425" s="571" t="s">
        <v>72</v>
      </c>
      <c r="Q425" s="572"/>
      <c r="R425" s="572"/>
      <c r="S425" s="572"/>
      <c r="T425" s="572"/>
      <c r="U425" s="572"/>
      <c r="V425" s="573"/>
      <c r="W425" s="37" t="s">
        <v>73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x14ac:dyDescent="0.2">
      <c r="A426" s="580"/>
      <c r="B426" s="580"/>
      <c r="C426" s="580"/>
      <c r="D426" s="580"/>
      <c r="E426" s="580"/>
      <c r="F426" s="580"/>
      <c r="G426" s="580"/>
      <c r="H426" s="580"/>
      <c r="I426" s="580"/>
      <c r="J426" s="580"/>
      <c r="K426" s="580"/>
      <c r="L426" s="580"/>
      <c r="M426" s="580"/>
      <c r="N426" s="580"/>
      <c r="O426" s="582"/>
      <c r="P426" s="571" t="s">
        <v>72</v>
      </c>
      <c r="Q426" s="572"/>
      <c r="R426" s="572"/>
      <c r="S426" s="572"/>
      <c r="T426" s="572"/>
      <c r="U426" s="572"/>
      <c r="V426" s="573"/>
      <c r="W426" s="37" t="s">
        <v>70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customHeight="1" x14ac:dyDescent="0.2">
      <c r="A427" s="644" t="s">
        <v>657</v>
      </c>
      <c r="B427" s="645"/>
      <c r="C427" s="645"/>
      <c r="D427" s="645"/>
      <c r="E427" s="645"/>
      <c r="F427" s="645"/>
      <c r="G427" s="645"/>
      <c r="H427" s="645"/>
      <c r="I427" s="645"/>
      <c r="J427" s="645"/>
      <c r="K427" s="645"/>
      <c r="L427" s="645"/>
      <c r="M427" s="645"/>
      <c r="N427" s="645"/>
      <c r="O427" s="645"/>
      <c r="P427" s="645"/>
      <c r="Q427" s="645"/>
      <c r="R427" s="645"/>
      <c r="S427" s="645"/>
      <c r="T427" s="645"/>
      <c r="U427" s="645"/>
      <c r="V427" s="645"/>
      <c r="W427" s="645"/>
      <c r="X427" s="645"/>
      <c r="Y427" s="645"/>
      <c r="Z427" s="645"/>
      <c r="AA427" s="48"/>
      <c r="AB427" s="48"/>
      <c r="AC427" s="48"/>
    </row>
    <row r="428" spans="1:68" ht="16.5" customHeight="1" x14ac:dyDescent="0.25">
      <c r="A428" s="583" t="s">
        <v>657</v>
      </c>
      <c r="B428" s="580"/>
      <c r="C428" s="580"/>
      <c r="D428" s="580"/>
      <c r="E428" s="580"/>
      <c r="F428" s="580"/>
      <c r="G428" s="580"/>
      <c r="H428" s="580"/>
      <c r="I428" s="580"/>
      <c r="J428" s="580"/>
      <c r="K428" s="580"/>
      <c r="L428" s="580"/>
      <c r="M428" s="580"/>
      <c r="N428" s="580"/>
      <c r="O428" s="580"/>
      <c r="P428" s="580"/>
      <c r="Q428" s="580"/>
      <c r="R428" s="580"/>
      <c r="S428" s="580"/>
      <c r="T428" s="580"/>
      <c r="U428" s="580"/>
      <c r="V428" s="580"/>
      <c r="W428" s="580"/>
      <c r="X428" s="580"/>
      <c r="Y428" s="580"/>
      <c r="Z428" s="580"/>
      <c r="AA428" s="558"/>
      <c r="AB428" s="558"/>
      <c r="AC428" s="558"/>
    </row>
    <row r="429" spans="1:68" ht="14.25" customHeight="1" x14ac:dyDescent="0.25">
      <c r="A429" s="579" t="s">
        <v>103</v>
      </c>
      <c r="B429" s="580"/>
      <c r="C429" s="580"/>
      <c r="D429" s="580"/>
      <c r="E429" s="580"/>
      <c r="F429" s="580"/>
      <c r="G429" s="580"/>
      <c r="H429" s="580"/>
      <c r="I429" s="580"/>
      <c r="J429" s="580"/>
      <c r="K429" s="580"/>
      <c r="L429" s="580"/>
      <c r="M429" s="580"/>
      <c r="N429" s="580"/>
      <c r="O429" s="580"/>
      <c r="P429" s="580"/>
      <c r="Q429" s="580"/>
      <c r="R429" s="580"/>
      <c r="S429" s="580"/>
      <c r="T429" s="580"/>
      <c r="U429" s="580"/>
      <c r="V429" s="580"/>
      <c r="W429" s="580"/>
      <c r="X429" s="580"/>
      <c r="Y429" s="580"/>
      <c r="Z429" s="580"/>
      <c r="AA429" s="559"/>
      <c r="AB429" s="559"/>
      <c r="AC429" s="559"/>
    </row>
    <row r="430" spans="1:68" ht="27" customHeight="1" x14ac:dyDescent="0.25">
      <c r="A430" s="54" t="s">
        <v>658</v>
      </c>
      <c r="B430" s="54" t="s">
        <v>659</v>
      </c>
      <c r="C430" s="31">
        <v>4301011795</v>
      </c>
      <c r="D430" s="569">
        <v>4607091389067</v>
      </c>
      <c r="E430" s="570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6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86"/>
      <c r="R430" s="586"/>
      <c r="S430" s="586"/>
      <c r="T430" s="587"/>
      <c r="U430" s="34"/>
      <c r="V430" s="34"/>
      <c r="W430" s="35" t="s">
        <v>70</v>
      </c>
      <c r="X430" s="563">
        <v>0</v>
      </c>
      <c r="Y430" s="564">
        <f t="shared" ref="Y430:Y444" si="63">IFERROR(IF(X430="",0,CEILING((X430/$H430),1)*$H430),"")</f>
        <v>0</v>
      </c>
      <c r="Z430" s="36" t="str">
        <f t="shared" ref="Z430:Z436" si="64">IFERROR(IF(Y430=0,"",ROUNDUP(Y430/H430,0)*0.01196),"")</f>
        <v/>
      </c>
      <c r="AA430" s="56"/>
      <c r="AB430" s="57"/>
      <c r="AC430" s="469" t="s">
        <v>660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0</v>
      </c>
      <c r="BN430" s="64">
        <f t="shared" ref="BN430:BN444" si="66">IFERROR(Y430*I430/H430,"0")</f>
        <v>0</v>
      </c>
      <c r="BO430" s="64">
        <f t="shared" ref="BO430:BO444" si="67">IFERROR(1/J430*(X430/H430),"0")</f>
        <v>0</v>
      </c>
      <c r="BP430" s="64">
        <f t="shared" ref="BP430:BP444" si="68">IFERROR(1/J430*(Y430/H430),"0")</f>
        <v>0</v>
      </c>
    </row>
    <row r="431" spans="1:68" ht="27" customHeight="1" x14ac:dyDescent="0.25">
      <c r="A431" s="54" t="s">
        <v>661</v>
      </c>
      <c r="B431" s="54" t="s">
        <v>662</v>
      </c>
      <c r="C431" s="31">
        <v>4301011961</v>
      </c>
      <c r="D431" s="569">
        <v>4680115885271</v>
      </c>
      <c r="E431" s="570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7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86"/>
      <c r="R431" s="586"/>
      <c r="S431" s="586"/>
      <c r="T431" s="587"/>
      <c r="U431" s="34"/>
      <c r="V431" s="34"/>
      <c r="W431" s="35" t="s">
        <v>70</v>
      </c>
      <c r="X431" s="563">
        <v>0</v>
      </c>
      <c r="Y431" s="564">
        <f t="shared" si="63"/>
        <v>0</v>
      </c>
      <c r="Z431" s="36" t="str">
        <f t="shared" si="64"/>
        <v/>
      </c>
      <c r="AA431" s="56"/>
      <c r="AB431" s="57"/>
      <c r="AC431" s="471" t="s">
        <v>663</v>
      </c>
      <c r="AG431" s="64"/>
      <c r="AJ431" s="68"/>
      <c r="AK431" s="68">
        <v>0</v>
      </c>
      <c r="BB431" s="472" t="s">
        <v>1</v>
      </c>
      <c r="BM431" s="64">
        <f t="shared" si="65"/>
        <v>0</v>
      </c>
      <c r="BN431" s="64">
        <f t="shared" si="66"/>
        <v>0</v>
      </c>
      <c r="BO431" s="64">
        <f t="shared" si="67"/>
        <v>0</v>
      </c>
      <c r="BP431" s="64">
        <f t="shared" si="68"/>
        <v>0</v>
      </c>
    </row>
    <row r="432" spans="1:68" ht="27" customHeight="1" x14ac:dyDescent="0.25">
      <c r="A432" s="54" t="s">
        <v>664</v>
      </c>
      <c r="B432" s="54" t="s">
        <v>665</v>
      </c>
      <c r="C432" s="31">
        <v>4301011376</v>
      </c>
      <c r="D432" s="569">
        <v>4680115885226</v>
      </c>
      <c r="E432" s="570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106</v>
      </c>
      <c r="L432" s="32"/>
      <c r="M432" s="33" t="s">
        <v>78</v>
      </c>
      <c r="N432" s="33"/>
      <c r="O432" s="32">
        <v>60</v>
      </c>
      <c r="P432" s="86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86"/>
      <c r="R432" s="586"/>
      <c r="S432" s="586"/>
      <c r="T432" s="587"/>
      <c r="U432" s="34"/>
      <c r="V432" s="34"/>
      <c r="W432" s="35" t="s">
        <v>70</v>
      </c>
      <c r="X432" s="563">
        <v>0</v>
      </c>
      <c r="Y432" s="564">
        <f t="shared" si="63"/>
        <v>0</v>
      </c>
      <c r="Z432" s="36" t="str">
        <f t="shared" si="64"/>
        <v/>
      </c>
      <c r="AA432" s="56"/>
      <c r="AB432" s="57"/>
      <c r="AC432" s="473" t="s">
        <v>666</v>
      </c>
      <c r="AG432" s="64"/>
      <c r="AJ432" s="68"/>
      <c r="AK432" s="68">
        <v>0</v>
      </c>
      <c r="BB432" s="474" t="s">
        <v>1</v>
      </c>
      <c r="BM432" s="64">
        <f t="shared" si="65"/>
        <v>0</v>
      </c>
      <c r="BN432" s="64">
        <f t="shared" si="66"/>
        <v>0</v>
      </c>
      <c r="BO432" s="64">
        <f t="shared" si="67"/>
        <v>0</v>
      </c>
      <c r="BP432" s="64">
        <f t="shared" si="68"/>
        <v>0</v>
      </c>
    </row>
    <row r="433" spans="1:68" ht="27" customHeight="1" x14ac:dyDescent="0.25">
      <c r="A433" s="54" t="s">
        <v>667</v>
      </c>
      <c r="B433" s="54" t="s">
        <v>668</v>
      </c>
      <c r="C433" s="31">
        <v>4301012145</v>
      </c>
      <c r="D433" s="569">
        <v>4607091383522</v>
      </c>
      <c r="E433" s="570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612" t="s">
        <v>669</v>
      </c>
      <c r="Q433" s="586"/>
      <c r="R433" s="586"/>
      <c r="S433" s="586"/>
      <c r="T433" s="587"/>
      <c r="U433" s="34"/>
      <c r="V433" s="34"/>
      <c r="W433" s="35" t="s">
        <v>70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670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customHeight="1" x14ac:dyDescent="0.25">
      <c r="A434" s="54" t="s">
        <v>671</v>
      </c>
      <c r="B434" s="54" t="s">
        <v>672</v>
      </c>
      <c r="C434" s="31">
        <v>4301011774</v>
      </c>
      <c r="D434" s="569">
        <v>4680115884502</v>
      </c>
      <c r="E434" s="570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6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86"/>
      <c r="R434" s="586"/>
      <c r="S434" s="586"/>
      <c r="T434" s="587"/>
      <c r="U434" s="34"/>
      <c r="V434" s="34"/>
      <c r="W434" s="35" t="s">
        <v>70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673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customHeight="1" x14ac:dyDescent="0.25">
      <c r="A435" s="54" t="s">
        <v>674</v>
      </c>
      <c r="B435" s="54" t="s">
        <v>675</v>
      </c>
      <c r="C435" s="31">
        <v>4301011771</v>
      </c>
      <c r="D435" s="569">
        <v>4607091389104</v>
      </c>
      <c r="E435" s="570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60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86"/>
      <c r="R435" s="586"/>
      <c r="S435" s="586"/>
      <c r="T435" s="587"/>
      <c r="U435" s="34"/>
      <c r="V435" s="34"/>
      <c r="W435" s="35" t="s">
        <v>70</v>
      </c>
      <c r="X435" s="563">
        <v>4715</v>
      </c>
      <c r="Y435" s="564">
        <f t="shared" si="63"/>
        <v>4715.04</v>
      </c>
      <c r="Z435" s="36">
        <f t="shared" si="64"/>
        <v>10.68028</v>
      </c>
      <c r="AA435" s="56"/>
      <c r="AB435" s="57"/>
      <c r="AC435" s="479" t="s">
        <v>676</v>
      </c>
      <c r="AG435" s="64"/>
      <c r="AJ435" s="68"/>
      <c r="AK435" s="68">
        <v>0</v>
      </c>
      <c r="BB435" s="480" t="s">
        <v>1</v>
      </c>
      <c r="BM435" s="64">
        <f t="shared" si="65"/>
        <v>5036.4772727272721</v>
      </c>
      <c r="BN435" s="64">
        <f t="shared" si="66"/>
        <v>5036.5199999999995</v>
      </c>
      <c r="BO435" s="64">
        <f t="shared" si="67"/>
        <v>8.5864656177156178</v>
      </c>
      <c r="BP435" s="64">
        <f t="shared" si="68"/>
        <v>8.5865384615384617</v>
      </c>
    </row>
    <row r="436" spans="1:68" ht="16.5" customHeight="1" x14ac:dyDescent="0.25">
      <c r="A436" s="54" t="s">
        <v>677</v>
      </c>
      <c r="B436" s="54" t="s">
        <v>678</v>
      </c>
      <c r="C436" s="31">
        <v>4301011799</v>
      </c>
      <c r="D436" s="569">
        <v>4680115884519</v>
      </c>
      <c r="E436" s="570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59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86"/>
      <c r="R436" s="586"/>
      <c r="S436" s="586"/>
      <c r="T436" s="587"/>
      <c r="U436" s="34"/>
      <c r="V436" s="34"/>
      <c r="W436" s="35" t="s">
        <v>70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679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customHeight="1" x14ac:dyDescent="0.25">
      <c r="A437" s="54" t="s">
        <v>680</v>
      </c>
      <c r="B437" s="54" t="s">
        <v>681</v>
      </c>
      <c r="C437" s="31">
        <v>4301012125</v>
      </c>
      <c r="D437" s="569">
        <v>4680115886391</v>
      </c>
      <c r="E437" s="570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77</v>
      </c>
      <c r="L437" s="32"/>
      <c r="M437" s="33" t="s">
        <v>78</v>
      </c>
      <c r="N437" s="33"/>
      <c r="O437" s="32">
        <v>60</v>
      </c>
      <c r="P437" s="89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86"/>
      <c r="R437" s="586"/>
      <c r="S437" s="586"/>
      <c r="T437" s="587"/>
      <c r="U437" s="34"/>
      <c r="V437" s="34"/>
      <c r="W437" s="35" t="s">
        <v>70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660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customHeight="1" x14ac:dyDescent="0.25">
      <c r="A438" s="54" t="s">
        <v>682</v>
      </c>
      <c r="B438" s="54" t="s">
        <v>683</v>
      </c>
      <c r="C438" s="31">
        <v>4301011778</v>
      </c>
      <c r="D438" s="569">
        <v>4680115880603</v>
      </c>
      <c r="E438" s="570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4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86"/>
      <c r="R438" s="586"/>
      <c r="S438" s="586"/>
      <c r="T438" s="587"/>
      <c r="U438" s="34"/>
      <c r="V438" s="34"/>
      <c r="W438" s="35" t="s">
        <v>70</v>
      </c>
      <c r="X438" s="563">
        <v>0</v>
      </c>
      <c r="Y438" s="564">
        <f t="shared" si="63"/>
        <v>0</v>
      </c>
      <c r="Z438" s="36" t="str">
        <f>IFERROR(IF(Y438=0,"",ROUNDUP(Y438/H438,0)*0.00902),"")</f>
        <v/>
      </c>
      <c r="AA438" s="56"/>
      <c r="AB438" s="57"/>
      <c r="AC438" s="485" t="s">
        <v>660</v>
      </c>
      <c r="AG438" s="64"/>
      <c r="AJ438" s="68"/>
      <c r="AK438" s="68">
        <v>0</v>
      </c>
      <c r="BB438" s="486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27" customHeight="1" x14ac:dyDescent="0.25">
      <c r="A439" s="54" t="s">
        <v>682</v>
      </c>
      <c r="B439" s="54" t="s">
        <v>684</v>
      </c>
      <c r="C439" s="31">
        <v>4301012035</v>
      </c>
      <c r="D439" s="569">
        <v>4680115880603</v>
      </c>
      <c r="E439" s="570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6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86"/>
      <c r="R439" s="586"/>
      <c r="S439" s="586"/>
      <c r="T439" s="587"/>
      <c r="U439" s="34"/>
      <c r="V439" s="34"/>
      <c r="W439" s="35" t="s">
        <v>70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660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685</v>
      </c>
      <c r="B440" s="54" t="s">
        <v>686</v>
      </c>
      <c r="C440" s="31">
        <v>4301012146</v>
      </c>
      <c r="D440" s="569">
        <v>4607091389999</v>
      </c>
      <c r="E440" s="570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61" t="s">
        <v>687</v>
      </c>
      <c r="Q440" s="586"/>
      <c r="R440" s="586"/>
      <c r="S440" s="586"/>
      <c r="T440" s="587"/>
      <c r="U440" s="34"/>
      <c r="V440" s="34"/>
      <c r="W440" s="35" t="s">
        <v>70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670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688</v>
      </c>
      <c r="B441" s="54" t="s">
        <v>689</v>
      </c>
      <c r="C441" s="31">
        <v>4301012036</v>
      </c>
      <c r="D441" s="569">
        <v>4680115882782</v>
      </c>
      <c r="E441" s="570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86"/>
      <c r="R441" s="586"/>
      <c r="S441" s="586"/>
      <c r="T441" s="587"/>
      <c r="U441" s="34"/>
      <c r="V441" s="34"/>
      <c r="W441" s="35" t="s">
        <v>70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663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customHeight="1" x14ac:dyDescent="0.25">
      <c r="A442" s="54" t="s">
        <v>690</v>
      </c>
      <c r="B442" s="54" t="s">
        <v>691</v>
      </c>
      <c r="C442" s="31">
        <v>4301012050</v>
      </c>
      <c r="D442" s="569">
        <v>4680115885479</v>
      </c>
      <c r="E442" s="570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77</v>
      </c>
      <c r="L442" s="32"/>
      <c r="M442" s="33" t="s">
        <v>107</v>
      </c>
      <c r="N442" s="33"/>
      <c r="O442" s="32">
        <v>60</v>
      </c>
      <c r="P442" s="78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86"/>
      <c r="R442" s="586"/>
      <c r="S442" s="586"/>
      <c r="T442" s="587"/>
      <c r="U442" s="34"/>
      <c r="V442" s="34"/>
      <c r="W442" s="35" t="s">
        <v>70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676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692</v>
      </c>
      <c r="B443" s="54" t="s">
        <v>693</v>
      </c>
      <c r="C443" s="31">
        <v>4301011784</v>
      </c>
      <c r="D443" s="569">
        <v>4607091389982</v>
      </c>
      <c r="E443" s="570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86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86"/>
      <c r="R443" s="586"/>
      <c r="S443" s="586"/>
      <c r="T443" s="587"/>
      <c r="U443" s="34"/>
      <c r="V443" s="34"/>
      <c r="W443" s="35" t="s">
        <v>70</v>
      </c>
      <c r="X443" s="563">
        <v>0</v>
      </c>
      <c r="Y443" s="564">
        <f t="shared" si="63"/>
        <v>0</v>
      </c>
      <c r="Z443" s="36" t="str">
        <f>IFERROR(IF(Y443=0,"",ROUNDUP(Y443/H443,0)*0.00902),"")</f>
        <v/>
      </c>
      <c r="AA443" s="56"/>
      <c r="AB443" s="57"/>
      <c r="AC443" s="495" t="s">
        <v>676</v>
      </c>
      <c r="AG443" s="64"/>
      <c r="AJ443" s="68"/>
      <c r="AK443" s="68">
        <v>0</v>
      </c>
      <c r="BB443" s="496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customHeight="1" x14ac:dyDescent="0.25">
      <c r="A444" s="54" t="s">
        <v>692</v>
      </c>
      <c r="B444" s="54" t="s">
        <v>694</v>
      </c>
      <c r="C444" s="31">
        <v>4301012034</v>
      </c>
      <c r="D444" s="569">
        <v>4607091389982</v>
      </c>
      <c r="E444" s="570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61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86"/>
      <c r="R444" s="586"/>
      <c r="S444" s="586"/>
      <c r="T444" s="587"/>
      <c r="U444" s="34"/>
      <c r="V444" s="34"/>
      <c r="W444" s="35" t="s">
        <v>70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676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x14ac:dyDescent="0.2">
      <c r="A445" s="581"/>
      <c r="B445" s="580"/>
      <c r="C445" s="580"/>
      <c r="D445" s="580"/>
      <c r="E445" s="580"/>
      <c r="F445" s="580"/>
      <c r="G445" s="580"/>
      <c r="H445" s="580"/>
      <c r="I445" s="580"/>
      <c r="J445" s="580"/>
      <c r="K445" s="580"/>
      <c r="L445" s="580"/>
      <c r="M445" s="580"/>
      <c r="N445" s="580"/>
      <c r="O445" s="582"/>
      <c r="P445" s="571" t="s">
        <v>72</v>
      </c>
      <c r="Q445" s="572"/>
      <c r="R445" s="572"/>
      <c r="S445" s="572"/>
      <c r="T445" s="572"/>
      <c r="U445" s="572"/>
      <c r="V445" s="573"/>
      <c r="W445" s="37" t="s">
        <v>73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892.99242424242425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893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10.68028</v>
      </c>
      <c r="AA445" s="566"/>
      <c r="AB445" s="566"/>
      <c r="AC445" s="566"/>
    </row>
    <row r="446" spans="1:68" x14ac:dyDescent="0.2">
      <c r="A446" s="580"/>
      <c r="B446" s="580"/>
      <c r="C446" s="580"/>
      <c r="D446" s="580"/>
      <c r="E446" s="580"/>
      <c r="F446" s="580"/>
      <c r="G446" s="580"/>
      <c r="H446" s="580"/>
      <c r="I446" s="580"/>
      <c r="J446" s="580"/>
      <c r="K446" s="580"/>
      <c r="L446" s="580"/>
      <c r="M446" s="580"/>
      <c r="N446" s="580"/>
      <c r="O446" s="582"/>
      <c r="P446" s="571" t="s">
        <v>72</v>
      </c>
      <c r="Q446" s="572"/>
      <c r="R446" s="572"/>
      <c r="S446" s="572"/>
      <c r="T446" s="572"/>
      <c r="U446" s="572"/>
      <c r="V446" s="573"/>
      <c r="W446" s="37" t="s">
        <v>70</v>
      </c>
      <c r="X446" s="565">
        <f>IFERROR(SUM(X430:X444),"0")</f>
        <v>4715</v>
      </c>
      <c r="Y446" s="565">
        <f>IFERROR(SUM(Y430:Y444),"0")</f>
        <v>4715.04</v>
      </c>
      <c r="Z446" s="37"/>
      <c r="AA446" s="566"/>
      <c r="AB446" s="566"/>
      <c r="AC446" s="566"/>
    </row>
    <row r="447" spans="1:68" ht="14.25" customHeight="1" x14ac:dyDescent="0.25">
      <c r="A447" s="579" t="s">
        <v>139</v>
      </c>
      <c r="B447" s="580"/>
      <c r="C447" s="580"/>
      <c r="D447" s="580"/>
      <c r="E447" s="580"/>
      <c r="F447" s="580"/>
      <c r="G447" s="580"/>
      <c r="H447" s="580"/>
      <c r="I447" s="580"/>
      <c r="J447" s="580"/>
      <c r="K447" s="580"/>
      <c r="L447" s="580"/>
      <c r="M447" s="580"/>
      <c r="N447" s="580"/>
      <c r="O447" s="580"/>
      <c r="P447" s="580"/>
      <c r="Q447" s="580"/>
      <c r="R447" s="580"/>
      <c r="S447" s="580"/>
      <c r="T447" s="580"/>
      <c r="U447" s="580"/>
      <c r="V447" s="580"/>
      <c r="W447" s="580"/>
      <c r="X447" s="580"/>
      <c r="Y447" s="580"/>
      <c r="Z447" s="580"/>
      <c r="AA447" s="559"/>
      <c r="AB447" s="559"/>
      <c r="AC447" s="559"/>
    </row>
    <row r="448" spans="1:68" ht="16.5" customHeight="1" x14ac:dyDescent="0.25">
      <c r="A448" s="54" t="s">
        <v>695</v>
      </c>
      <c r="B448" s="54" t="s">
        <v>696</v>
      </c>
      <c r="C448" s="31">
        <v>4301020334</v>
      </c>
      <c r="D448" s="569">
        <v>4607091388930</v>
      </c>
      <c r="E448" s="570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106</v>
      </c>
      <c r="L448" s="32"/>
      <c r="M448" s="33" t="s">
        <v>78</v>
      </c>
      <c r="N448" s="33"/>
      <c r="O448" s="32">
        <v>70</v>
      </c>
      <c r="P448" s="71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86"/>
      <c r="R448" s="586"/>
      <c r="S448" s="586"/>
      <c r="T448" s="587"/>
      <c r="U448" s="34"/>
      <c r="V448" s="34"/>
      <c r="W448" s="35" t="s">
        <v>70</v>
      </c>
      <c r="X448" s="563">
        <v>1700</v>
      </c>
      <c r="Y448" s="564">
        <f>IFERROR(IF(X448="",0,CEILING((X448/$H448),1)*$H448),"")</f>
        <v>1700.16</v>
      </c>
      <c r="Z448" s="36">
        <f>IFERROR(IF(Y448=0,"",ROUNDUP(Y448/H448,0)*0.01196),"")</f>
        <v>3.8511199999999999</v>
      </c>
      <c r="AA448" s="56"/>
      <c r="AB448" s="57"/>
      <c r="AC448" s="499" t="s">
        <v>697</v>
      </c>
      <c r="AG448" s="64"/>
      <c r="AJ448" s="68"/>
      <c r="AK448" s="68">
        <v>0</v>
      </c>
      <c r="BB448" s="500" t="s">
        <v>1</v>
      </c>
      <c r="BM448" s="64">
        <f>IFERROR(X448*I448/H448,"0")</f>
        <v>1815.9090909090908</v>
      </c>
      <c r="BN448" s="64">
        <f>IFERROR(Y448*I448/H448,"0")</f>
        <v>1816.0799999999997</v>
      </c>
      <c r="BO448" s="64">
        <f>IFERROR(1/J448*(X448/H448),"0")</f>
        <v>3.0958624708624707</v>
      </c>
      <c r="BP448" s="64">
        <f>IFERROR(1/J448*(Y448/H448),"0")</f>
        <v>3.0961538461538463</v>
      </c>
    </row>
    <row r="449" spans="1:68" ht="16.5" customHeight="1" x14ac:dyDescent="0.25">
      <c r="A449" s="54" t="s">
        <v>698</v>
      </c>
      <c r="B449" s="54" t="s">
        <v>699</v>
      </c>
      <c r="C449" s="31">
        <v>4301020384</v>
      </c>
      <c r="D449" s="569">
        <v>4680115886407</v>
      </c>
      <c r="E449" s="570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77</v>
      </c>
      <c r="L449" s="32"/>
      <c r="M449" s="33" t="s">
        <v>78</v>
      </c>
      <c r="N449" s="33"/>
      <c r="O449" s="32">
        <v>70</v>
      </c>
      <c r="P449" s="61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86"/>
      <c r="R449" s="586"/>
      <c r="S449" s="586"/>
      <c r="T449" s="587"/>
      <c r="U449" s="34"/>
      <c r="V449" s="34"/>
      <c r="W449" s="35" t="s">
        <v>70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697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customHeight="1" x14ac:dyDescent="0.25">
      <c r="A450" s="54" t="s">
        <v>700</v>
      </c>
      <c r="B450" s="54" t="s">
        <v>701</v>
      </c>
      <c r="C450" s="31">
        <v>4301020385</v>
      </c>
      <c r="D450" s="569">
        <v>4680115880054</v>
      </c>
      <c r="E450" s="570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70</v>
      </c>
      <c r="P450" s="79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86"/>
      <c r="R450" s="586"/>
      <c r="S450" s="586"/>
      <c r="T450" s="587"/>
      <c r="U450" s="34"/>
      <c r="V450" s="34"/>
      <c r="W450" s="35" t="s">
        <v>70</v>
      </c>
      <c r="X450" s="563">
        <v>0</v>
      </c>
      <c r="Y450" s="564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03" t="s">
        <v>697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581"/>
      <c r="B451" s="580"/>
      <c r="C451" s="580"/>
      <c r="D451" s="580"/>
      <c r="E451" s="580"/>
      <c r="F451" s="580"/>
      <c r="G451" s="580"/>
      <c r="H451" s="580"/>
      <c r="I451" s="580"/>
      <c r="J451" s="580"/>
      <c r="K451" s="580"/>
      <c r="L451" s="580"/>
      <c r="M451" s="580"/>
      <c r="N451" s="580"/>
      <c r="O451" s="582"/>
      <c r="P451" s="571" t="s">
        <v>72</v>
      </c>
      <c r="Q451" s="572"/>
      <c r="R451" s="572"/>
      <c r="S451" s="572"/>
      <c r="T451" s="572"/>
      <c r="U451" s="572"/>
      <c r="V451" s="573"/>
      <c r="W451" s="37" t="s">
        <v>73</v>
      </c>
      <c r="X451" s="565">
        <f>IFERROR(X448/H448,"0")+IFERROR(X449/H449,"0")+IFERROR(X450/H450,"0")</f>
        <v>321.96969696969694</v>
      </c>
      <c r="Y451" s="565">
        <f>IFERROR(Y448/H448,"0")+IFERROR(Y449/H449,"0")+IFERROR(Y450/H450,"0")</f>
        <v>322</v>
      </c>
      <c r="Z451" s="565">
        <f>IFERROR(IF(Z448="",0,Z448),"0")+IFERROR(IF(Z449="",0,Z449),"0")+IFERROR(IF(Z450="",0,Z450),"0")</f>
        <v>3.8511199999999999</v>
      </c>
      <c r="AA451" s="566"/>
      <c r="AB451" s="566"/>
      <c r="AC451" s="566"/>
    </row>
    <row r="452" spans="1:68" x14ac:dyDescent="0.2">
      <c r="A452" s="580"/>
      <c r="B452" s="580"/>
      <c r="C452" s="580"/>
      <c r="D452" s="580"/>
      <c r="E452" s="580"/>
      <c r="F452" s="580"/>
      <c r="G452" s="580"/>
      <c r="H452" s="580"/>
      <c r="I452" s="580"/>
      <c r="J452" s="580"/>
      <c r="K452" s="580"/>
      <c r="L452" s="580"/>
      <c r="M452" s="580"/>
      <c r="N452" s="580"/>
      <c r="O452" s="582"/>
      <c r="P452" s="571" t="s">
        <v>72</v>
      </c>
      <c r="Q452" s="572"/>
      <c r="R452" s="572"/>
      <c r="S452" s="572"/>
      <c r="T452" s="572"/>
      <c r="U452" s="572"/>
      <c r="V452" s="573"/>
      <c r="W452" s="37" t="s">
        <v>70</v>
      </c>
      <c r="X452" s="565">
        <f>IFERROR(SUM(X448:X450),"0")</f>
        <v>1700</v>
      </c>
      <c r="Y452" s="565">
        <f>IFERROR(SUM(Y448:Y450),"0")</f>
        <v>1700.16</v>
      </c>
      <c r="Z452" s="37"/>
      <c r="AA452" s="566"/>
      <c r="AB452" s="566"/>
      <c r="AC452" s="566"/>
    </row>
    <row r="453" spans="1:68" ht="14.25" customHeight="1" x14ac:dyDescent="0.25">
      <c r="A453" s="579" t="s">
        <v>64</v>
      </c>
      <c r="B453" s="580"/>
      <c r="C453" s="580"/>
      <c r="D453" s="580"/>
      <c r="E453" s="580"/>
      <c r="F453" s="580"/>
      <c r="G453" s="580"/>
      <c r="H453" s="580"/>
      <c r="I453" s="580"/>
      <c r="J453" s="580"/>
      <c r="K453" s="580"/>
      <c r="L453" s="580"/>
      <c r="M453" s="580"/>
      <c r="N453" s="580"/>
      <c r="O453" s="580"/>
      <c r="P453" s="580"/>
      <c r="Q453" s="580"/>
      <c r="R453" s="580"/>
      <c r="S453" s="580"/>
      <c r="T453" s="580"/>
      <c r="U453" s="580"/>
      <c r="V453" s="580"/>
      <c r="W453" s="580"/>
      <c r="X453" s="580"/>
      <c r="Y453" s="580"/>
      <c r="Z453" s="580"/>
      <c r="AA453" s="559"/>
      <c r="AB453" s="559"/>
      <c r="AC453" s="559"/>
    </row>
    <row r="454" spans="1:68" ht="27" customHeight="1" x14ac:dyDescent="0.25">
      <c r="A454" s="54" t="s">
        <v>702</v>
      </c>
      <c r="B454" s="54" t="s">
        <v>703</v>
      </c>
      <c r="C454" s="31">
        <v>4301031349</v>
      </c>
      <c r="D454" s="569">
        <v>4680115883116</v>
      </c>
      <c r="E454" s="570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106</v>
      </c>
      <c r="L454" s="32"/>
      <c r="M454" s="33" t="s">
        <v>107</v>
      </c>
      <c r="N454" s="33"/>
      <c r="O454" s="32">
        <v>70</v>
      </c>
      <c r="P454" s="88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86"/>
      <c r="R454" s="586"/>
      <c r="S454" s="586"/>
      <c r="T454" s="587"/>
      <c r="U454" s="34"/>
      <c r="V454" s="34"/>
      <c r="W454" s="35" t="s">
        <v>70</v>
      </c>
      <c r="X454" s="563">
        <v>0</v>
      </c>
      <c r="Y454" s="564">
        <f t="shared" ref="Y454:Y460" si="69">IFERROR(IF(X454="",0,CEILING((X454/$H454),1)*$H454),"")</f>
        <v>0</v>
      </c>
      <c r="Z454" s="36" t="str">
        <f>IFERROR(IF(Y454=0,"",ROUNDUP(Y454/H454,0)*0.01196),"")</f>
        <v/>
      </c>
      <c r="AA454" s="56"/>
      <c r="AB454" s="57"/>
      <c r="AC454" s="505" t="s">
        <v>704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0</v>
      </c>
      <c r="BN454" s="64">
        <f t="shared" ref="BN454:BN460" si="71">IFERROR(Y454*I454/H454,"0")</f>
        <v>0</v>
      </c>
      <c r="BO454" s="64">
        <f t="shared" ref="BO454:BO460" si="72">IFERROR(1/J454*(X454/H454),"0")</f>
        <v>0</v>
      </c>
      <c r="BP454" s="64">
        <f t="shared" ref="BP454:BP460" si="73">IFERROR(1/J454*(Y454/H454),"0")</f>
        <v>0</v>
      </c>
    </row>
    <row r="455" spans="1:68" ht="27" customHeight="1" x14ac:dyDescent="0.25">
      <c r="A455" s="54" t="s">
        <v>705</v>
      </c>
      <c r="B455" s="54" t="s">
        <v>706</v>
      </c>
      <c r="C455" s="31">
        <v>4301031350</v>
      </c>
      <c r="D455" s="569">
        <v>4680115883093</v>
      </c>
      <c r="E455" s="570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88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86"/>
      <c r="R455" s="586"/>
      <c r="S455" s="586"/>
      <c r="T455" s="587"/>
      <c r="U455" s="34"/>
      <c r="V455" s="34"/>
      <c r="W455" s="35" t="s">
        <v>70</v>
      </c>
      <c r="X455" s="563">
        <v>0</v>
      </c>
      <c r="Y455" s="564">
        <f t="shared" si="69"/>
        <v>0</v>
      </c>
      <c r="Z455" s="36" t="str">
        <f>IFERROR(IF(Y455=0,"",ROUNDUP(Y455/H455,0)*0.01196),"")</f>
        <v/>
      </c>
      <c r="AA455" s="56"/>
      <c r="AB455" s="57"/>
      <c r="AC455" s="507" t="s">
        <v>707</v>
      </c>
      <c r="AG455" s="64"/>
      <c r="AJ455" s="68"/>
      <c r="AK455" s="68">
        <v>0</v>
      </c>
      <c r="BB455" s="508" t="s">
        <v>1</v>
      </c>
      <c r="BM455" s="64">
        <f t="shared" si="70"/>
        <v>0</v>
      </c>
      <c r="BN455" s="64">
        <f t="shared" si="71"/>
        <v>0</v>
      </c>
      <c r="BO455" s="64">
        <f t="shared" si="72"/>
        <v>0</v>
      </c>
      <c r="BP455" s="64">
        <f t="shared" si="73"/>
        <v>0</v>
      </c>
    </row>
    <row r="456" spans="1:68" ht="27" customHeight="1" x14ac:dyDescent="0.25">
      <c r="A456" s="54" t="s">
        <v>708</v>
      </c>
      <c r="B456" s="54" t="s">
        <v>709</v>
      </c>
      <c r="C456" s="31">
        <v>4301031353</v>
      </c>
      <c r="D456" s="569">
        <v>4680115883109</v>
      </c>
      <c r="E456" s="570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79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86"/>
      <c r="R456" s="586"/>
      <c r="S456" s="586"/>
      <c r="T456" s="587"/>
      <c r="U456" s="34"/>
      <c r="V456" s="34"/>
      <c r="W456" s="35" t="s">
        <v>70</v>
      </c>
      <c r="X456" s="563">
        <v>1140</v>
      </c>
      <c r="Y456" s="564">
        <f t="shared" si="69"/>
        <v>1140.48</v>
      </c>
      <c r="Z456" s="36">
        <f>IFERROR(IF(Y456=0,"",ROUNDUP(Y456/H456,0)*0.01196),"")</f>
        <v>2.5833599999999999</v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 t="shared" si="70"/>
        <v>1217.7272727272725</v>
      </c>
      <c r="BN456" s="64">
        <f t="shared" si="71"/>
        <v>1218.2399999999998</v>
      </c>
      <c r="BO456" s="64">
        <f t="shared" si="72"/>
        <v>2.0760489510489513</v>
      </c>
      <c r="BP456" s="64">
        <f t="shared" si="73"/>
        <v>2.0769230769230771</v>
      </c>
    </row>
    <row r="457" spans="1:68" ht="27" customHeight="1" x14ac:dyDescent="0.25">
      <c r="A457" s="54" t="s">
        <v>711</v>
      </c>
      <c r="B457" s="54" t="s">
        <v>712</v>
      </c>
      <c r="C457" s="31">
        <v>4301031351</v>
      </c>
      <c r="D457" s="569">
        <v>4680115882072</v>
      </c>
      <c r="E457" s="570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87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86"/>
      <c r="R457" s="586"/>
      <c r="S457" s="586"/>
      <c r="T457" s="587"/>
      <c r="U457" s="34"/>
      <c r="V457" s="34"/>
      <c r="W457" s="35" t="s">
        <v>70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customHeight="1" x14ac:dyDescent="0.25">
      <c r="A458" s="54" t="s">
        <v>711</v>
      </c>
      <c r="B458" s="54" t="s">
        <v>713</v>
      </c>
      <c r="C458" s="31">
        <v>4301031419</v>
      </c>
      <c r="D458" s="569">
        <v>4680115882072</v>
      </c>
      <c r="E458" s="570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84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86"/>
      <c r="R458" s="586"/>
      <c r="S458" s="586"/>
      <c r="T458" s="587"/>
      <c r="U458" s="34"/>
      <c r="V458" s="34"/>
      <c r="W458" s="35" t="s">
        <v>70</v>
      </c>
      <c r="X458" s="563">
        <v>0</v>
      </c>
      <c r="Y458" s="564">
        <f t="shared" si="69"/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714</v>
      </c>
      <c r="B459" s="54" t="s">
        <v>715</v>
      </c>
      <c r="C459" s="31">
        <v>4301031418</v>
      </c>
      <c r="D459" s="569">
        <v>4680115882102</v>
      </c>
      <c r="E459" s="570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111</v>
      </c>
      <c r="L459" s="32"/>
      <c r="M459" s="33" t="s">
        <v>68</v>
      </c>
      <c r="N459" s="33"/>
      <c r="O459" s="32">
        <v>70</v>
      </c>
      <c r="P459" s="71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86"/>
      <c r="R459" s="586"/>
      <c r="S459" s="586"/>
      <c r="T459" s="587"/>
      <c r="U459" s="34"/>
      <c r="V459" s="34"/>
      <c r="W459" s="35" t="s">
        <v>70</v>
      </c>
      <c r="X459" s="563">
        <v>0</v>
      </c>
      <c r="Y459" s="564">
        <f t="shared" si="69"/>
        <v>0</v>
      </c>
      <c r="Z459" s="36" t="str">
        <f>IFERROR(IF(Y459=0,"",ROUNDUP(Y459/H459,0)*0.00902),"")</f>
        <v/>
      </c>
      <c r="AA459" s="56"/>
      <c r="AB459" s="57"/>
      <c r="AC459" s="515" t="s">
        <v>707</v>
      </c>
      <c r="AG459" s="64"/>
      <c r="AJ459" s="68"/>
      <c r="AK459" s="68">
        <v>0</v>
      </c>
      <c r="BB459" s="516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27" customHeight="1" x14ac:dyDescent="0.25">
      <c r="A460" s="54" t="s">
        <v>716</v>
      </c>
      <c r="B460" s="54" t="s">
        <v>717</v>
      </c>
      <c r="C460" s="31">
        <v>4301031417</v>
      </c>
      <c r="D460" s="569">
        <v>4680115882096</v>
      </c>
      <c r="E460" s="570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69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86"/>
      <c r="R460" s="586"/>
      <c r="S460" s="586"/>
      <c r="T460" s="587"/>
      <c r="U460" s="34"/>
      <c r="V460" s="34"/>
      <c r="W460" s="35" t="s">
        <v>70</v>
      </c>
      <c r="X460" s="563">
        <v>0</v>
      </c>
      <c r="Y460" s="564">
        <f t="shared" si="69"/>
        <v>0</v>
      </c>
      <c r="Z460" s="36" t="str">
        <f>IFERROR(IF(Y460=0,"",ROUNDUP(Y460/H460,0)*0.00902),"")</f>
        <v/>
      </c>
      <c r="AA460" s="56"/>
      <c r="AB460" s="57"/>
      <c r="AC460" s="517" t="s">
        <v>710</v>
      </c>
      <c r="AG460" s="64"/>
      <c r="AJ460" s="68"/>
      <c r="AK460" s="68">
        <v>0</v>
      </c>
      <c r="BB460" s="518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x14ac:dyDescent="0.2">
      <c r="A461" s="581"/>
      <c r="B461" s="580"/>
      <c r="C461" s="580"/>
      <c r="D461" s="580"/>
      <c r="E461" s="580"/>
      <c r="F461" s="580"/>
      <c r="G461" s="580"/>
      <c r="H461" s="580"/>
      <c r="I461" s="580"/>
      <c r="J461" s="580"/>
      <c r="K461" s="580"/>
      <c r="L461" s="580"/>
      <c r="M461" s="580"/>
      <c r="N461" s="580"/>
      <c r="O461" s="582"/>
      <c r="P461" s="571" t="s">
        <v>72</v>
      </c>
      <c r="Q461" s="572"/>
      <c r="R461" s="572"/>
      <c r="S461" s="572"/>
      <c r="T461" s="572"/>
      <c r="U461" s="572"/>
      <c r="V461" s="573"/>
      <c r="W461" s="37" t="s">
        <v>73</v>
      </c>
      <c r="X461" s="565">
        <f>IFERROR(X454/H454,"0")+IFERROR(X455/H455,"0")+IFERROR(X456/H456,"0")+IFERROR(X457/H457,"0")+IFERROR(X458/H458,"0")+IFERROR(X459/H459,"0")+IFERROR(X460/H460,"0")</f>
        <v>215.90909090909091</v>
      </c>
      <c r="Y461" s="565">
        <f>IFERROR(Y454/H454,"0")+IFERROR(Y455/H455,"0")+IFERROR(Y456/H456,"0")+IFERROR(Y457/H457,"0")+IFERROR(Y458/H458,"0")+IFERROR(Y459/H459,"0")+IFERROR(Y460/H460,"0")</f>
        <v>216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2.5833599999999999</v>
      </c>
      <c r="AA461" s="566"/>
      <c r="AB461" s="566"/>
      <c r="AC461" s="566"/>
    </row>
    <row r="462" spans="1:68" x14ac:dyDescent="0.2">
      <c r="A462" s="580"/>
      <c r="B462" s="580"/>
      <c r="C462" s="580"/>
      <c r="D462" s="580"/>
      <c r="E462" s="580"/>
      <c r="F462" s="580"/>
      <c r="G462" s="580"/>
      <c r="H462" s="580"/>
      <c r="I462" s="580"/>
      <c r="J462" s="580"/>
      <c r="K462" s="580"/>
      <c r="L462" s="580"/>
      <c r="M462" s="580"/>
      <c r="N462" s="580"/>
      <c r="O462" s="582"/>
      <c r="P462" s="571" t="s">
        <v>72</v>
      </c>
      <c r="Q462" s="572"/>
      <c r="R462" s="572"/>
      <c r="S462" s="572"/>
      <c r="T462" s="572"/>
      <c r="U462" s="572"/>
      <c r="V462" s="573"/>
      <c r="W462" s="37" t="s">
        <v>70</v>
      </c>
      <c r="X462" s="565">
        <f>IFERROR(SUM(X454:X460),"0")</f>
        <v>1140</v>
      </c>
      <c r="Y462" s="565">
        <f>IFERROR(SUM(Y454:Y460),"0")</f>
        <v>1140.48</v>
      </c>
      <c r="Z462" s="37"/>
      <c r="AA462" s="566"/>
      <c r="AB462" s="566"/>
      <c r="AC462" s="566"/>
    </row>
    <row r="463" spans="1:68" ht="14.25" customHeight="1" x14ac:dyDescent="0.25">
      <c r="A463" s="579" t="s">
        <v>74</v>
      </c>
      <c r="B463" s="580"/>
      <c r="C463" s="580"/>
      <c r="D463" s="580"/>
      <c r="E463" s="580"/>
      <c r="F463" s="580"/>
      <c r="G463" s="580"/>
      <c r="H463" s="580"/>
      <c r="I463" s="580"/>
      <c r="J463" s="580"/>
      <c r="K463" s="580"/>
      <c r="L463" s="580"/>
      <c r="M463" s="580"/>
      <c r="N463" s="580"/>
      <c r="O463" s="580"/>
      <c r="P463" s="580"/>
      <c r="Q463" s="580"/>
      <c r="R463" s="580"/>
      <c r="S463" s="580"/>
      <c r="T463" s="580"/>
      <c r="U463" s="580"/>
      <c r="V463" s="580"/>
      <c r="W463" s="580"/>
      <c r="X463" s="580"/>
      <c r="Y463" s="580"/>
      <c r="Z463" s="580"/>
      <c r="AA463" s="559"/>
      <c r="AB463" s="559"/>
      <c r="AC463" s="559"/>
    </row>
    <row r="464" spans="1:68" ht="16.5" customHeight="1" x14ac:dyDescent="0.25">
      <c r="A464" s="54" t="s">
        <v>718</v>
      </c>
      <c r="B464" s="54" t="s">
        <v>719</v>
      </c>
      <c r="C464" s="31">
        <v>4301051232</v>
      </c>
      <c r="D464" s="569">
        <v>4607091383409</v>
      </c>
      <c r="E464" s="570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106</v>
      </c>
      <c r="L464" s="32"/>
      <c r="M464" s="33" t="s">
        <v>78</v>
      </c>
      <c r="N464" s="33"/>
      <c r="O464" s="32">
        <v>45</v>
      </c>
      <c r="P464" s="89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86"/>
      <c r="R464" s="586"/>
      <c r="S464" s="586"/>
      <c r="T464" s="587"/>
      <c r="U464" s="34"/>
      <c r="V464" s="34"/>
      <c r="W464" s="35" t="s">
        <v>70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720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customHeight="1" x14ac:dyDescent="0.25">
      <c r="A465" s="54" t="s">
        <v>721</v>
      </c>
      <c r="B465" s="54" t="s">
        <v>722</v>
      </c>
      <c r="C465" s="31">
        <v>4301051233</v>
      </c>
      <c r="D465" s="569">
        <v>4607091383416</v>
      </c>
      <c r="E465" s="570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83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86"/>
      <c r="R465" s="586"/>
      <c r="S465" s="586"/>
      <c r="T465" s="587"/>
      <c r="U465" s="34"/>
      <c r="V465" s="34"/>
      <c r="W465" s="35" t="s">
        <v>70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723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724</v>
      </c>
      <c r="B466" s="54" t="s">
        <v>725</v>
      </c>
      <c r="C466" s="31">
        <v>4301051064</v>
      </c>
      <c r="D466" s="569">
        <v>4680115883536</v>
      </c>
      <c r="E466" s="570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77</v>
      </c>
      <c r="L466" s="32"/>
      <c r="M466" s="33" t="s">
        <v>78</v>
      </c>
      <c r="N466" s="33"/>
      <c r="O466" s="32">
        <v>45</v>
      </c>
      <c r="P466" s="82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86"/>
      <c r="R466" s="586"/>
      <c r="S466" s="586"/>
      <c r="T466" s="587"/>
      <c r="U466" s="34"/>
      <c r="V466" s="34"/>
      <c r="W466" s="35" t="s">
        <v>70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726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581"/>
      <c r="B467" s="580"/>
      <c r="C467" s="580"/>
      <c r="D467" s="580"/>
      <c r="E467" s="580"/>
      <c r="F467" s="580"/>
      <c r="G467" s="580"/>
      <c r="H467" s="580"/>
      <c r="I467" s="580"/>
      <c r="J467" s="580"/>
      <c r="K467" s="580"/>
      <c r="L467" s="580"/>
      <c r="M467" s="580"/>
      <c r="N467" s="580"/>
      <c r="O467" s="582"/>
      <c r="P467" s="571" t="s">
        <v>72</v>
      </c>
      <c r="Q467" s="572"/>
      <c r="R467" s="572"/>
      <c r="S467" s="572"/>
      <c r="T467" s="572"/>
      <c r="U467" s="572"/>
      <c r="V467" s="573"/>
      <c r="W467" s="37" t="s">
        <v>73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x14ac:dyDescent="0.2">
      <c r="A468" s="580"/>
      <c r="B468" s="580"/>
      <c r="C468" s="580"/>
      <c r="D468" s="580"/>
      <c r="E468" s="580"/>
      <c r="F468" s="580"/>
      <c r="G468" s="580"/>
      <c r="H468" s="580"/>
      <c r="I468" s="580"/>
      <c r="J468" s="580"/>
      <c r="K468" s="580"/>
      <c r="L468" s="580"/>
      <c r="M468" s="580"/>
      <c r="N468" s="580"/>
      <c r="O468" s="582"/>
      <c r="P468" s="571" t="s">
        <v>72</v>
      </c>
      <c r="Q468" s="572"/>
      <c r="R468" s="572"/>
      <c r="S468" s="572"/>
      <c r="T468" s="572"/>
      <c r="U468" s="572"/>
      <c r="V468" s="573"/>
      <c r="W468" s="37" t="s">
        <v>70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customHeight="1" x14ac:dyDescent="0.2">
      <c r="A469" s="644" t="s">
        <v>727</v>
      </c>
      <c r="B469" s="645"/>
      <c r="C469" s="645"/>
      <c r="D469" s="645"/>
      <c r="E469" s="645"/>
      <c r="F469" s="645"/>
      <c r="G469" s="645"/>
      <c r="H469" s="645"/>
      <c r="I469" s="645"/>
      <c r="J469" s="645"/>
      <c r="K469" s="645"/>
      <c r="L469" s="645"/>
      <c r="M469" s="645"/>
      <c r="N469" s="645"/>
      <c r="O469" s="645"/>
      <c r="P469" s="645"/>
      <c r="Q469" s="645"/>
      <c r="R469" s="645"/>
      <c r="S469" s="645"/>
      <c r="T469" s="645"/>
      <c r="U469" s="645"/>
      <c r="V469" s="645"/>
      <c r="W469" s="645"/>
      <c r="X469" s="645"/>
      <c r="Y469" s="645"/>
      <c r="Z469" s="645"/>
      <c r="AA469" s="48"/>
      <c r="AB469" s="48"/>
      <c r="AC469" s="48"/>
    </row>
    <row r="470" spans="1:68" ht="16.5" customHeight="1" x14ac:dyDescent="0.25">
      <c r="A470" s="583" t="s">
        <v>727</v>
      </c>
      <c r="B470" s="580"/>
      <c r="C470" s="580"/>
      <c r="D470" s="580"/>
      <c r="E470" s="580"/>
      <c r="F470" s="580"/>
      <c r="G470" s="580"/>
      <c r="H470" s="580"/>
      <c r="I470" s="580"/>
      <c r="J470" s="580"/>
      <c r="K470" s="580"/>
      <c r="L470" s="580"/>
      <c r="M470" s="580"/>
      <c r="N470" s="580"/>
      <c r="O470" s="580"/>
      <c r="P470" s="580"/>
      <c r="Q470" s="580"/>
      <c r="R470" s="580"/>
      <c r="S470" s="580"/>
      <c r="T470" s="580"/>
      <c r="U470" s="580"/>
      <c r="V470" s="580"/>
      <c r="W470" s="580"/>
      <c r="X470" s="580"/>
      <c r="Y470" s="580"/>
      <c r="Z470" s="580"/>
      <c r="AA470" s="558"/>
      <c r="AB470" s="558"/>
      <c r="AC470" s="558"/>
    </row>
    <row r="471" spans="1:68" ht="14.25" customHeight="1" x14ac:dyDescent="0.25">
      <c r="A471" s="579" t="s">
        <v>103</v>
      </c>
      <c r="B471" s="580"/>
      <c r="C471" s="580"/>
      <c r="D471" s="580"/>
      <c r="E471" s="580"/>
      <c r="F471" s="580"/>
      <c r="G471" s="580"/>
      <c r="H471" s="580"/>
      <c r="I471" s="580"/>
      <c r="J471" s="580"/>
      <c r="K471" s="580"/>
      <c r="L471" s="580"/>
      <c r="M471" s="580"/>
      <c r="N471" s="580"/>
      <c r="O471" s="580"/>
      <c r="P471" s="580"/>
      <c r="Q471" s="580"/>
      <c r="R471" s="580"/>
      <c r="S471" s="580"/>
      <c r="T471" s="580"/>
      <c r="U471" s="580"/>
      <c r="V471" s="580"/>
      <c r="W471" s="580"/>
      <c r="X471" s="580"/>
      <c r="Y471" s="580"/>
      <c r="Z471" s="580"/>
      <c r="AA471" s="559"/>
      <c r="AB471" s="559"/>
      <c r="AC471" s="559"/>
    </row>
    <row r="472" spans="1:68" ht="27" customHeight="1" x14ac:dyDescent="0.25">
      <c r="A472" s="54" t="s">
        <v>728</v>
      </c>
      <c r="B472" s="54" t="s">
        <v>729</v>
      </c>
      <c r="C472" s="31">
        <v>4301011763</v>
      </c>
      <c r="D472" s="569">
        <v>4640242181011</v>
      </c>
      <c r="E472" s="570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55</v>
      </c>
      <c r="P472" s="693" t="s">
        <v>730</v>
      </c>
      <c r="Q472" s="586"/>
      <c r="R472" s="586"/>
      <c r="S472" s="586"/>
      <c r="T472" s="587"/>
      <c r="U472" s="34"/>
      <c r="V472" s="34"/>
      <c r="W472" s="35" t="s">
        <v>70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731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732</v>
      </c>
      <c r="B473" s="54" t="s">
        <v>733</v>
      </c>
      <c r="C473" s="31">
        <v>4301011585</v>
      </c>
      <c r="D473" s="569">
        <v>4640242180441</v>
      </c>
      <c r="E473" s="570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835" t="s">
        <v>734</v>
      </c>
      <c r="Q473" s="586"/>
      <c r="R473" s="586"/>
      <c r="S473" s="586"/>
      <c r="T473" s="587"/>
      <c r="U473" s="34"/>
      <c r="V473" s="34"/>
      <c r="W473" s="35" t="s">
        <v>70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735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736</v>
      </c>
      <c r="B474" s="54" t="s">
        <v>737</v>
      </c>
      <c r="C474" s="31">
        <v>4301011584</v>
      </c>
      <c r="D474" s="569">
        <v>4640242180564</v>
      </c>
      <c r="E474" s="570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816" t="s">
        <v>738</v>
      </c>
      <c r="Q474" s="586"/>
      <c r="R474" s="586"/>
      <c r="S474" s="586"/>
      <c r="T474" s="587"/>
      <c r="U474" s="34"/>
      <c r="V474" s="34"/>
      <c r="W474" s="35" t="s">
        <v>70</v>
      </c>
      <c r="X474" s="563">
        <v>70</v>
      </c>
      <c r="Y474" s="564">
        <f>IFERROR(IF(X474="",0,CEILING((X474/$H474),1)*$H474),"")</f>
        <v>72</v>
      </c>
      <c r="Z474" s="36">
        <f>IFERROR(IF(Y474=0,"",ROUNDUP(Y474/H474,0)*0.01898),"")</f>
        <v>0.11388000000000001</v>
      </c>
      <c r="AA474" s="56"/>
      <c r="AB474" s="57"/>
      <c r="AC474" s="529" t="s">
        <v>739</v>
      </c>
      <c r="AG474" s="64"/>
      <c r="AJ474" s="68"/>
      <c r="AK474" s="68">
        <v>0</v>
      </c>
      <c r="BB474" s="530" t="s">
        <v>1</v>
      </c>
      <c r="BM474" s="64">
        <f>IFERROR(X474*I474/H474,"0")</f>
        <v>72.537500000000009</v>
      </c>
      <c r="BN474" s="64">
        <f>IFERROR(Y474*I474/H474,"0")</f>
        <v>74.61</v>
      </c>
      <c r="BO474" s="64">
        <f>IFERROR(1/J474*(X474/H474),"0")</f>
        <v>9.1145833333333329E-2</v>
      </c>
      <c r="BP474" s="64">
        <f>IFERROR(1/J474*(Y474/H474),"0")</f>
        <v>9.375E-2</v>
      </c>
    </row>
    <row r="475" spans="1:68" ht="27" customHeight="1" x14ac:dyDescent="0.25">
      <c r="A475" s="54" t="s">
        <v>740</v>
      </c>
      <c r="B475" s="54" t="s">
        <v>741</v>
      </c>
      <c r="C475" s="31">
        <v>4301011764</v>
      </c>
      <c r="D475" s="569">
        <v>4640242181189</v>
      </c>
      <c r="E475" s="570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111</v>
      </c>
      <c r="L475" s="32"/>
      <c r="M475" s="33" t="s">
        <v>78</v>
      </c>
      <c r="N475" s="33"/>
      <c r="O475" s="32">
        <v>55</v>
      </c>
      <c r="P475" s="704" t="s">
        <v>742</v>
      </c>
      <c r="Q475" s="586"/>
      <c r="R475" s="586"/>
      <c r="S475" s="586"/>
      <c r="T475" s="587"/>
      <c r="U475" s="34"/>
      <c r="V475" s="34"/>
      <c r="W475" s="35" t="s">
        <v>70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731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81"/>
      <c r="B476" s="580"/>
      <c r="C476" s="580"/>
      <c r="D476" s="580"/>
      <c r="E476" s="580"/>
      <c r="F476" s="580"/>
      <c r="G476" s="580"/>
      <c r="H476" s="580"/>
      <c r="I476" s="580"/>
      <c r="J476" s="580"/>
      <c r="K476" s="580"/>
      <c r="L476" s="580"/>
      <c r="M476" s="580"/>
      <c r="N476" s="580"/>
      <c r="O476" s="582"/>
      <c r="P476" s="571" t="s">
        <v>72</v>
      </c>
      <c r="Q476" s="572"/>
      <c r="R476" s="572"/>
      <c r="S476" s="572"/>
      <c r="T476" s="572"/>
      <c r="U476" s="572"/>
      <c r="V476" s="573"/>
      <c r="W476" s="37" t="s">
        <v>73</v>
      </c>
      <c r="X476" s="565">
        <f>IFERROR(X472/H472,"0")+IFERROR(X473/H473,"0")+IFERROR(X474/H474,"0")+IFERROR(X475/H475,"0")</f>
        <v>5.833333333333333</v>
      </c>
      <c r="Y476" s="565">
        <f>IFERROR(Y472/H472,"0")+IFERROR(Y473/H473,"0")+IFERROR(Y474/H474,"0")+IFERROR(Y475/H475,"0")</f>
        <v>6</v>
      </c>
      <c r="Z476" s="565">
        <f>IFERROR(IF(Z472="",0,Z472),"0")+IFERROR(IF(Z473="",0,Z473),"0")+IFERROR(IF(Z474="",0,Z474),"0")+IFERROR(IF(Z475="",0,Z475),"0")</f>
        <v>0.11388000000000001</v>
      </c>
      <c r="AA476" s="566"/>
      <c r="AB476" s="566"/>
      <c r="AC476" s="566"/>
    </row>
    <row r="477" spans="1:68" x14ac:dyDescent="0.2">
      <c r="A477" s="580"/>
      <c r="B477" s="580"/>
      <c r="C477" s="580"/>
      <c r="D477" s="580"/>
      <c r="E477" s="580"/>
      <c r="F477" s="580"/>
      <c r="G477" s="580"/>
      <c r="H477" s="580"/>
      <c r="I477" s="580"/>
      <c r="J477" s="580"/>
      <c r="K477" s="580"/>
      <c r="L477" s="580"/>
      <c r="M477" s="580"/>
      <c r="N477" s="580"/>
      <c r="O477" s="582"/>
      <c r="P477" s="571" t="s">
        <v>72</v>
      </c>
      <c r="Q477" s="572"/>
      <c r="R477" s="572"/>
      <c r="S477" s="572"/>
      <c r="T477" s="572"/>
      <c r="U477" s="572"/>
      <c r="V477" s="573"/>
      <c r="W477" s="37" t="s">
        <v>70</v>
      </c>
      <c r="X477" s="565">
        <f>IFERROR(SUM(X472:X475),"0")</f>
        <v>70</v>
      </c>
      <c r="Y477" s="565">
        <f>IFERROR(SUM(Y472:Y475),"0")</f>
        <v>72</v>
      </c>
      <c r="Z477" s="37"/>
      <c r="AA477" s="566"/>
      <c r="AB477" s="566"/>
      <c r="AC477" s="566"/>
    </row>
    <row r="478" spans="1:68" ht="14.25" customHeight="1" x14ac:dyDescent="0.25">
      <c r="A478" s="579" t="s">
        <v>139</v>
      </c>
      <c r="B478" s="580"/>
      <c r="C478" s="580"/>
      <c r="D478" s="580"/>
      <c r="E478" s="580"/>
      <c r="F478" s="580"/>
      <c r="G478" s="580"/>
      <c r="H478" s="580"/>
      <c r="I478" s="580"/>
      <c r="J478" s="580"/>
      <c r="K478" s="580"/>
      <c r="L478" s="580"/>
      <c r="M478" s="580"/>
      <c r="N478" s="580"/>
      <c r="O478" s="580"/>
      <c r="P478" s="580"/>
      <c r="Q478" s="580"/>
      <c r="R478" s="580"/>
      <c r="S478" s="580"/>
      <c r="T478" s="580"/>
      <c r="U478" s="580"/>
      <c r="V478" s="580"/>
      <c r="W478" s="580"/>
      <c r="X478" s="580"/>
      <c r="Y478" s="580"/>
      <c r="Z478" s="580"/>
      <c r="AA478" s="559"/>
      <c r="AB478" s="559"/>
      <c r="AC478" s="559"/>
    </row>
    <row r="479" spans="1:68" ht="27" customHeight="1" x14ac:dyDescent="0.25">
      <c r="A479" s="54" t="s">
        <v>743</v>
      </c>
      <c r="B479" s="54" t="s">
        <v>744</v>
      </c>
      <c r="C479" s="31">
        <v>4301020269</v>
      </c>
      <c r="D479" s="569">
        <v>4640242180519</v>
      </c>
      <c r="E479" s="570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106</v>
      </c>
      <c r="L479" s="32"/>
      <c r="M479" s="33" t="s">
        <v>78</v>
      </c>
      <c r="N479" s="33"/>
      <c r="O479" s="32">
        <v>50</v>
      </c>
      <c r="P479" s="803" t="s">
        <v>745</v>
      </c>
      <c r="Q479" s="586"/>
      <c r="R479" s="586"/>
      <c r="S479" s="586"/>
      <c r="T479" s="587"/>
      <c r="U479" s="34"/>
      <c r="V479" s="34"/>
      <c r="W479" s="35" t="s">
        <v>70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746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743</v>
      </c>
      <c r="B480" s="54" t="s">
        <v>747</v>
      </c>
      <c r="C480" s="31">
        <v>4301020400</v>
      </c>
      <c r="D480" s="569">
        <v>4640242180519</v>
      </c>
      <c r="E480" s="570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781" t="s">
        <v>748</v>
      </c>
      <c r="Q480" s="586"/>
      <c r="R480" s="586"/>
      <c r="S480" s="586"/>
      <c r="T480" s="587"/>
      <c r="U480" s="34"/>
      <c r="V480" s="34"/>
      <c r="W480" s="35" t="s">
        <v>70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750</v>
      </c>
      <c r="B481" s="54" t="s">
        <v>751</v>
      </c>
      <c r="C481" s="31">
        <v>4301020260</v>
      </c>
      <c r="D481" s="569">
        <v>4640242180526</v>
      </c>
      <c r="E481" s="570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809" t="s">
        <v>752</v>
      </c>
      <c r="Q481" s="586"/>
      <c r="R481" s="586"/>
      <c r="S481" s="586"/>
      <c r="T481" s="587"/>
      <c r="U481" s="34"/>
      <c r="V481" s="34"/>
      <c r="W481" s="35" t="s">
        <v>70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746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753</v>
      </c>
      <c r="B482" s="54" t="s">
        <v>754</v>
      </c>
      <c r="C482" s="31">
        <v>4301020295</v>
      </c>
      <c r="D482" s="569">
        <v>4640242181363</v>
      </c>
      <c r="E482" s="570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832" t="s">
        <v>755</v>
      </c>
      <c r="Q482" s="586"/>
      <c r="R482" s="586"/>
      <c r="S482" s="586"/>
      <c r="T482" s="587"/>
      <c r="U482" s="34"/>
      <c r="V482" s="34"/>
      <c r="W482" s="35" t="s">
        <v>70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81"/>
      <c r="B483" s="580"/>
      <c r="C483" s="580"/>
      <c r="D483" s="580"/>
      <c r="E483" s="580"/>
      <c r="F483" s="580"/>
      <c r="G483" s="580"/>
      <c r="H483" s="580"/>
      <c r="I483" s="580"/>
      <c r="J483" s="580"/>
      <c r="K483" s="580"/>
      <c r="L483" s="580"/>
      <c r="M483" s="580"/>
      <c r="N483" s="580"/>
      <c r="O483" s="582"/>
      <c r="P483" s="571" t="s">
        <v>72</v>
      </c>
      <c r="Q483" s="572"/>
      <c r="R483" s="572"/>
      <c r="S483" s="572"/>
      <c r="T483" s="572"/>
      <c r="U483" s="572"/>
      <c r="V483" s="573"/>
      <c r="W483" s="37" t="s">
        <v>73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x14ac:dyDescent="0.2">
      <c r="A484" s="580"/>
      <c r="B484" s="580"/>
      <c r="C484" s="580"/>
      <c r="D484" s="580"/>
      <c r="E484" s="580"/>
      <c r="F484" s="580"/>
      <c r="G484" s="580"/>
      <c r="H484" s="580"/>
      <c r="I484" s="580"/>
      <c r="J484" s="580"/>
      <c r="K484" s="580"/>
      <c r="L484" s="580"/>
      <c r="M484" s="580"/>
      <c r="N484" s="580"/>
      <c r="O484" s="582"/>
      <c r="P484" s="571" t="s">
        <v>72</v>
      </c>
      <c r="Q484" s="572"/>
      <c r="R484" s="572"/>
      <c r="S484" s="572"/>
      <c r="T484" s="572"/>
      <c r="U484" s="572"/>
      <c r="V484" s="573"/>
      <c r="W484" s="37" t="s">
        <v>70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customHeight="1" x14ac:dyDescent="0.25">
      <c r="A485" s="579" t="s">
        <v>64</v>
      </c>
      <c r="B485" s="580"/>
      <c r="C485" s="580"/>
      <c r="D485" s="580"/>
      <c r="E485" s="580"/>
      <c r="F485" s="580"/>
      <c r="G485" s="580"/>
      <c r="H485" s="580"/>
      <c r="I485" s="580"/>
      <c r="J485" s="580"/>
      <c r="K485" s="580"/>
      <c r="L485" s="580"/>
      <c r="M485" s="580"/>
      <c r="N485" s="580"/>
      <c r="O485" s="580"/>
      <c r="P485" s="580"/>
      <c r="Q485" s="580"/>
      <c r="R485" s="580"/>
      <c r="S485" s="580"/>
      <c r="T485" s="580"/>
      <c r="U485" s="580"/>
      <c r="V485" s="580"/>
      <c r="W485" s="580"/>
      <c r="X485" s="580"/>
      <c r="Y485" s="580"/>
      <c r="Z485" s="580"/>
      <c r="AA485" s="559"/>
      <c r="AB485" s="559"/>
      <c r="AC485" s="559"/>
    </row>
    <row r="486" spans="1:68" ht="27" customHeight="1" x14ac:dyDescent="0.25">
      <c r="A486" s="54" t="s">
        <v>757</v>
      </c>
      <c r="B486" s="54" t="s">
        <v>758</v>
      </c>
      <c r="C486" s="31">
        <v>4301031280</v>
      </c>
      <c r="D486" s="569">
        <v>4640242180816</v>
      </c>
      <c r="E486" s="570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649" t="s">
        <v>759</v>
      </c>
      <c r="Q486" s="586"/>
      <c r="R486" s="586"/>
      <c r="S486" s="586"/>
      <c r="T486" s="587"/>
      <c r="U486" s="34"/>
      <c r="V486" s="34"/>
      <c r="W486" s="35" t="s">
        <v>70</v>
      </c>
      <c r="X486" s="563">
        <v>0</v>
      </c>
      <c r="Y486" s="564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760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761</v>
      </c>
      <c r="B487" s="54" t="s">
        <v>762</v>
      </c>
      <c r="C487" s="31">
        <v>4301031244</v>
      </c>
      <c r="D487" s="569">
        <v>4640242180595</v>
      </c>
      <c r="E487" s="570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03" t="s">
        <v>763</v>
      </c>
      <c r="Q487" s="586"/>
      <c r="R487" s="586"/>
      <c r="S487" s="586"/>
      <c r="T487" s="587"/>
      <c r="U487" s="34"/>
      <c r="V487" s="34"/>
      <c r="W487" s="35" t="s">
        <v>70</v>
      </c>
      <c r="X487" s="563">
        <v>0</v>
      </c>
      <c r="Y487" s="564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764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81"/>
      <c r="B488" s="580"/>
      <c r="C488" s="580"/>
      <c r="D488" s="580"/>
      <c r="E488" s="580"/>
      <c r="F488" s="580"/>
      <c r="G488" s="580"/>
      <c r="H488" s="580"/>
      <c r="I488" s="580"/>
      <c r="J488" s="580"/>
      <c r="K488" s="580"/>
      <c r="L488" s="580"/>
      <c r="M488" s="580"/>
      <c r="N488" s="580"/>
      <c r="O488" s="582"/>
      <c r="P488" s="571" t="s">
        <v>72</v>
      </c>
      <c r="Q488" s="572"/>
      <c r="R488" s="572"/>
      <c r="S488" s="572"/>
      <c r="T488" s="572"/>
      <c r="U488" s="572"/>
      <c r="V488" s="573"/>
      <c r="W488" s="37" t="s">
        <v>73</v>
      </c>
      <c r="X488" s="565">
        <f>IFERROR(X486/H486,"0")+IFERROR(X487/H487,"0")</f>
        <v>0</v>
      </c>
      <c r="Y488" s="565">
        <f>IFERROR(Y486/H486,"0")+IFERROR(Y487/H487,"0")</f>
        <v>0</v>
      </c>
      <c r="Z488" s="565">
        <f>IFERROR(IF(Z486="",0,Z486),"0")+IFERROR(IF(Z487="",0,Z487),"0")</f>
        <v>0</v>
      </c>
      <c r="AA488" s="566"/>
      <c r="AB488" s="566"/>
      <c r="AC488" s="566"/>
    </row>
    <row r="489" spans="1:68" x14ac:dyDescent="0.2">
      <c r="A489" s="580"/>
      <c r="B489" s="580"/>
      <c r="C489" s="580"/>
      <c r="D489" s="580"/>
      <c r="E489" s="580"/>
      <c r="F489" s="580"/>
      <c r="G489" s="580"/>
      <c r="H489" s="580"/>
      <c r="I489" s="580"/>
      <c r="J489" s="580"/>
      <c r="K489" s="580"/>
      <c r="L489" s="580"/>
      <c r="M489" s="580"/>
      <c r="N489" s="580"/>
      <c r="O489" s="582"/>
      <c r="P489" s="571" t="s">
        <v>72</v>
      </c>
      <c r="Q489" s="572"/>
      <c r="R489" s="572"/>
      <c r="S489" s="572"/>
      <c r="T489" s="572"/>
      <c r="U489" s="572"/>
      <c r="V489" s="573"/>
      <c r="W489" s="37" t="s">
        <v>70</v>
      </c>
      <c r="X489" s="565">
        <f>IFERROR(SUM(X486:X487),"0")</f>
        <v>0</v>
      </c>
      <c r="Y489" s="565">
        <f>IFERROR(SUM(Y486:Y487),"0")</f>
        <v>0</v>
      </c>
      <c r="Z489" s="37"/>
      <c r="AA489" s="566"/>
      <c r="AB489" s="566"/>
      <c r="AC489" s="566"/>
    </row>
    <row r="490" spans="1:68" ht="14.25" customHeight="1" x14ac:dyDescent="0.25">
      <c r="A490" s="579" t="s">
        <v>74</v>
      </c>
      <c r="B490" s="580"/>
      <c r="C490" s="580"/>
      <c r="D490" s="580"/>
      <c r="E490" s="580"/>
      <c r="F490" s="580"/>
      <c r="G490" s="580"/>
      <c r="H490" s="580"/>
      <c r="I490" s="580"/>
      <c r="J490" s="580"/>
      <c r="K490" s="580"/>
      <c r="L490" s="580"/>
      <c r="M490" s="580"/>
      <c r="N490" s="580"/>
      <c r="O490" s="580"/>
      <c r="P490" s="580"/>
      <c r="Q490" s="580"/>
      <c r="R490" s="580"/>
      <c r="S490" s="580"/>
      <c r="T490" s="580"/>
      <c r="U490" s="580"/>
      <c r="V490" s="580"/>
      <c r="W490" s="580"/>
      <c r="X490" s="580"/>
      <c r="Y490" s="580"/>
      <c r="Z490" s="580"/>
      <c r="AA490" s="559"/>
      <c r="AB490" s="559"/>
      <c r="AC490" s="559"/>
    </row>
    <row r="491" spans="1:68" ht="27" customHeight="1" x14ac:dyDescent="0.25">
      <c r="A491" s="54" t="s">
        <v>765</v>
      </c>
      <c r="B491" s="54" t="s">
        <v>766</v>
      </c>
      <c r="C491" s="31">
        <v>4301052046</v>
      </c>
      <c r="D491" s="569">
        <v>4640242180533</v>
      </c>
      <c r="E491" s="570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33" t="s">
        <v>767</v>
      </c>
      <c r="Q491" s="586"/>
      <c r="R491" s="586"/>
      <c r="S491" s="586"/>
      <c r="T491" s="587"/>
      <c r="U491" s="34"/>
      <c r="V491" s="34"/>
      <c r="W491" s="35" t="s">
        <v>70</v>
      </c>
      <c r="X491" s="563">
        <v>0</v>
      </c>
      <c r="Y491" s="56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768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769</v>
      </c>
      <c r="B492" s="54" t="s">
        <v>770</v>
      </c>
      <c r="C492" s="31">
        <v>4301051920</v>
      </c>
      <c r="D492" s="569">
        <v>4640242181233</v>
      </c>
      <c r="E492" s="570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801" t="s">
        <v>771</v>
      </c>
      <c r="Q492" s="586"/>
      <c r="R492" s="586"/>
      <c r="S492" s="586"/>
      <c r="T492" s="587"/>
      <c r="U492" s="34"/>
      <c r="V492" s="34"/>
      <c r="W492" s="35" t="s">
        <v>70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768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81"/>
      <c r="B493" s="580"/>
      <c r="C493" s="580"/>
      <c r="D493" s="580"/>
      <c r="E493" s="580"/>
      <c r="F493" s="580"/>
      <c r="G493" s="580"/>
      <c r="H493" s="580"/>
      <c r="I493" s="580"/>
      <c r="J493" s="580"/>
      <c r="K493" s="580"/>
      <c r="L493" s="580"/>
      <c r="M493" s="580"/>
      <c r="N493" s="580"/>
      <c r="O493" s="582"/>
      <c r="P493" s="571" t="s">
        <v>72</v>
      </c>
      <c r="Q493" s="572"/>
      <c r="R493" s="572"/>
      <c r="S493" s="572"/>
      <c r="T493" s="572"/>
      <c r="U493" s="572"/>
      <c r="V493" s="573"/>
      <c r="W493" s="37" t="s">
        <v>73</v>
      </c>
      <c r="X493" s="565">
        <f>IFERROR(X491/H491,"0")+IFERROR(X492/H492,"0")</f>
        <v>0</v>
      </c>
      <c r="Y493" s="565">
        <f>IFERROR(Y491/H491,"0")+IFERROR(Y492/H492,"0")</f>
        <v>0</v>
      </c>
      <c r="Z493" s="565">
        <f>IFERROR(IF(Z491="",0,Z491),"0")+IFERROR(IF(Z492="",0,Z492),"0")</f>
        <v>0</v>
      </c>
      <c r="AA493" s="566"/>
      <c r="AB493" s="566"/>
      <c r="AC493" s="566"/>
    </row>
    <row r="494" spans="1:68" x14ac:dyDescent="0.2">
      <c r="A494" s="580"/>
      <c r="B494" s="580"/>
      <c r="C494" s="580"/>
      <c r="D494" s="580"/>
      <c r="E494" s="580"/>
      <c r="F494" s="580"/>
      <c r="G494" s="580"/>
      <c r="H494" s="580"/>
      <c r="I494" s="580"/>
      <c r="J494" s="580"/>
      <c r="K494" s="580"/>
      <c r="L494" s="580"/>
      <c r="M494" s="580"/>
      <c r="N494" s="580"/>
      <c r="O494" s="582"/>
      <c r="P494" s="571" t="s">
        <v>72</v>
      </c>
      <c r="Q494" s="572"/>
      <c r="R494" s="572"/>
      <c r="S494" s="572"/>
      <c r="T494" s="572"/>
      <c r="U494" s="572"/>
      <c r="V494" s="573"/>
      <c r="W494" s="37" t="s">
        <v>70</v>
      </c>
      <c r="X494" s="565">
        <f>IFERROR(SUM(X491:X492),"0")</f>
        <v>0</v>
      </c>
      <c r="Y494" s="565">
        <f>IFERROR(SUM(Y491:Y492),"0")</f>
        <v>0</v>
      </c>
      <c r="Z494" s="37"/>
      <c r="AA494" s="566"/>
      <c r="AB494" s="566"/>
      <c r="AC494" s="566"/>
    </row>
    <row r="495" spans="1:68" ht="14.25" customHeight="1" x14ac:dyDescent="0.25">
      <c r="A495" s="579" t="s">
        <v>174</v>
      </c>
      <c r="B495" s="580"/>
      <c r="C495" s="580"/>
      <c r="D495" s="580"/>
      <c r="E495" s="580"/>
      <c r="F495" s="580"/>
      <c r="G495" s="580"/>
      <c r="H495" s="580"/>
      <c r="I495" s="580"/>
      <c r="J495" s="580"/>
      <c r="K495" s="580"/>
      <c r="L495" s="580"/>
      <c r="M495" s="580"/>
      <c r="N495" s="580"/>
      <c r="O495" s="580"/>
      <c r="P495" s="580"/>
      <c r="Q495" s="580"/>
      <c r="R495" s="580"/>
      <c r="S495" s="580"/>
      <c r="T495" s="580"/>
      <c r="U495" s="580"/>
      <c r="V495" s="580"/>
      <c r="W495" s="580"/>
      <c r="X495" s="580"/>
      <c r="Y495" s="580"/>
      <c r="Z495" s="580"/>
      <c r="AA495" s="559"/>
      <c r="AB495" s="559"/>
      <c r="AC495" s="559"/>
    </row>
    <row r="496" spans="1:68" ht="27" customHeight="1" x14ac:dyDescent="0.25">
      <c r="A496" s="54" t="s">
        <v>772</v>
      </c>
      <c r="B496" s="54" t="s">
        <v>773</v>
      </c>
      <c r="C496" s="31">
        <v>4301060491</v>
      </c>
      <c r="D496" s="569">
        <v>4640242180120</v>
      </c>
      <c r="E496" s="570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35" t="s">
        <v>774</v>
      </c>
      <c r="Q496" s="586"/>
      <c r="R496" s="586"/>
      <c r="S496" s="586"/>
      <c r="T496" s="587"/>
      <c r="U496" s="34"/>
      <c r="V496" s="34"/>
      <c r="W496" s="35" t="s">
        <v>70</v>
      </c>
      <c r="X496" s="563">
        <v>0</v>
      </c>
      <c r="Y496" s="564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775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776</v>
      </c>
      <c r="B497" s="54" t="s">
        <v>777</v>
      </c>
      <c r="C497" s="31">
        <v>4301060498</v>
      </c>
      <c r="D497" s="569">
        <v>4640242180137</v>
      </c>
      <c r="E497" s="570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106</v>
      </c>
      <c r="L497" s="32"/>
      <c r="M497" s="33" t="s">
        <v>93</v>
      </c>
      <c r="N497" s="33"/>
      <c r="O497" s="32">
        <v>40</v>
      </c>
      <c r="P497" s="603" t="s">
        <v>778</v>
      </c>
      <c r="Q497" s="586"/>
      <c r="R497" s="586"/>
      <c r="S497" s="586"/>
      <c r="T497" s="587"/>
      <c r="U497" s="34"/>
      <c r="V497" s="34"/>
      <c r="W497" s="35" t="s">
        <v>70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779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1"/>
      <c r="B498" s="580"/>
      <c r="C498" s="580"/>
      <c r="D498" s="580"/>
      <c r="E498" s="580"/>
      <c r="F498" s="580"/>
      <c r="G498" s="580"/>
      <c r="H498" s="580"/>
      <c r="I498" s="580"/>
      <c r="J498" s="580"/>
      <c r="K498" s="580"/>
      <c r="L498" s="580"/>
      <c r="M498" s="580"/>
      <c r="N498" s="580"/>
      <c r="O498" s="582"/>
      <c r="P498" s="571" t="s">
        <v>72</v>
      </c>
      <c r="Q498" s="572"/>
      <c r="R498" s="572"/>
      <c r="S498" s="572"/>
      <c r="T498" s="572"/>
      <c r="U498" s="572"/>
      <c r="V498" s="573"/>
      <c r="W498" s="37" t="s">
        <v>73</v>
      </c>
      <c r="X498" s="565">
        <f>IFERROR(X496/H496,"0")+IFERROR(X497/H497,"0")</f>
        <v>0</v>
      </c>
      <c r="Y498" s="565">
        <f>IFERROR(Y496/H496,"0")+IFERROR(Y497/H497,"0")</f>
        <v>0</v>
      </c>
      <c r="Z498" s="565">
        <f>IFERROR(IF(Z496="",0,Z496),"0")+IFERROR(IF(Z497="",0,Z497),"0")</f>
        <v>0</v>
      </c>
      <c r="AA498" s="566"/>
      <c r="AB498" s="566"/>
      <c r="AC498" s="566"/>
    </row>
    <row r="499" spans="1:68" x14ac:dyDescent="0.2">
      <c r="A499" s="580"/>
      <c r="B499" s="580"/>
      <c r="C499" s="580"/>
      <c r="D499" s="580"/>
      <c r="E499" s="580"/>
      <c r="F499" s="580"/>
      <c r="G499" s="580"/>
      <c r="H499" s="580"/>
      <c r="I499" s="580"/>
      <c r="J499" s="580"/>
      <c r="K499" s="580"/>
      <c r="L499" s="580"/>
      <c r="M499" s="580"/>
      <c r="N499" s="580"/>
      <c r="O499" s="582"/>
      <c r="P499" s="571" t="s">
        <v>72</v>
      </c>
      <c r="Q499" s="572"/>
      <c r="R499" s="572"/>
      <c r="S499" s="572"/>
      <c r="T499" s="572"/>
      <c r="U499" s="572"/>
      <c r="V499" s="573"/>
      <c r="W499" s="37" t="s">
        <v>70</v>
      </c>
      <c r="X499" s="565">
        <f>IFERROR(SUM(X496:X497),"0")</f>
        <v>0</v>
      </c>
      <c r="Y499" s="565">
        <f>IFERROR(SUM(Y496:Y497),"0")</f>
        <v>0</v>
      </c>
      <c r="Z499" s="37"/>
      <c r="AA499" s="566"/>
      <c r="AB499" s="566"/>
      <c r="AC499" s="566"/>
    </row>
    <row r="500" spans="1:68" ht="16.5" customHeight="1" x14ac:dyDescent="0.25">
      <c r="A500" s="583" t="s">
        <v>780</v>
      </c>
      <c r="B500" s="580"/>
      <c r="C500" s="580"/>
      <c r="D500" s="580"/>
      <c r="E500" s="580"/>
      <c r="F500" s="580"/>
      <c r="G500" s="580"/>
      <c r="H500" s="580"/>
      <c r="I500" s="580"/>
      <c r="J500" s="580"/>
      <c r="K500" s="580"/>
      <c r="L500" s="580"/>
      <c r="M500" s="580"/>
      <c r="N500" s="580"/>
      <c r="O500" s="580"/>
      <c r="P500" s="580"/>
      <c r="Q500" s="580"/>
      <c r="R500" s="580"/>
      <c r="S500" s="580"/>
      <c r="T500" s="580"/>
      <c r="U500" s="580"/>
      <c r="V500" s="580"/>
      <c r="W500" s="580"/>
      <c r="X500" s="580"/>
      <c r="Y500" s="580"/>
      <c r="Z500" s="580"/>
      <c r="AA500" s="558"/>
      <c r="AB500" s="558"/>
      <c r="AC500" s="558"/>
    </row>
    <row r="501" spans="1:68" ht="14.25" customHeight="1" x14ac:dyDescent="0.25">
      <c r="A501" s="579" t="s">
        <v>139</v>
      </c>
      <c r="B501" s="580"/>
      <c r="C501" s="580"/>
      <c r="D501" s="580"/>
      <c r="E501" s="580"/>
      <c r="F501" s="580"/>
      <c r="G501" s="580"/>
      <c r="H501" s="580"/>
      <c r="I501" s="580"/>
      <c r="J501" s="580"/>
      <c r="K501" s="580"/>
      <c r="L501" s="580"/>
      <c r="M501" s="580"/>
      <c r="N501" s="580"/>
      <c r="O501" s="580"/>
      <c r="P501" s="580"/>
      <c r="Q501" s="580"/>
      <c r="R501" s="580"/>
      <c r="S501" s="580"/>
      <c r="T501" s="580"/>
      <c r="U501" s="580"/>
      <c r="V501" s="580"/>
      <c r="W501" s="580"/>
      <c r="X501" s="580"/>
      <c r="Y501" s="580"/>
      <c r="Z501" s="580"/>
      <c r="AA501" s="559"/>
      <c r="AB501" s="559"/>
      <c r="AC501" s="559"/>
    </row>
    <row r="502" spans="1:68" ht="27" customHeight="1" x14ac:dyDescent="0.25">
      <c r="A502" s="54" t="s">
        <v>781</v>
      </c>
      <c r="B502" s="54" t="s">
        <v>782</v>
      </c>
      <c r="C502" s="31">
        <v>4301020314</v>
      </c>
      <c r="D502" s="569">
        <v>4640242180090</v>
      </c>
      <c r="E502" s="570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839" t="s">
        <v>783</v>
      </c>
      <c r="Q502" s="586"/>
      <c r="R502" s="586"/>
      <c r="S502" s="586"/>
      <c r="T502" s="587"/>
      <c r="U502" s="34"/>
      <c r="V502" s="34"/>
      <c r="W502" s="35" t="s">
        <v>70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784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1"/>
      <c r="B503" s="580"/>
      <c r="C503" s="580"/>
      <c r="D503" s="580"/>
      <c r="E503" s="580"/>
      <c r="F503" s="580"/>
      <c r="G503" s="580"/>
      <c r="H503" s="580"/>
      <c r="I503" s="580"/>
      <c r="J503" s="580"/>
      <c r="K503" s="580"/>
      <c r="L503" s="580"/>
      <c r="M503" s="580"/>
      <c r="N503" s="580"/>
      <c r="O503" s="582"/>
      <c r="P503" s="571" t="s">
        <v>72</v>
      </c>
      <c r="Q503" s="572"/>
      <c r="R503" s="572"/>
      <c r="S503" s="572"/>
      <c r="T503" s="572"/>
      <c r="U503" s="572"/>
      <c r="V503" s="573"/>
      <c r="W503" s="37" t="s">
        <v>73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x14ac:dyDescent="0.2">
      <c r="A504" s="580"/>
      <c r="B504" s="580"/>
      <c r="C504" s="580"/>
      <c r="D504" s="580"/>
      <c r="E504" s="580"/>
      <c r="F504" s="580"/>
      <c r="G504" s="580"/>
      <c r="H504" s="580"/>
      <c r="I504" s="580"/>
      <c r="J504" s="580"/>
      <c r="K504" s="580"/>
      <c r="L504" s="580"/>
      <c r="M504" s="580"/>
      <c r="N504" s="580"/>
      <c r="O504" s="582"/>
      <c r="P504" s="571" t="s">
        <v>72</v>
      </c>
      <c r="Q504" s="572"/>
      <c r="R504" s="572"/>
      <c r="S504" s="572"/>
      <c r="T504" s="572"/>
      <c r="U504" s="572"/>
      <c r="V504" s="573"/>
      <c r="W504" s="37" t="s">
        <v>70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888"/>
      <c r="B505" s="580"/>
      <c r="C505" s="580"/>
      <c r="D505" s="580"/>
      <c r="E505" s="580"/>
      <c r="F505" s="580"/>
      <c r="G505" s="580"/>
      <c r="H505" s="580"/>
      <c r="I505" s="580"/>
      <c r="J505" s="580"/>
      <c r="K505" s="580"/>
      <c r="L505" s="580"/>
      <c r="M505" s="580"/>
      <c r="N505" s="580"/>
      <c r="O505" s="727"/>
      <c r="P505" s="654" t="s">
        <v>785</v>
      </c>
      <c r="Q505" s="655"/>
      <c r="R505" s="655"/>
      <c r="S505" s="655"/>
      <c r="T505" s="655"/>
      <c r="U505" s="655"/>
      <c r="V505" s="575"/>
      <c r="W505" s="37" t="s">
        <v>70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17923.400000000001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17966.879999999997</v>
      </c>
      <c r="Z505" s="37"/>
      <c r="AA505" s="566"/>
      <c r="AB505" s="566"/>
      <c r="AC505" s="566"/>
    </row>
    <row r="506" spans="1:68" x14ac:dyDescent="0.2">
      <c r="A506" s="580"/>
      <c r="B506" s="580"/>
      <c r="C506" s="580"/>
      <c r="D506" s="580"/>
      <c r="E506" s="580"/>
      <c r="F506" s="580"/>
      <c r="G506" s="580"/>
      <c r="H506" s="580"/>
      <c r="I506" s="580"/>
      <c r="J506" s="580"/>
      <c r="K506" s="580"/>
      <c r="L506" s="580"/>
      <c r="M506" s="580"/>
      <c r="N506" s="580"/>
      <c r="O506" s="727"/>
      <c r="P506" s="654" t="s">
        <v>786</v>
      </c>
      <c r="Q506" s="655"/>
      <c r="R506" s="655"/>
      <c r="S506" s="655"/>
      <c r="T506" s="655"/>
      <c r="U506" s="655"/>
      <c r="V506" s="575"/>
      <c r="W506" s="37" t="s">
        <v>70</v>
      </c>
      <c r="X506" s="565">
        <f>IFERROR(SUM(BM22:BM502),"0")</f>
        <v>18988.400064324564</v>
      </c>
      <c r="Y506" s="565">
        <f>IFERROR(SUM(BN22:BN502),"0")</f>
        <v>19033.919999999998</v>
      </c>
      <c r="Z506" s="37"/>
      <c r="AA506" s="566"/>
      <c r="AB506" s="566"/>
      <c r="AC506" s="566"/>
    </row>
    <row r="507" spans="1:68" x14ac:dyDescent="0.2">
      <c r="A507" s="580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80"/>
      <c r="O507" s="727"/>
      <c r="P507" s="654" t="s">
        <v>787</v>
      </c>
      <c r="Q507" s="655"/>
      <c r="R507" s="655"/>
      <c r="S507" s="655"/>
      <c r="T507" s="655"/>
      <c r="U507" s="655"/>
      <c r="V507" s="575"/>
      <c r="W507" s="37" t="s">
        <v>788</v>
      </c>
      <c r="X507" s="38">
        <f>ROUNDUP(SUM(BO22:BO502),0)</f>
        <v>31</v>
      </c>
      <c r="Y507" s="38">
        <f>ROUNDUP(SUM(BP22:BP502),0)</f>
        <v>31</v>
      </c>
      <c r="Z507" s="37"/>
      <c r="AA507" s="566"/>
      <c r="AB507" s="566"/>
      <c r="AC507" s="566"/>
    </row>
    <row r="508" spans="1:68" x14ac:dyDescent="0.2">
      <c r="A508" s="580"/>
      <c r="B508" s="580"/>
      <c r="C508" s="580"/>
      <c r="D508" s="580"/>
      <c r="E508" s="580"/>
      <c r="F508" s="580"/>
      <c r="G508" s="580"/>
      <c r="H508" s="580"/>
      <c r="I508" s="580"/>
      <c r="J508" s="580"/>
      <c r="K508" s="580"/>
      <c r="L508" s="580"/>
      <c r="M508" s="580"/>
      <c r="N508" s="580"/>
      <c r="O508" s="727"/>
      <c r="P508" s="654" t="s">
        <v>789</v>
      </c>
      <c r="Q508" s="655"/>
      <c r="R508" s="655"/>
      <c r="S508" s="655"/>
      <c r="T508" s="655"/>
      <c r="U508" s="655"/>
      <c r="V508" s="575"/>
      <c r="W508" s="37" t="s">
        <v>70</v>
      </c>
      <c r="X508" s="565">
        <f>GrossWeightTotal+PalletQtyTotal*25</f>
        <v>19763.400064324564</v>
      </c>
      <c r="Y508" s="565">
        <f>GrossWeightTotalR+PalletQtyTotalR*25</f>
        <v>19808.919999999998</v>
      </c>
      <c r="Z508" s="37"/>
      <c r="AA508" s="566"/>
      <c r="AB508" s="566"/>
      <c r="AC508" s="566"/>
    </row>
    <row r="509" spans="1:68" x14ac:dyDescent="0.2">
      <c r="A509" s="580"/>
      <c r="B509" s="580"/>
      <c r="C509" s="580"/>
      <c r="D509" s="580"/>
      <c r="E509" s="580"/>
      <c r="F509" s="580"/>
      <c r="G509" s="580"/>
      <c r="H509" s="580"/>
      <c r="I509" s="580"/>
      <c r="J509" s="580"/>
      <c r="K509" s="580"/>
      <c r="L509" s="580"/>
      <c r="M509" s="580"/>
      <c r="N509" s="580"/>
      <c r="O509" s="727"/>
      <c r="P509" s="654" t="s">
        <v>790</v>
      </c>
      <c r="Q509" s="655"/>
      <c r="R509" s="655"/>
      <c r="S509" s="655"/>
      <c r="T509" s="655"/>
      <c r="U509" s="655"/>
      <c r="V509" s="575"/>
      <c r="W509" s="37" t="s">
        <v>788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2977.8453675953674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2983</v>
      </c>
      <c r="Z509" s="37"/>
      <c r="AA509" s="566"/>
      <c r="AB509" s="566"/>
      <c r="AC509" s="566"/>
    </row>
    <row r="510" spans="1:68" ht="14.25" customHeight="1" x14ac:dyDescent="0.2">
      <c r="A510" s="580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80"/>
      <c r="O510" s="727"/>
      <c r="P510" s="654" t="s">
        <v>791</v>
      </c>
      <c r="Q510" s="655"/>
      <c r="R510" s="655"/>
      <c r="S510" s="655"/>
      <c r="T510" s="655"/>
      <c r="U510" s="655"/>
      <c r="V510" s="575"/>
      <c r="W510" s="39" t="s">
        <v>792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37.409779999999998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793</v>
      </c>
      <c r="B512" s="560" t="s">
        <v>63</v>
      </c>
      <c r="C512" s="595" t="s">
        <v>101</v>
      </c>
      <c r="D512" s="619"/>
      <c r="E512" s="619"/>
      <c r="F512" s="619"/>
      <c r="G512" s="619"/>
      <c r="H512" s="620"/>
      <c r="I512" s="595" t="s">
        <v>258</v>
      </c>
      <c r="J512" s="619"/>
      <c r="K512" s="619"/>
      <c r="L512" s="619"/>
      <c r="M512" s="619"/>
      <c r="N512" s="619"/>
      <c r="O512" s="619"/>
      <c r="P512" s="619"/>
      <c r="Q512" s="619"/>
      <c r="R512" s="619"/>
      <c r="S512" s="620"/>
      <c r="T512" s="595" t="s">
        <v>544</v>
      </c>
      <c r="U512" s="620"/>
      <c r="V512" s="595" t="s">
        <v>601</v>
      </c>
      <c r="W512" s="619"/>
      <c r="X512" s="619"/>
      <c r="Y512" s="620"/>
      <c r="Z512" s="560" t="s">
        <v>657</v>
      </c>
      <c r="AA512" s="595" t="s">
        <v>727</v>
      </c>
      <c r="AB512" s="620"/>
      <c r="AC512" s="52"/>
      <c r="AF512" s="561"/>
    </row>
    <row r="513" spans="1:32" ht="14.25" customHeight="1" thickTop="1" x14ac:dyDescent="0.2">
      <c r="A513" s="889" t="s">
        <v>794</v>
      </c>
      <c r="B513" s="595" t="s">
        <v>63</v>
      </c>
      <c r="C513" s="595" t="s">
        <v>102</v>
      </c>
      <c r="D513" s="595" t="s">
        <v>119</v>
      </c>
      <c r="E513" s="595" t="s">
        <v>181</v>
      </c>
      <c r="F513" s="595" t="s">
        <v>204</v>
      </c>
      <c r="G513" s="595" t="s">
        <v>237</v>
      </c>
      <c r="H513" s="595" t="s">
        <v>101</v>
      </c>
      <c r="I513" s="595" t="s">
        <v>259</v>
      </c>
      <c r="J513" s="595" t="s">
        <v>299</v>
      </c>
      <c r="K513" s="595" t="s">
        <v>360</v>
      </c>
      <c r="L513" s="595" t="s">
        <v>401</v>
      </c>
      <c r="M513" s="595" t="s">
        <v>417</v>
      </c>
      <c r="N513" s="561"/>
      <c r="O513" s="595" t="s">
        <v>430</v>
      </c>
      <c r="P513" s="595" t="s">
        <v>440</v>
      </c>
      <c r="Q513" s="595" t="s">
        <v>447</v>
      </c>
      <c r="R513" s="595" t="s">
        <v>452</v>
      </c>
      <c r="S513" s="595" t="s">
        <v>534</v>
      </c>
      <c r="T513" s="595" t="s">
        <v>545</v>
      </c>
      <c r="U513" s="595" t="s">
        <v>579</v>
      </c>
      <c r="V513" s="595" t="s">
        <v>602</v>
      </c>
      <c r="W513" s="595" t="s">
        <v>634</v>
      </c>
      <c r="X513" s="595" t="s">
        <v>649</v>
      </c>
      <c r="Y513" s="595" t="s">
        <v>653</v>
      </c>
      <c r="Z513" s="595" t="s">
        <v>657</v>
      </c>
      <c r="AA513" s="595" t="s">
        <v>727</v>
      </c>
      <c r="AB513" s="595" t="s">
        <v>780</v>
      </c>
      <c r="AC513" s="52"/>
      <c r="AF513" s="561"/>
    </row>
    <row r="514" spans="1:32" ht="13.5" customHeight="1" thickBot="1" x14ac:dyDescent="0.25">
      <c r="A514" s="890"/>
      <c r="B514" s="596"/>
      <c r="C514" s="596"/>
      <c r="D514" s="596"/>
      <c r="E514" s="596"/>
      <c r="F514" s="596"/>
      <c r="G514" s="596"/>
      <c r="H514" s="596"/>
      <c r="I514" s="596"/>
      <c r="J514" s="596"/>
      <c r="K514" s="596"/>
      <c r="L514" s="596"/>
      <c r="M514" s="596"/>
      <c r="N514" s="561"/>
      <c r="O514" s="596"/>
      <c r="P514" s="596"/>
      <c r="Q514" s="596"/>
      <c r="R514" s="596"/>
      <c r="S514" s="596"/>
      <c r="T514" s="596"/>
      <c r="U514" s="596"/>
      <c r="V514" s="596"/>
      <c r="W514" s="596"/>
      <c r="X514" s="596"/>
      <c r="Y514" s="596"/>
      <c r="Z514" s="596"/>
      <c r="AA514" s="596"/>
      <c r="AB514" s="596"/>
      <c r="AC514" s="52"/>
      <c r="AF514" s="561"/>
    </row>
    <row r="515" spans="1:32" ht="18" customHeight="1" thickTop="1" thickBot="1" x14ac:dyDescent="0.25">
      <c r="A515" s="40" t="s">
        <v>795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1922.4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5" s="46">
        <f>IFERROR(Y89*1,"0")+IFERROR(Y90*1,"0")+IFERROR(Y91*1,"0")+IFERROR(Y95*1,"0")+IFERROR(Y96*1,"0")+IFERROR(Y97*1,"0")+IFERROR(Y98*1,"0")+IFERROR(Y99*1,"0")+IFERROR(Y100*1,"0")</f>
        <v>1055.7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607.5</v>
      </c>
      <c r="G515" s="46">
        <f>IFERROR(Y131*1,"0")+IFERROR(Y132*1,"0")+IFERROR(Y136*1,"0")+IFERROR(Y137*1,"0")</f>
        <v>0</v>
      </c>
      <c r="H515" s="46">
        <f>IFERROR(Y142*1,"0")+IFERROR(Y146*1,"0")+IFERROR(Y147*1,"0")+IFERROR(Y148*1,"0")</f>
        <v>0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883.19999999999993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0</v>
      </c>
      <c r="L515" s="46">
        <f>IFERROR(Y248*1,"0")+IFERROR(Y249*1,"0")+IFERROR(Y250*1,"0")+IFERROR(Y251*1,"0")+IFERROR(Y252*1,"0")</f>
        <v>0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0</v>
      </c>
      <c r="P515" s="46">
        <f>IFERROR(Y272*1,"0")+IFERROR(Y276*1,"0")</f>
        <v>0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1993.8</v>
      </c>
      <c r="S515" s="46">
        <f>IFERROR(Y333*1,"0")+IFERROR(Y334*1,"0")+IFERROR(Y335*1,"0")</f>
        <v>0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2010</v>
      </c>
      <c r="U515" s="46">
        <f>IFERROR(Y366*1,"0")+IFERROR(Y367*1,"0")+IFERROR(Y368*1,"0")+IFERROR(Y369*1,"0")+IFERROR(Y373*1,"0")+IFERROR(Y377*1,"0")+IFERROR(Y378*1,"0")+IFERROR(Y382*1,"0")</f>
        <v>927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372.6</v>
      </c>
      <c r="W515" s="46">
        <f>IFERROR(Y407*1,"0")+IFERROR(Y411*1,"0")+IFERROR(Y412*1,"0")+IFERROR(Y413*1,"0")+IFERROR(Y414*1,"0")</f>
        <v>567</v>
      </c>
      <c r="X515" s="46">
        <f>IFERROR(Y419*1,"0")</f>
        <v>0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7555.68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72</v>
      </c>
      <c r="AB515" s="46">
        <f>IFERROR(Y502*1,"0")</f>
        <v>0</v>
      </c>
      <c r="AC515" s="52"/>
      <c r="AF515" s="561"/>
    </row>
  </sheetData>
  <sheetProtection algorithmName="SHA-512" hashValue="GK0+9ngfnJwzt8VKMslbuI7yjlkRljlUcICltC9aCqR1Rh1lhyGl7Gd68oxNEJy2vqvp5Vol2bbTOl0SrLfzcA==" saltValue="imHztvY1Blb1STRTrZ203Q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D473:E473"/>
    <mergeCell ref="D187:E187"/>
    <mergeCell ref="P437:T437"/>
    <mergeCell ref="P315:T315"/>
    <mergeCell ref="P231:T231"/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P477:V477"/>
    <mergeCell ref="A60:Z60"/>
    <mergeCell ref="A92:O93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A498:O499"/>
    <mergeCell ref="D411:E411"/>
    <mergeCell ref="P330:V330"/>
    <mergeCell ref="D482:E482"/>
    <mergeCell ref="D289:E289"/>
    <mergeCell ref="P160:T160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496:E496"/>
    <mergeCell ref="D290:E290"/>
    <mergeCell ref="D361:E361"/>
    <mergeCell ref="P259:T259"/>
    <mergeCell ref="P148:T148"/>
    <mergeCell ref="D69:E69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S513:S514"/>
    <mergeCell ref="D366:E366"/>
    <mergeCell ref="D300:E300"/>
    <mergeCell ref="P31:T31"/>
    <mergeCell ref="P473:T473"/>
    <mergeCell ref="P158:T158"/>
    <mergeCell ref="P416:V416"/>
    <mergeCell ref="P45:V45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P465:T465"/>
    <mergeCell ref="D215:E215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P17:T18"/>
    <mergeCell ref="P323:V323"/>
    <mergeCell ref="D224:E224"/>
    <mergeCell ref="A398:O399"/>
    <mergeCell ref="P492:T492"/>
    <mergeCell ref="D31:E31"/>
    <mergeCell ref="P286:T286"/>
    <mergeCell ref="A167:O168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P52:T52"/>
    <mergeCell ref="D160:E160"/>
    <mergeCell ref="P481:T481"/>
    <mergeCell ref="A467:O468"/>
    <mergeCell ref="P139:V139"/>
    <mergeCell ref="A476:O477"/>
    <mergeCell ref="A284:Z284"/>
    <mergeCell ref="A127:O128"/>
    <mergeCell ref="P426:V426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D456:E456"/>
    <mergeCell ref="P125:T125"/>
    <mergeCell ref="D84:E84"/>
    <mergeCell ref="P41:T41"/>
    <mergeCell ref="A157:Z157"/>
    <mergeCell ref="D22:E22"/>
    <mergeCell ref="D320:E320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P208:T208"/>
    <mergeCell ref="A138:O139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P43:T43"/>
    <mergeCell ref="P65:V65"/>
    <mergeCell ref="P440:T440"/>
    <mergeCell ref="D434:E434"/>
    <mergeCell ref="D154:E154"/>
    <mergeCell ref="D225:E225"/>
    <mergeCell ref="P61:T61"/>
    <mergeCell ref="D436:E436"/>
    <mergeCell ref="P346:T346"/>
    <mergeCell ref="P262:V262"/>
    <mergeCell ref="P321:T321"/>
    <mergeCell ref="P401:T401"/>
    <mergeCell ref="P230:T230"/>
    <mergeCell ref="D382:E382"/>
    <mergeCell ref="A227:O228"/>
    <mergeCell ref="P97:T97"/>
    <mergeCell ref="P194:T194"/>
    <mergeCell ref="P250:T250"/>
    <mergeCell ref="P301:T301"/>
    <mergeCell ref="P295:T295"/>
    <mergeCell ref="P276:T276"/>
    <mergeCell ref="P105:T105"/>
    <mergeCell ref="D257:E257"/>
    <mergeCell ref="P214:T214"/>
    <mergeCell ref="D91:E91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P341:T341"/>
    <mergeCell ref="A362:O363"/>
    <mergeCell ref="D449:E449"/>
    <mergeCell ref="D321:E321"/>
    <mergeCell ref="P107:T107"/>
    <mergeCell ref="P166:T166"/>
    <mergeCell ref="A453:Z453"/>
    <mergeCell ref="P79:T79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A12:M12"/>
    <mergeCell ref="P200:V200"/>
    <mergeCell ref="P74:T74"/>
    <mergeCell ref="A190:Z190"/>
    <mergeCell ref="A19:Z19"/>
    <mergeCell ref="P292:V292"/>
    <mergeCell ref="D182:E182"/>
    <mergeCell ref="A117:Z117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A94:Z94"/>
    <mergeCell ref="A417:Z417"/>
    <mergeCell ref="P244:V244"/>
    <mergeCell ref="D61:E61"/>
    <mergeCell ref="A427:Z427"/>
    <mergeCell ref="A256:Z256"/>
    <mergeCell ref="P302:V302"/>
    <mergeCell ref="A15:M15"/>
    <mergeCell ref="A232:O233"/>
    <mergeCell ref="D346:E346"/>
    <mergeCell ref="P77:T77"/>
    <mergeCell ref="P204:T204"/>
    <mergeCell ref="A264:Z264"/>
    <mergeCell ref="D125:E125"/>
    <mergeCell ref="A418:Z418"/>
    <mergeCell ref="D112:E112"/>
    <mergeCell ref="A302:O303"/>
    <mergeCell ref="A372:Z372"/>
    <mergeCell ref="P299:T299"/>
    <mergeCell ref="P150:V150"/>
    <mergeCell ref="H17:H18"/>
    <mergeCell ref="D136:E136"/>
    <mergeCell ref="P15:T16"/>
    <mergeCell ref="D414:E414"/>
    <mergeCell ref="P377:T377"/>
    <mergeCell ref="P206:T206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P248:T248"/>
    <mergeCell ref="P441:T441"/>
    <mergeCell ref="P235:T235"/>
    <mergeCell ref="P306:T306"/>
    <mergeCell ref="P384:V384"/>
    <mergeCell ref="A280:Z280"/>
    <mergeCell ref="P207:T207"/>
    <mergeCell ref="A325:Z325"/>
    <mergeCell ref="D352:E352"/>
    <mergeCell ref="P419:T419"/>
    <mergeCell ref="P488:V488"/>
    <mergeCell ref="A471:Z471"/>
    <mergeCell ref="P474:T474"/>
    <mergeCell ref="P466:T466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D389:E389"/>
    <mergeCell ref="P176:T176"/>
    <mergeCell ref="D222:E222"/>
    <mergeCell ref="P35:T35"/>
    <mergeCell ref="P333:T333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A130:Z130"/>
    <mergeCell ref="A201:Z201"/>
    <mergeCell ref="D165:E165"/>
    <mergeCell ref="D475:E475"/>
    <mergeCell ref="P486:T486"/>
    <mergeCell ref="P342:T342"/>
    <mergeCell ref="P146:T146"/>
    <mergeCell ref="D373:E373"/>
    <mergeCell ref="D202:E202"/>
    <mergeCell ref="A179:Z179"/>
    <mergeCell ref="P112:T112"/>
    <mergeCell ref="A236:O237"/>
    <mergeCell ref="P273:V273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P493:V493"/>
    <mergeCell ref="P371:V371"/>
    <mergeCell ref="A318:Z318"/>
    <mergeCell ref="D252:E252"/>
    <mergeCell ref="P358:V358"/>
    <mergeCell ref="P66:V66"/>
    <mergeCell ref="A101:O102"/>
    <mergeCell ref="P202:T202"/>
    <mergeCell ref="A188:O189"/>
    <mergeCell ref="A469:Z469"/>
    <mergeCell ref="P174:V174"/>
    <mergeCell ref="P75:T75"/>
    <mergeCell ref="A71:O72"/>
    <mergeCell ref="P320:T320"/>
    <mergeCell ref="P314:T314"/>
    <mergeCell ref="P236:V236"/>
    <mergeCell ref="P92:V92"/>
    <mergeCell ref="A88:Z88"/>
    <mergeCell ref="P257:T257"/>
    <mergeCell ref="D194:E194"/>
    <mergeCell ref="P173:V173"/>
    <mergeCell ref="P237:V237"/>
    <mergeCell ref="D367:E367"/>
    <mergeCell ref="A65:O66"/>
    <mergeCell ref="B513:B514"/>
    <mergeCell ref="P439:T439"/>
    <mergeCell ref="D249:E249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D29:E29"/>
    <mergeCell ref="P344:T344"/>
    <mergeCell ref="Q6:R6"/>
    <mergeCell ref="P243:T243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V12:W12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D395:E395"/>
    <mergeCell ref="P374:V374"/>
    <mergeCell ref="A268:O269"/>
    <mergeCell ref="A255:Z255"/>
    <mergeCell ref="A10:C10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313:T313"/>
    <mergeCell ref="N17:N18"/>
    <mergeCell ref="A58:O59"/>
    <mergeCell ref="D265:E265"/>
    <mergeCell ref="A20:Z20"/>
    <mergeCell ref="M17:M18"/>
    <mergeCell ref="O17:O18"/>
    <mergeCell ref="P62:T62"/>
    <mergeCell ref="Q13:R13"/>
    <mergeCell ref="X17:X18"/>
    <mergeCell ref="D286:E286"/>
    <mergeCell ref="P216:V216"/>
    <mergeCell ref="U17:V17"/>
    <mergeCell ref="Y17:Y18"/>
    <mergeCell ref="P310:V310"/>
    <mergeCell ref="D57:E57"/>
    <mergeCell ref="A8:C8"/>
    <mergeCell ref="A153:Z153"/>
    <mergeCell ref="P138:V138"/>
    <mergeCell ref="D97:E97"/>
    <mergeCell ref="A9:C9"/>
    <mergeCell ref="G17:G18"/>
    <mergeCell ref="V6:W9"/>
    <mergeCell ref="P22:T22"/>
    <mergeCell ref="Z17:Z18"/>
    <mergeCell ref="P44:V44"/>
    <mergeCell ref="J9:M9"/>
    <mergeCell ref="D62:E62"/>
    <mergeCell ref="D193:E193"/>
    <mergeCell ref="D64:E64"/>
    <mergeCell ref="P86:V86"/>
    <mergeCell ref="A38:Z38"/>
    <mergeCell ref="A13:M1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67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87 X341:X342 X344 X351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5UYU6ylZIJe44/JCISlAYPEZIbneZHjLr8FZad72k9Yr5bKB9EWL39NpHBupPHTQ1WKEof003iwDXTgzve3qow==" saltValue="xOZRiwn1HFPCKi+L2/Xa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1013</vt:i4>
      </vt:variant>
    </vt:vector>
  </HeadingPairs>
  <TitlesOfParts>
    <vt:vector size="10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2025-07-18T11:00:14Z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