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7,25 Пушкарный\"/>
    </mc:Choice>
  </mc:AlternateContent>
  <xr:revisionPtr revIDLastSave="0" documentId="13_ncr:1_{26794A2A-CA9C-4A79-AB9D-23D2992599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BP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Z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Z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P390" i="2"/>
  <c r="BO390" i="2"/>
  <c r="BM390" i="2"/>
  <c r="Y390" i="2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Z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P347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Z334" i="2"/>
  <c r="Y334" i="2"/>
  <c r="BN334" i="2" s="1"/>
  <c r="P334" i="2"/>
  <c r="BO333" i="2"/>
  <c r="BM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P314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Y278" i="2"/>
  <c r="X278" i="2"/>
  <c r="Y277" i="2"/>
  <c r="X277" i="2"/>
  <c r="BP276" i="2"/>
  <c r="BO276" i="2"/>
  <c r="BN276" i="2"/>
  <c r="BM276" i="2"/>
  <c r="Z276" i="2"/>
  <c r="Z277" i="2" s="1"/>
  <c r="Y276" i="2"/>
  <c r="P276" i="2"/>
  <c r="X274" i="2"/>
  <c r="Y273" i="2"/>
  <c r="X273" i="2"/>
  <c r="BP272" i="2"/>
  <c r="BO272" i="2"/>
  <c r="BN272" i="2"/>
  <c r="BM272" i="2"/>
  <c r="Z272" i="2"/>
  <c r="Z273" i="2" s="1"/>
  <c r="Y272" i="2"/>
  <c r="P515" i="2" s="1"/>
  <c r="P272" i="2"/>
  <c r="X269" i="2"/>
  <c r="X268" i="2"/>
  <c r="BO267" i="2"/>
  <c r="BN267" i="2"/>
  <c r="BM267" i="2"/>
  <c r="Z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N202" i="2"/>
  <c r="BM202" i="2"/>
  <c r="Z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Y168" i="2" s="1"/>
  <c r="P158" i="2"/>
  <c r="X156" i="2"/>
  <c r="X155" i="2"/>
  <c r="BO154" i="2"/>
  <c r="BM154" i="2"/>
  <c r="Y154" i="2"/>
  <c r="I515" i="2" s="1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Z105" i="2"/>
  <c r="Y105" i="2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42" i="2" l="1"/>
  <c r="BN42" i="2"/>
  <c r="E515" i="2"/>
  <c r="Z97" i="2"/>
  <c r="BN97" i="2"/>
  <c r="Z121" i="2"/>
  <c r="BN121" i="2"/>
  <c r="Z125" i="2"/>
  <c r="BN125" i="2"/>
  <c r="Y127" i="2"/>
  <c r="Z154" i="2"/>
  <c r="Z155" i="2" s="1"/>
  <c r="Y155" i="2"/>
  <c r="Z159" i="2"/>
  <c r="BN159" i="2"/>
  <c r="Z161" i="2"/>
  <c r="BN161" i="2"/>
  <c r="Z164" i="2"/>
  <c r="Z192" i="2"/>
  <c r="BN192" i="2"/>
  <c r="Z194" i="2"/>
  <c r="BN194" i="2"/>
  <c r="Z209" i="2"/>
  <c r="BN209" i="2"/>
  <c r="Z258" i="2"/>
  <c r="BN258" i="2"/>
  <c r="Z289" i="2"/>
  <c r="BN289" i="2"/>
  <c r="Z309" i="2"/>
  <c r="BN309" i="2"/>
  <c r="Z333" i="2"/>
  <c r="BP335" i="2"/>
  <c r="Z346" i="2"/>
  <c r="Z368" i="2"/>
  <c r="BP382" i="2"/>
  <c r="Z392" i="2"/>
  <c r="BP394" i="2"/>
  <c r="Z402" i="2"/>
  <c r="Y408" i="2"/>
  <c r="Z413" i="2"/>
  <c r="BN413" i="2"/>
  <c r="Z434" i="2"/>
  <c r="Z437" i="2"/>
  <c r="BN437" i="2"/>
  <c r="Z457" i="2"/>
  <c r="BN457" i="2"/>
  <c r="Z474" i="2"/>
  <c r="BN474" i="2"/>
  <c r="BN305" i="2"/>
  <c r="Z305" i="2"/>
  <c r="BP305" i="2"/>
  <c r="X507" i="2"/>
  <c r="BN296" i="2"/>
  <c r="Y303" i="2"/>
  <c r="Z296" i="2"/>
  <c r="R515" i="2"/>
  <c r="X505" i="2"/>
  <c r="D515" i="2"/>
  <c r="X509" i="2"/>
  <c r="X506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5" i="2"/>
  <c r="Z467" i="2" s="1"/>
  <c r="Z472" i="2"/>
  <c r="Z476" i="2" s="1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292" i="2" s="1"/>
  <c r="Z301" i="2"/>
  <c r="Z302" i="2" s="1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2" i="2" s="1"/>
  <c r="Z96" i="2"/>
  <c r="Z101" i="2" s="1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53" i="2" s="1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379" i="2" l="1"/>
  <c r="Z461" i="2"/>
  <c r="X508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<sst xmlns="http://schemas.openxmlformats.org/spreadsheetml/2006/main" count="3759" uniqueCount="812">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</sst>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 x14ac:dyDescent="0.2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 x14ac:dyDescent="0.25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 x14ac:dyDescent="0.25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 x14ac:dyDescent="0.25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 x14ac:dyDescent="0.25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 x14ac:dyDescent="0.25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588</v>
      </c>
      <c r="Y58" s="43">
        <f>IFERROR(Y52/H52,"0")+IFERROR(Y53/H53,"0")+IFERROR(Y54/H54,"0")+IFERROR(Y55/H55,"0")+IFERROR(Y56/H56,"0")+IFERROR(Y57/H57,"0")</f>
        <v>588</v>
      </c>
      <c r="Z58" s="43">
        <f>IFERROR(IF(Z52="",0,Z52),"0")+IFERROR(IF(Z53="",0,Z53),"0")+IFERROR(IF(Z54="",0,Z54),"0")+IFERROR(IF(Z55="",0,Z55),"0")+IFERROR(IF(Z56="",0,Z56),"0")+IFERROR(IF(Z57="",0,Z57),"0")</f>
        <v>7.2160799999999998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3855.6</v>
      </c>
      <c r="Y59" s="43">
        <f>IFERROR(SUM(Y52:Y57),"0")</f>
        <v>3855.6000000000004</v>
      </c>
      <c r="Z59" s="42"/>
      <c r="AA59" s="67"/>
      <c r="AB59" s="67"/>
      <c r="AC59" s="67"/>
    </row>
    <row r="60" spans="1:68" ht="14.25" customHeight="1" x14ac:dyDescent="0.25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 x14ac:dyDescent="0.25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 x14ac:dyDescent="0.25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 x14ac:dyDescent="0.25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200</v>
      </c>
      <c r="Y118" s="55">
        <f>IFERROR(IF(X118="",0,CEILING((X118/$H118),1)*$H118),"")</f>
        <v>202.5</v>
      </c>
      <c r="Z118" s="41">
        <f>IFERROR(IF(Y118=0,"",ROUNDUP(Y118/H118,0)*0.01898),"")</f>
        <v>0.47450000000000003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212.66666666666666</v>
      </c>
      <c r="BN118" s="78">
        <f>IFERROR(Y118*I118/H118,"0")</f>
        <v>215.32499999999999</v>
      </c>
      <c r="BO118" s="78">
        <f>IFERROR(1/J118*(X118/H118),"0")</f>
        <v>0.38580246913580246</v>
      </c>
      <c r="BP118" s="78">
        <f>IFERROR(1/J118*(Y118/H118),"0")</f>
        <v>0.390625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24.691358024691358</v>
      </c>
      <c r="Y122" s="43">
        <f>IFERROR(Y118/H118,"0")+IFERROR(Y119/H119,"0")+IFERROR(Y120/H120,"0")+IFERROR(Y121/H121,"0")</f>
        <v>25</v>
      </c>
      <c r="Z122" s="43">
        <f>IFERROR(IF(Z118="",0,Z118),"0")+IFERROR(IF(Z119="",0,Z119),"0")+IFERROR(IF(Z120="",0,Z120),"0")+IFERROR(IF(Z121="",0,Z121),"0")</f>
        <v>0.47450000000000003</v>
      </c>
      <c r="AA122" s="67"/>
      <c r="AB122" s="67"/>
      <c r="AC122" s="67"/>
    </row>
    <row r="123" spans="1:68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200</v>
      </c>
      <c r="Y123" s="43">
        <f>IFERROR(SUM(Y118:Y121),"0")</f>
        <v>202.5</v>
      </c>
      <c r="Z123" s="42"/>
      <c r="AA123" s="67"/>
      <c r="AB123" s="67"/>
      <c r="AC123" s="67"/>
    </row>
    <row r="124" spans="1:68" ht="14.25" customHeight="1" x14ac:dyDescent="0.25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 x14ac:dyDescent="0.25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 x14ac:dyDescent="0.25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 x14ac:dyDescent="0.25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 x14ac:dyDescent="0.25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 x14ac:dyDescent="0.25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 x14ac:dyDescent="0.25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 x14ac:dyDescent="0.25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 x14ac:dyDescent="0.25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 x14ac:dyDescent="0.25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 x14ac:dyDescent="0.25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 x14ac:dyDescent="0.25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 x14ac:dyDescent="0.25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1800</v>
      </c>
      <c r="Y288" s="55">
        <f t="shared" si="42"/>
        <v>1803.6000000000001</v>
      </c>
      <c r="Z288" s="41">
        <f>IFERROR(IF(Y288=0,"",ROUNDUP(Y288/H288,0)*0.02039),"")</f>
        <v>3.4051299999999998</v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1879.9999999999998</v>
      </c>
      <c r="BN288" s="78">
        <f t="shared" si="44"/>
        <v>1883.76</v>
      </c>
      <c r="BO288" s="78">
        <f t="shared" si="45"/>
        <v>3.4722222222222219</v>
      </c>
      <c r="BP288" s="78">
        <f t="shared" si="46"/>
        <v>3.4791666666666665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166.66666666666666</v>
      </c>
      <c r="Y292" s="43">
        <f>IFERROR(Y286/H286,"0")+IFERROR(Y287/H287,"0")+IFERROR(Y288/H288,"0")+IFERROR(Y289/H289,"0")+IFERROR(Y290/H290,"0")+IFERROR(Y291/H291,"0")</f>
        <v>167</v>
      </c>
      <c r="Z292" s="43">
        <f>IFERROR(IF(Z286="",0,Z286),"0")+IFERROR(IF(Z287="",0,Z287),"0")+IFERROR(IF(Z288="",0,Z288),"0")+IFERROR(IF(Z289="",0,Z289),"0")+IFERROR(IF(Z290="",0,Z290),"0")+IFERROR(IF(Z291="",0,Z291),"0")</f>
        <v>3.4051299999999998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1800</v>
      </c>
      <c r="Y293" s="43">
        <f>IFERROR(SUM(Y286:Y291),"0")</f>
        <v>1803.6000000000001</v>
      </c>
      <c r="Z293" s="42"/>
      <c r="AA293" s="67"/>
      <c r="AB293" s="67"/>
      <c r="AC293" s="67"/>
    </row>
    <row r="294" spans="1:68" ht="14.25" customHeight="1" x14ac:dyDescent="0.25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200</v>
      </c>
      <c r="Y296" s="55">
        <f t="shared" si="47"/>
        <v>201.60000000000002</v>
      </c>
      <c r="Z296" s="41">
        <f>IFERROR(IF(Y296=0,"",ROUNDUP(Y296/H296,0)*0.00902),"")</f>
        <v>0.43296000000000001</v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212.85714285714286</v>
      </c>
      <c r="BN296" s="78">
        <f t="shared" si="49"/>
        <v>214.56</v>
      </c>
      <c r="BO296" s="78">
        <f t="shared" si="50"/>
        <v>0.36075036075036077</v>
      </c>
      <c r="BP296" s="78">
        <f t="shared" si="51"/>
        <v>0.36363636363636365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47.61904761904762</v>
      </c>
      <c r="Y302" s="43">
        <f>IFERROR(Y295/H295,"0")+IFERROR(Y296/H296,"0")+IFERROR(Y297/H297,"0")+IFERROR(Y298/H298,"0")+IFERROR(Y299/H299,"0")+IFERROR(Y300/H300,"0")+IFERROR(Y301/H301,"0")</f>
        <v>48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0.43296000000000001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200</v>
      </c>
      <c r="Y303" s="43">
        <f>IFERROR(SUM(Y295:Y301),"0")</f>
        <v>201.60000000000002</v>
      </c>
      <c r="Z303" s="42"/>
      <c r="AA303" s="67"/>
      <c r="AB303" s="67"/>
      <c r="AC303" s="67"/>
    </row>
    <row r="304" spans="1:68" ht="14.25" customHeight="1" x14ac:dyDescent="0.25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5100</v>
      </c>
      <c r="Y305" s="55">
        <f>IFERROR(IF(X305="",0,CEILING((X305/$H305),1)*$H305),"")</f>
        <v>5101.2</v>
      </c>
      <c r="Z305" s="41">
        <f>IFERROR(IF(Y305=0,"",ROUNDUP(Y305/H305,0)*0.01898),"")</f>
        <v>12.41292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5435.4230769230771</v>
      </c>
      <c r="BN305" s="78">
        <f>IFERROR(Y305*I305/H305,"0")</f>
        <v>5436.7020000000002</v>
      </c>
      <c r="BO305" s="78">
        <f>IFERROR(1/J305*(X305/H305),"0")</f>
        <v>10.216346153846153</v>
      </c>
      <c r="BP305" s="78">
        <f>IFERROR(1/J305*(Y305/H305),"0")</f>
        <v>10.21875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653.84615384615381</v>
      </c>
      <c r="Y310" s="43">
        <f>IFERROR(Y305/H305,"0")+IFERROR(Y306/H306,"0")+IFERROR(Y307/H307,"0")+IFERROR(Y308/H308,"0")+IFERROR(Y309/H309,"0")</f>
        <v>654</v>
      </c>
      <c r="Z310" s="43">
        <f>IFERROR(IF(Z305="",0,Z305),"0")+IFERROR(IF(Z306="",0,Z306),"0")+IFERROR(IF(Z307="",0,Z307),"0")+IFERROR(IF(Z308="",0,Z308),"0")+IFERROR(IF(Z309="",0,Z309),"0")</f>
        <v>12.41292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5100</v>
      </c>
      <c r="Y311" s="43">
        <f>IFERROR(SUM(Y305:Y309),"0")</f>
        <v>5101.2</v>
      </c>
      <c r="Z311" s="42"/>
      <c r="AA311" s="67"/>
      <c r="AB311" s="67"/>
      <c r="AC311" s="67"/>
    </row>
    <row r="312" spans="1:68" ht="14.25" customHeight="1" x14ac:dyDescent="0.25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200</v>
      </c>
      <c r="Y314" s="55">
        <f>IFERROR(IF(X314="",0,CEILING((X314/$H314),1)*$H314),"")</f>
        <v>202.79999999999998</v>
      </c>
      <c r="Z314" s="41">
        <f>IFERROR(IF(Y314=0,"",ROUNDUP(Y314/H314,0)*0.01898),"")</f>
        <v>0.49348000000000003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213.30769230769235</v>
      </c>
      <c r="BN314" s="78">
        <f>IFERROR(Y314*I314/H314,"0")</f>
        <v>216.29400000000001</v>
      </c>
      <c r="BO314" s="78">
        <f>IFERROR(1/J314*(X314/H314),"0")</f>
        <v>0.40064102564102566</v>
      </c>
      <c r="BP314" s="78">
        <f>IFERROR(1/J314*(Y314/H314),"0")</f>
        <v>0.40625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25.641025641025642</v>
      </c>
      <c r="Y316" s="43">
        <f>IFERROR(Y313/H313,"0")+IFERROR(Y314/H314,"0")+IFERROR(Y315/H315,"0")</f>
        <v>26</v>
      </c>
      <c r="Z316" s="43">
        <f>IFERROR(IF(Z313="",0,Z313),"0")+IFERROR(IF(Z314="",0,Z314),"0")+IFERROR(IF(Z315="",0,Z315),"0")</f>
        <v>0.49348000000000003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200</v>
      </c>
      <c r="Y317" s="43">
        <f>IFERROR(SUM(Y313:Y315),"0")</f>
        <v>202.79999999999998</v>
      </c>
      <c r="Z317" s="42"/>
      <c r="AA317" s="67"/>
      <c r="AB317" s="67"/>
      <c r="AC317" s="67"/>
    </row>
    <row r="318" spans="1:68" ht="14.25" customHeight="1" x14ac:dyDescent="0.25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 x14ac:dyDescent="0.25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 x14ac:dyDescent="0.25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 x14ac:dyDescent="0.25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3600</v>
      </c>
      <c r="Y343" s="55">
        <f t="shared" si="52"/>
        <v>3600</v>
      </c>
      <c r="Z343" s="41">
        <f>IFERROR(IF(Y343=0,"",ROUNDUP(Y343/H343,0)*0.02175),"")</f>
        <v>5.22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3715.2</v>
      </c>
      <c r="BN343" s="78">
        <f t="shared" si="54"/>
        <v>3715.2</v>
      </c>
      <c r="BO343" s="78">
        <f t="shared" si="55"/>
        <v>5</v>
      </c>
      <c r="BP343" s="78">
        <f t="shared" si="56"/>
        <v>5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240</v>
      </c>
      <c r="Y348" s="43">
        <f>IFERROR(Y341/H341,"0")+IFERROR(Y342/H342,"0")+IFERROR(Y343/H343,"0")+IFERROR(Y344/H344,"0")+IFERROR(Y345/H345,"0")+IFERROR(Y346/H346,"0")+IFERROR(Y347/H347,"0")</f>
        <v>240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5.22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3600</v>
      </c>
      <c r="Y349" s="43">
        <f>IFERROR(SUM(Y341:Y347),"0")</f>
        <v>3600</v>
      </c>
      <c r="Z349" s="42"/>
      <c r="AA349" s="67"/>
      <c r="AB349" s="67"/>
      <c r="AC349" s="67"/>
    </row>
    <row r="350" spans="1:68" ht="14.25" customHeight="1" x14ac:dyDescent="0.25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 x14ac:dyDescent="0.25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 x14ac:dyDescent="0.25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 x14ac:dyDescent="0.25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 x14ac:dyDescent="0.25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 x14ac:dyDescent="0.25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 x14ac:dyDescent="0.25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 x14ac:dyDescent="0.25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 x14ac:dyDescent="0.25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 x14ac:dyDescent="0.25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 x14ac:dyDescent="0.25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1300</v>
      </c>
      <c r="Y487" s="55">
        <f>IFERROR(IF(X487="",0,CEILING((X487/$H487),1)*$H487),"")</f>
        <v>1302</v>
      </c>
      <c r="Z487" s="41">
        <f>IFERROR(IF(Y487=0,"",ROUNDUP(Y487/H487,0)*0.00902),"")</f>
        <v>2.7962000000000002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1383.5714285714284</v>
      </c>
      <c r="BN487" s="78">
        <f>IFERROR(Y487*I487/H487,"0")</f>
        <v>1385.6999999999998</v>
      </c>
      <c r="BO487" s="78">
        <f>IFERROR(1/J487*(X487/H487),"0")</f>
        <v>2.3448773448773448</v>
      </c>
      <c r="BP487" s="78">
        <f>IFERROR(1/J487*(Y487/H487),"0")</f>
        <v>2.3484848484848486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309.52380952380952</v>
      </c>
      <c r="Y488" s="43">
        <f>IFERROR(Y486/H486,"0")+IFERROR(Y487/H487,"0")</f>
        <v>310</v>
      </c>
      <c r="Z488" s="43">
        <f>IFERROR(IF(Z486="",0,Z486),"0")+IFERROR(IF(Z487="",0,Z487),"0")</f>
        <v>2.7962000000000002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1300</v>
      </c>
      <c r="Y489" s="43">
        <f>IFERROR(SUM(Y486:Y487),"0")</f>
        <v>1302</v>
      </c>
      <c r="Z489" s="42"/>
      <c r="AA489" s="67"/>
      <c r="AB489" s="67"/>
      <c r="AC489" s="67"/>
    </row>
    <row r="490" spans="1:68" ht="14.25" customHeight="1" x14ac:dyDescent="0.25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 x14ac:dyDescent="0.25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17947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17970.3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18847.799340659338</v>
      </c>
      <c r="Y506" s="43">
        <f>IFERROR(SUM(BN22:BN502),"0")</f>
        <v>18872.300999999999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31</v>
      </c>
      <c r="Y507" s="44">
        <f>ROUNDUP(SUM(BP22:BP502),0)</f>
        <v>31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19622.799340659338</v>
      </c>
      <c r="Y508" s="43">
        <f>GrossWeightTotalR+PalletQtyTotalR*25</f>
        <v>19647.300999999999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2349.0991724325058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2352</v>
      </c>
      <c r="Z509" s="42"/>
      <c r="AA509" s="67"/>
      <c r="AB509" s="67"/>
      <c r="AC509" s="67"/>
    </row>
    <row r="510" spans="1:68" ht="14.25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35.761850000000003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5556.6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202.5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7309.2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3600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1302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2025-07-18T06:57:03Z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