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F5A0B5-37CF-48DB-90C9-206D707D72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BP351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Z35" i="1" l="1"/>
  <c r="Z36" i="1" s="1"/>
  <c r="BN35" i="1"/>
  <c r="BP35" i="1"/>
  <c r="Y36" i="1"/>
  <c r="Z47" i="1"/>
  <c r="Z48" i="1" s="1"/>
  <c r="BN47" i="1"/>
  <c r="BP47" i="1"/>
  <c r="Y48" i="1"/>
  <c r="Z52" i="1"/>
  <c r="BN52" i="1"/>
  <c r="Z147" i="1"/>
  <c r="BN147" i="1"/>
  <c r="Z221" i="1"/>
  <c r="BN221" i="1"/>
  <c r="Z308" i="1"/>
  <c r="BN308" i="1"/>
  <c r="Z382" i="1"/>
  <c r="Z383" i="1" s="1"/>
  <c r="BN382" i="1"/>
  <c r="BP382" i="1"/>
  <c r="Y383" i="1"/>
  <c r="Z388" i="1"/>
  <c r="BN388" i="1"/>
  <c r="J9" i="1"/>
  <c r="F9" i="1"/>
  <c r="F10" i="1"/>
  <c r="X507" i="1"/>
  <c r="Z64" i="1"/>
  <c r="BN64" i="1"/>
  <c r="Z121" i="1"/>
  <c r="BN121" i="1"/>
  <c r="Z165" i="1"/>
  <c r="BN165" i="1"/>
  <c r="Z206" i="1"/>
  <c r="BN206" i="1"/>
  <c r="Z243" i="1"/>
  <c r="BN243" i="1"/>
  <c r="Z296" i="1"/>
  <c r="BN296" i="1"/>
  <c r="Z328" i="1"/>
  <c r="BN328" i="1"/>
  <c r="Z351" i="1"/>
  <c r="BN351" i="1"/>
  <c r="Z396" i="1"/>
  <c r="BN396" i="1"/>
  <c r="BP29" i="1"/>
  <c r="BN29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9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Z41" i="1"/>
  <c r="BN4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Z323" i="1" s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379" i="1"/>
  <c r="Z302" i="1"/>
  <c r="Z292" i="1"/>
  <c r="Z261" i="1"/>
  <c r="Z253" i="1"/>
  <c r="Z115" i="1"/>
  <c r="Z71" i="1"/>
  <c r="Z44" i="1"/>
  <c r="Z188" i="1"/>
  <c r="Z133" i="1"/>
  <c r="Z58" i="1"/>
  <c r="Z336" i="1"/>
  <c r="Z85" i="1"/>
  <c r="Z65" i="1"/>
  <c r="Z216" i="1"/>
  <c r="Z476" i="1"/>
  <c r="Z268" i="1"/>
  <c r="Z80" i="1"/>
  <c r="Z109" i="1"/>
  <c r="Z398" i="1"/>
  <c r="Z370" i="1"/>
  <c r="Z232" i="1"/>
  <c r="Z415" i="1"/>
  <c r="Z329" i="1"/>
  <c r="Z348" i="1"/>
  <c r="Z211" i="1"/>
  <c r="Z498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<sst xmlns="http://schemas.openxmlformats.org/spreadsheetml/2006/main" count="2264" uniqueCount="812">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</sst>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811</v>
      </c>
      <c r="I5" s="680"/>
      <c r="J5" s="680"/>
      <c r="K5" s="680"/>
      <c r="L5" s="680"/>
      <c r="M5" s="681"/>
      <c r="N5" s="58"/>
      <c r="P5" s="24" t="s">
        <v>10</v>
      </c>
      <c r="Q5" s="619">
        <v>45858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44">
        <v>0.625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21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33"/>
      <c r="R10" s="734"/>
      <c r="U10" s="24" t="s">
        <v>23</v>
      </c>
      <c r="V10" s="859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20"/>
      <c r="U11" s="24" t="s">
        <v>27</v>
      </c>
      <c r="V11" s="607" t="s">
        <v>28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789" t="s">
        <v>38</v>
      </c>
      <c r="D17" s="578" t="s">
        <v>39</v>
      </c>
      <c r="E17" s="60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829"/>
      <c r="R17" s="829"/>
      <c r="S17" s="829"/>
      <c r="T17" s="600"/>
      <c r="U17" s="609" t="s">
        <v>51</v>
      </c>
      <c r="V17" s="597"/>
      <c r="W17" s="578" t="s">
        <v>52</v>
      </c>
      <c r="X17" s="578" t="s">
        <v>53</v>
      </c>
      <c r="Y17" s="567" t="s">
        <v>54</v>
      </c>
      <c r="Z17" s="589" t="s">
        <v>55</v>
      </c>
      <c r="AA17" s="643" t="s">
        <v>56</v>
      </c>
      <c r="AB17" s="643" t="s">
        <v>57</v>
      </c>
      <c r="AC17" s="643" t="s">
        <v>58</v>
      </c>
      <c r="AD17" s="643" t="s">
        <v>59</v>
      </c>
      <c r="AE17" s="644"/>
      <c r="AF17" s="645"/>
      <c r="AG17" s="66"/>
      <c r="BD17" s="65" t="s">
        <v>60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61</v>
      </c>
      <c r="V18" s="67" t="s">
        <v>62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63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86" t="s">
        <v>69</v>
      </c>
      <c r="Q22" s="587"/>
      <c r="R22" s="587"/>
      <c r="S22" s="587"/>
      <c r="T22" s="588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101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70</v>
      </c>
      <c r="X41" s="563">
        <v>1920</v>
      </c>
      <c r="Y41" s="564">
        <f>IFERROR(IF(X41="",0,CEILING((X41/$H41),1)*$H41),"")</f>
        <v>1922.4</v>
      </c>
      <c r="Z41" s="36">
        <f>IFERROR(IF(Y41=0,"",ROUNDUP(Y41/H41,0)*0.01898),"")</f>
        <v>3.3784399999999999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1997.333333333333</v>
      </c>
      <c r="BN41" s="64">
        <f>IFERROR(Y41*I41/H41,"0")</f>
        <v>1999.83</v>
      </c>
      <c r="BO41" s="64">
        <f>IFERROR(1/J41*(X41/H41),"0")</f>
        <v>2.7777777777777777</v>
      </c>
      <c r="BP41" s="64">
        <f>IFERROR(1/J41*(Y41/H41),"0")</f>
        <v>2.78125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5">
        <f>IFERROR(X41/H41,"0")+IFERROR(X42/H42,"0")+IFERROR(X43/H43,"0")</f>
        <v>177.77777777777777</v>
      </c>
      <c r="Y44" s="565">
        <f>IFERROR(Y41/H41,"0")+IFERROR(Y42/H42,"0")+IFERROR(Y43/H43,"0")</f>
        <v>178</v>
      </c>
      <c r="Z44" s="565">
        <f>IFERROR(IF(Z41="",0,Z41),"0")+IFERROR(IF(Z42="",0,Z42),"0")+IFERROR(IF(Z43="",0,Z43),"0")</f>
        <v>3.3784399999999999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5">
        <f>IFERROR(SUM(X41:X43),"0")</f>
        <v>1920</v>
      </c>
      <c r="Y45" s="565">
        <f>IFERROR(SUM(Y41:Y43),"0")</f>
        <v>1922.4</v>
      </c>
      <c r="Z45" s="37"/>
      <c r="AA45" s="566"/>
      <c r="AB45" s="566"/>
      <c r="AC45" s="566"/>
    </row>
    <row r="46" spans="1:68" ht="14.25" hidden="1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70</v>
      </c>
      <c r="X89" s="563">
        <v>820</v>
      </c>
      <c r="Y89" s="564">
        <f>IFERROR(IF(X89="",0,CEILING((X89/$H89),1)*$H89),"")</f>
        <v>820.80000000000007</v>
      </c>
      <c r="Z89" s="36">
        <f>IFERROR(IF(Y89=0,"",ROUNDUP(Y89/H89,0)*0.01898),"")</f>
        <v>1.44248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853.0277777777776</v>
      </c>
      <c r="BN89" s="64">
        <f>IFERROR(Y89*I89/H89,"0")</f>
        <v>853.8599999999999</v>
      </c>
      <c r="BO89" s="64">
        <f>IFERROR(1/J89*(X89/H89),"0")</f>
        <v>1.1863425925925926</v>
      </c>
      <c r="BP89" s="64">
        <f>IFERROR(1/J89*(Y89/H89),"0")</f>
        <v>1.1875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5">
        <f>IFERROR(X89/H89,"0")+IFERROR(X90/H90,"0")+IFERROR(X91/H91,"0")</f>
        <v>75.925925925925924</v>
      </c>
      <c r="Y92" s="565">
        <f>IFERROR(Y89/H89,"0")+IFERROR(Y90/H90,"0")+IFERROR(Y91/H91,"0")</f>
        <v>76</v>
      </c>
      <c r="Z92" s="565">
        <f>IFERROR(IF(Z89="",0,Z89),"0")+IFERROR(IF(Z90="",0,Z90),"0")+IFERROR(IF(Z91="",0,Z91),"0")</f>
        <v>1.44248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5">
        <f>IFERROR(SUM(X89:X91),"0")</f>
        <v>820</v>
      </c>
      <c r="Y93" s="565">
        <f>IFERROR(SUM(Y89:Y91),"0")</f>
        <v>820.80000000000007</v>
      </c>
      <c r="Z93" s="37"/>
      <c r="AA93" s="566"/>
      <c r="AB93" s="566"/>
      <c r="AC93" s="566"/>
    </row>
    <row r="94" spans="1:68" ht="14.25" hidden="1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7"/>
      <c r="R95" s="587"/>
      <c r="S95" s="587"/>
      <c r="T95" s="588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70</v>
      </c>
      <c r="X99" s="563">
        <v>234</v>
      </c>
      <c r="Y99" s="564">
        <f t="shared" si="16"/>
        <v>234.9</v>
      </c>
      <c r="Z99" s="36">
        <f>IFERROR(IF(Y99=0,"",ROUNDUP(Y99/H99,0)*0.00651),"")</f>
        <v>0.56637000000000004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255.84</v>
      </c>
      <c r="BN99" s="64">
        <f t="shared" si="18"/>
        <v>256.82400000000001</v>
      </c>
      <c r="BO99" s="64">
        <f t="shared" si="19"/>
        <v>0.47619047619047616</v>
      </c>
      <c r="BP99" s="64">
        <f t="shared" si="20"/>
        <v>0.47802197802197804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72</v>
      </c>
      <c r="Q101" s="570"/>
      <c r="R101" s="570"/>
      <c r="S101" s="570"/>
      <c r="T101" s="570"/>
      <c r="U101" s="570"/>
      <c r="V101" s="571"/>
      <c r="W101" s="37" t="s">
        <v>73</v>
      </c>
      <c r="X101" s="565">
        <f>IFERROR(X95/H95,"0")+IFERROR(X96/H96,"0")+IFERROR(X97/H97,"0")+IFERROR(X98/H98,"0")+IFERROR(X99/H99,"0")+IFERROR(X100/H100,"0")</f>
        <v>86.666666666666657</v>
      </c>
      <c r="Y101" s="565">
        <f>IFERROR(Y95/H95,"0")+IFERROR(Y96/H96,"0")+IFERROR(Y97/H97,"0")+IFERROR(Y98/H98,"0")+IFERROR(Y99/H99,"0")+IFERROR(Y100/H100,"0")</f>
        <v>87</v>
      </c>
      <c r="Z101" s="565">
        <f>IFERROR(IF(Z95="",0,Z95),"0")+IFERROR(IF(Z96="",0,Z96),"0")+IFERROR(IF(Z97="",0,Z97),"0")+IFERROR(IF(Z98="",0,Z98),"0")+IFERROR(IF(Z99="",0,Z99),"0")+IFERROR(IF(Z100="",0,Z100),"0")</f>
        <v>0.56637000000000004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72</v>
      </c>
      <c r="Q102" s="570"/>
      <c r="R102" s="570"/>
      <c r="S102" s="570"/>
      <c r="T102" s="570"/>
      <c r="U102" s="570"/>
      <c r="V102" s="571"/>
      <c r="W102" s="37" t="s">
        <v>70</v>
      </c>
      <c r="X102" s="565">
        <f>IFERROR(SUM(X95:X100),"0")</f>
        <v>234</v>
      </c>
      <c r="Y102" s="565">
        <f>IFERROR(SUM(Y95:Y100),"0")</f>
        <v>234.9</v>
      </c>
      <c r="Z102" s="37"/>
      <c r="AA102" s="566"/>
      <c r="AB102" s="566"/>
      <c r="AC102" s="566"/>
    </row>
    <row r="103" spans="1:68" ht="16.5" hidden="1" customHeight="1" x14ac:dyDescent="0.25">
      <c r="A103" s="598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70</v>
      </c>
      <c r="X105" s="563">
        <v>300</v>
      </c>
      <c r="Y105" s="56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72</v>
      </c>
      <c r="Q109" s="570"/>
      <c r="R109" s="570"/>
      <c r="S109" s="570"/>
      <c r="T109" s="570"/>
      <c r="U109" s="570"/>
      <c r="V109" s="571"/>
      <c r="W109" s="37" t="s">
        <v>73</v>
      </c>
      <c r="X109" s="565">
        <f>IFERROR(X105/H105,"0")+IFERROR(X106/H106,"0")+IFERROR(X107/H107,"0")+IFERROR(X108/H108,"0")</f>
        <v>27.777777777777775</v>
      </c>
      <c r="Y109" s="565">
        <f>IFERROR(Y105/H105,"0")+IFERROR(Y106/H106,"0")+IFERROR(Y107/H107,"0")+IFERROR(Y108/H108,"0")</f>
        <v>28</v>
      </c>
      <c r="Z109" s="565">
        <f>IFERROR(IF(Z105="",0,Z105),"0")+IFERROR(IF(Z106="",0,Z106),"0")+IFERROR(IF(Z107="",0,Z107),"0")+IFERROR(IF(Z108="",0,Z108),"0")</f>
        <v>0.53144000000000002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72</v>
      </c>
      <c r="Q110" s="570"/>
      <c r="R110" s="570"/>
      <c r="S110" s="570"/>
      <c r="T110" s="570"/>
      <c r="U110" s="570"/>
      <c r="V110" s="571"/>
      <c r="W110" s="37" t="s">
        <v>70</v>
      </c>
      <c r="X110" s="565">
        <f>IFERROR(SUM(X105:X108),"0")</f>
        <v>300</v>
      </c>
      <c r="Y110" s="565">
        <f>IFERROR(SUM(Y105:Y108),"0")</f>
        <v>302.40000000000003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72</v>
      </c>
      <c r="Q115" s="570"/>
      <c r="R115" s="570"/>
      <c r="S115" s="570"/>
      <c r="T115" s="570"/>
      <c r="U115" s="570"/>
      <c r="V115" s="571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72</v>
      </c>
      <c r="Q116" s="570"/>
      <c r="R116" s="570"/>
      <c r="S116" s="570"/>
      <c r="T116" s="570"/>
      <c r="U116" s="570"/>
      <c r="V116" s="571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70</v>
      </c>
      <c r="X120" s="563">
        <v>304.2</v>
      </c>
      <c r="Y120" s="564">
        <f>IFERROR(IF(X120="",0,CEILING((X120/$H120),1)*$H120),"")</f>
        <v>305.10000000000002</v>
      </c>
      <c r="Z120" s="36">
        <f>IFERROR(IF(Y120=0,"",ROUNDUP(Y120/H120,0)*0.00651),"")</f>
        <v>0.73563000000000001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332.59199999999998</v>
      </c>
      <c r="BN120" s="64">
        <f>IFERROR(Y120*I120/H120,"0")</f>
        <v>333.57599999999996</v>
      </c>
      <c r="BO120" s="64">
        <f>IFERROR(1/J120*(X120/H120),"0")</f>
        <v>0.61904761904761907</v>
      </c>
      <c r="BP120" s="64">
        <f>IFERROR(1/J120*(Y120/H120),"0")</f>
        <v>0.62087912087912089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72</v>
      </c>
      <c r="Q122" s="570"/>
      <c r="R122" s="570"/>
      <c r="S122" s="570"/>
      <c r="T122" s="570"/>
      <c r="U122" s="570"/>
      <c r="V122" s="571"/>
      <c r="W122" s="37" t="s">
        <v>73</v>
      </c>
      <c r="X122" s="565">
        <f>IFERROR(X118/H118,"0")+IFERROR(X119/H119,"0")+IFERROR(X120/H120,"0")+IFERROR(X121/H121,"0")</f>
        <v>112.66666666666666</v>
      </c>
      <c r="Y122" s="565">
        <f>IFERROR(Y118/H118,"0")+IFERROR(Y119/H119,"0")+IFERROR(Y120/H120,"0")+IFERROR(Y121/H121,"0")</f>
        <v>113</v>
      </c>
      <c r="Z122" s="565">
        <f>IFERROR(IF(Z118="",0,Z118),"0")+IFERROR(IF(Z119="",0,Z119),"0")+IFERROR(IF(Z120="",0,Z120),"0")+IFERROR(IF(Z121="",0,Z121),"0")</f>
        <v>0.73563000000000001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72</v>
      </c>
      <c r="Q123" s="570"/>
      <c r="R123" s="570"/>
      <c r="S123" s="570"/>
      <c r="T123" s="570"/>
      <c r="U123" s="570"/>
      <c r="V123" s="571"/>
      <c r="W123" s="37" t="s">
        <v>70</v>
      </c>
      <c r="X123" s="565">
        <f>IFERROR(SUM(X118:X121),"0")</f>
        <v>304.2</v>
      </c>
      <c r="Y123" s="565">
        <f>IFERROR(SUM(Y118:Y121),"0")</f>
        <v>305.10000000000002</v>
      </c>
      <c r="Z123" s="37"/>
      <c r="AA123" s="566"/>
      <c r="AB123" s="566"/>
      <c r="AC123" s="566"/>
    </row>
    <row r="124" spans="1:68" ht="14.25" hidden="1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72</v>
      </c>
      <c r="Q127" s="570"/>
      <c r="R127" s="570"/>
      <c r="S127" s="570"/>
      <c r="T127" s="570"/>
      <c r="U127" s="570"/>
      <c r="V127" s="571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72</v>
      </c>
      <c r="Q128" s="570"/>
      <c r="R128" s="570"/>
      <c r="S128" s="570"/>
      <c r="T128" s="570"/>
      <c r="U128" s="570"/>
      <c r="V128" s="571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72</v>
      </c>
      <c r="Q133" s="570"/>
      <c r="R133" s="570"/>
      <c r="S133" s="570"/>
      <c r="T133" s="570"/>
      <c r="U133" s="570"/>
      <c r="V133" s="571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72</v>
      </c>
      <c r="Q134" s="570"/>
      <c r="R134" s="570"/>
      <c r="S134" s="570"/>
      <c r="T134" s="570"/>
      <c r="U134" s="570"/>
      <c r="V134" s="571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72</v>
      </c>
      <c r="Q138" s="570"/>
      <c r="R138" s="570"/>
      <c r="S138" s="570"/>
      <c r="T138" s="570"/>
      <c r="U138" s="570"/>
      <c r="V138" s="571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72</v>
      </c>
      <c r="Q139" s="570"/>
      <c r="R139" s="570"/>
      <c r="S139" s="570"/>
      <c r="T139" s="570"/>
      <c r="U139" s="570"/>
      <c r="V139" s="571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72</v>
      </c>
      <c r="Q143" s="570"/>
      <c r="R143" s="570"/>
      <c r="S143" s="570"/>
      <c r="T143" s="570"/>
      <c r="U143" s="570"/>
      <c r="V143" s="571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72</v>
      </c>
      <c r="Q144" s="570"/>
      <c r="R144" s="570"/>
      <c r="S144" s="570"/>
      <c r="T144" s="570"/>
      <c r="U144" s="570"/>
      <c r="V144" s="571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72</v>
      </c>
      <c r="Q149" s="570"/>
      <c r="R149" s="570"/>
      <c r="S149" s="570"/>
      <c r="T149" s="570"/>
      <c r="U149" s="570"/>
      <c r="V149" s="571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72</v>
      </c>
      <c r="Q150" s="570"/>
      <c r="R150" s="570"/>
      <c r="S150" s="570"/>
      <c r="T150" s="570"/>
      <c r="U150" s="570"/>
      <c r="V150" s="571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258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72</v>
      </c>
      <c r="Q155" s="570"/>
      <c r="R155" s="570"/>
      <c r="S155" s="570"/>
      <c r="T155" s="570"/>
      <c r="U155" s="570"/>
      <c r="V155" s="571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72</v>
      </c>
      <c r="Q156" s="570"/>
      <c r="R156" s="570"/>
      <c r="S156" s="570"/>
      <c r="T156" s="570"/>
      <c r="U156" s="570"/>
      <c r="V156" s="571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72</v>
      </c>
      <c r="Q167" s="570"/>
      <c r="R167" s="570"/>
      <c r="S167" s="570"/>
      <c r="T167" s="570"/>
      <c r="U167" s="570"/>
      <c r="V167" s="571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72</v>
      </c>
      <c r="Q168" s="570"/>
      <c r="R168" s="570"/>
      <c r="S168" s="570"/>
      <c r="T168" s="570"/>
      <c r="U168" s="570"/>
      <c r="V168" s="571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72</v>
      </c>
      <c r="Q173" s="570"/>
      <c r="R173" s="570"/>
      <c r="S173" s="570"/>
      <c r="T173" s="570"/>
      <c r="U173" s="570"/>
      <c r="V173" s="571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72</v>
      </c>
      <c r="Q174" s="570"/>
      <c r="R174" s="570"/>
      <c r="S174" s="570"/>
      <c r="T174" s="570"/>
      <c r="U174" s="570"/>
      <c r="V174" s="571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72</v>
      </c>
      <c r="Q183" s="570"/>
      <c r="R183" s="570"/>
      <c r="S183" s="570"/>
      <c r="T183" s="570"/>
      <c r="U183" s="570"/>
      <c r="V183" s="571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72</v>
      </c>
      <c r="Q184" s="570"/>
      <c r="R184" s="570"/>
      <c r="S184" s="570"/>
      <c r="T184" s="570"/>
      <c r="U184" s="570"/>
      <c r="V184" s="571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72</v>
      </c>
      <c r="Q188" s="570"/>
      <c r="R188" s="570"/>
      <c r="S188" s="570"/>
      <c r="T188" s="570"/>
      <c r="U188" s="570"/>
      <c r="V188" s="571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72</v>
      </c>
      <c r="Q189" s="570"/>
      <c r="R189" s="570"/>
      <c r="S189" s="570"/>
      <c r="T189" s="570"/>
      <c r="U189" s="570"/>
      <c r="V189" s="571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72</v>
      </c>
      <c r="Q199" s="570"/>
      <c r="R199" s="570"/>
      <c r="S199" s="570"/>
      <c r="T199" s="570"/>
      <c r="U199" s="570"/>
      <c r="V199" s="571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72</v>
      </c>
      <c r="Q200" s="570"/>
      <c r="R200" s="570"/>
      <c r="S200" s="570"/>
      <c r="T200" s="570"/>
      <c r="U200" s="570"/>
      <c r="V200" s="571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70</v>
      </c>
      <c r="X207" s="563">
        <v>883.2</v>
      </c>
      <c r="Y207" s="564">
        <f t="shared" si="31"/>
        <v>883.19999999999993</v>
      </c>
      <c r="Z207" s="36">
        <f t="shared" si="36"/>
        <v>2.39568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975.93600000000026</v>
      </c>
      <c r="BN207" s="64">
        <f t="shared" si="33"/>
        <v>975.93600000000004</v>
      </c>
      <c r="BO207" s="64">
        <f t="shared" si="34"/>
        <v>2.0219780219780223</v>
      </c>
      <c r="BP207" s="64">
        <f t="shared" si="35"/>
        <v>2.0219780219780223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72</v>
      </c>
      <c r="Q211" s="570"/>
      <c r="R211" s="570"/>
      <c r="S211" s="570"/>
      <c r="T211" s="570"/>
      <c r="U211" s="570"/>
      <c r="V211" s="571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368.00000000000006</v>
      </c>
      <c r="Y211" s="565">
        <f>IFERROR(Y202/H202,"0")+IFERROR(Y203/H203,"0")+IFERROR(Y204/H204,"0")+IFERROR(Y205/H205,"0")+IFERROR(Y206/H206,"0")+IFERROR(Y207/H207,"0")+IFERROR(Y208/H208,"0")+IFERROR(Y209/H209,"0")+IFERROR(Y210/H210,"0")</f>
        <v>368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2.39568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72</v>
      </c>
      <c r="Q212" s="570"/>
      <c r="R212" s="570"/>
      <c r="S212" s="570"/>
      <c r="T212" s="570"/>
      <c r="U212" s="570"/>
      <c r="V212" s="571"/>
      <c r="W212" s="37" t="s">
        <v>70</v>
      </c>
      <c r="X212" s="565">
        <f>IFERROR(SUM(X202:X210),"0")</f>
        <v>883.2</v>
      </c>
      <c r="Y212" s="565">
        <f>IFERROR(SUM(Y202:Y210),"0")</f>
        <v>883.19999999999993</v>
      </c>
      <c r="Z212" s="37"/>
      <c r="AA212" s="566"/>
      <c r="AB212" s="566"/>
      <c r="AC212" s="566"/>
    </row>
    <row r="213" spans="1:68" ht="14.25" hidden="1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72</v>
      </c>
      <c r="Q216" s="570"/>
      <c r="R216" s="570"/>
      <c r="S216" s="570"/>
      <c r="T216" s="570"/>
      <c r="U216" s="570"/>
      <c r="V216" s="571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72</v>
      </c>
      <c r="Q217" s="570"/>
      <c r="R217" s="570"/>
      <c r="S217" s="570"/>
      <c r="T217" s="570"/>
      <c r="U217" s="570"/>
      <c r="V217" s="571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72</v>
      </c>
      <c r="Q227" s="570"/>
      <c r="R227" s="570"/>
      <c r="S227" s="570"/>
      <c r="T227" s="570"/>
      <c r="U227" s="570"/>
      <c r="V227" s="571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72</v>
      </c>
      <c r="Q228" s="570"/>
      <c r="R228" s="570"/>
      <c r="S228" s="570"/>
      <c r="T228" s="570"/>
      <c r="U228" s="570"/>
      <c r="V228" s="571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72</v>
      </c>
      <c r="Q232" s="570"/>
      <c r="R232" s="570"/>
      <c r="S232" s="570"/>
      <c r="T232" s="570"/>
      <c r="U232" s="570"/>
      <c r="V232" s="571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72</v>
      </c>
      <c r="Q233" s="570"/>
      <c r="R233" s="570"/>
      <c r="S233" s="570"/>
      <c r="T233" s="570"/>
      <c r="U233" s="570"/>
      <c r="V233" s="571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7" t="s">
        <v>386</v>
      </c>
      <c r="Q235" s="587"/>
      <c r="R235" s="587"/>
      <c r="S235" s="587"/>
      <c r="T235" s="588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72</v>
      </c>
      <c r="Q236" s="570"/>
      <c r="R236" s="570"/>
      <c r="S236" s="570"/>
      <c r="T236" s="570"/>
      <c r="U236" s="570"/>
      <c r="V236" s="571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72</v>
      </c>
      <c r="Q237" s="570"/>
      <c r="R237" s="570"/>
      <c r="S237" s="570"/>
      <c r="T237" s="570"/>
      <c r="U237" s="570"/>
      <c r="V237" s="571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7"/>
      <c r="R240" s="587"/>
      <c r="S240" s="587"/>
      <c r="T240" s="588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72</v>
      </c>
      <c r="Q244" s="570"/>
      <c r="R244" s="570"/>
      <c r="S244" s="570"/>
      <c r="T244" s="570"/>
      <c r="U244" s="570"/>
      <c r="V244" s="571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72</v>
      </c>
      <c r="Q245" s="570"/>
      <c r="R245" s="570"/>
      <c r="S245" s="570"/>
      <c r="T245" s="570"/>
      <c r="U245" s="570"/>
      <c r="V245" s="571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72</v>
      </c>
      <c r="Q253" s="570"/>
      <c r="R253" s="570"/>
      <c r="S253" s="570"/>
      <c r="T253" s="570"/>
      <c r="U253" s="570"/>
      <c r="V253" s="571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72</v>
      </c>
      <c r="Q254" s="570"/>
      <c r="R254" s="570"/>
      <c r="S254" s="570"/>
      <c r="T254" s="570"/>
      <c r="U254" s="570"/>
      <c r="V254" s="571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0" t="s">
        <v>428</v>
      </c>
      <c r="Q260" s="587"/>
      <c r="R260" s="587"/>
      <c r="S260" s="587"/>
      <c r="T260" s="588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72</v>
      </c>
      <c r="Q261" s="570"/>
      <c r="R261" s="570"/>
      <c r="S261" s="570"/>
      <c r="T261" s="570"/>
      <c r="U261" s="570"/>
      <c r="V261" s="571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72</v>
      </c>
      <c r="Q262" s="570"/>
      <c r="R262" s="570"/>
      <c r="S262" s="570"/>
      <c r="T262" s="570"/>
      <c r="U262" s="570"/>
      <c r="V262" s="571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72</v>
      </c>
      <c r="Q268" s="570"/>
      <c r="R268" s="570"/>
      <c r="S268" s="570"/>
      <c r="T268" s="570"/>
      <c r="U268" s="570"/>
      <c r="V268" s="571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72</v>
      </c>
      <c r="Q269" s="570"/>
      <c r="R269" s="570"/>
      <c r="S269" s="570"/>
      <c r="T269" s="570"/>
      <c r="U269" s="570"/>
      <c r="V269" s="571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98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72</v>
      </c>
      <c r="Q273" s="570"/>
      <c r="R273" s="570"/>
      <c r="S273" s="570"/>
      <c r="T273" s="570"/>
      <c r="U273" s="570"/>
      <c r="V273" s="571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72</v>
      </c>
      <c r="Q274" s="570"/>
      <c r="R274" s="570"/>
      <c r="S274" s="570"/>
      <c r="T274" s="570"/>
      <c r="U274" s="570"/>
      <c r="V274" s="571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72</v>
      </c>
      <c r="Q277" s="570"/>
      <c r="R277" s="570"/>
      <c r="S277" s="570"/>
      <c r="T277" s="570"/>
      <c r="U277" s="570"/>
      <c r="V277" s="571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72</v>
      </c>
      <c r="Q278" s="570"/>
      <c r="R278" s="570"/>
      <c r="S278" s="570"/>
      <c r="T278" s="570"/>
      <c r="U278" s="570"/>
      <c r="V278" s="571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72</v>
      </c>
      <c r="Q282" s="570"/>
      <c r="R282" s="570"/>
      <c r="S282" s="570"/>
      <c r="T282" s="570"/>
      <c r="U282" s="570"/>
      <c r="V282" s="571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72</v>
      </c>
      <c r="Q283" s="570"/>
      <c r="R283" s="570"/>
      <c r="S283" s="570"/>
      <c r="T283" s="570"/>
      <c r="U283" s="570"/>
      <c r="V283" s="571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70</v>
      </c>
      <c r="X289" s="563">
        <v>100</v>
      </c>
      <c r="Y289" s="564">
        <f t="shared" si="42"/>
        <v>108</v>
      </c>
      <c r="Z289" s="36">
        <f>IFERROR(IF(Y289=0,"",ROUNDUP(Y289/H289,0)*0.01898),"")</f>
        <v>0.1898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104.02777777777777</v>
      </c>
      <c r="BN289" s="64">
        <f t="shared" si="44"/>
        <v>112.34999999999998</v>
      </c>
      <c r="BO289" s="64">
        <f t="shared" si="45"/>
        <v>0.14467592592592593</v>
      </c>
      <c r="BP289" s="64">
        <f t="shared" si="46"/>
        <v>0.15625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72</v>
      </c>
      <c r="Q292" s="570"/>
      <c r="R292" s="570"/>
      <c r="S292" s="570"/>
      <c r="T292" s="570"/>
      <c r="U292" s="570"/>
      <c r="V292" s="571"/>
      <c r="W292" s="37" t="s">
        <v>73</v>
      </c>
      <c r="X292" s="565">
        <f>IFERROR(X286/H286,"0")+IFERROR(X287/H287,"0")+IFERROR(X288/H288,"0")+IFERROR(X289/H289,"0")+IFERROR(X290/H290,"0")+IFERROR(X291/H291,"0")</f>
        <v>9.2592592592592595</v>
      </c>
      <c r="Y292" s="565">
        <f>IFERROR(Y286/H286,"0")+IFERROR(Y287/H287,"0")+IFERROR(Y288/H288,"0")+IFERROR(Y289/H289,"0")+IFERROR(Y290/H290,"0")+IFERROR(Y291/H291,"0")</f>
        <v>10</v>
      </c>
      <c r="Z292" s="565">
        <f>IFERROR(IF(Z286="",0,Z286),"0")+IFERROR(IF(Z287="",0,Z287),"0")+IFERROR(IF(Z288="",0,Z288),"0")+IFERROR(IF(Z289="",0,Z289),"0")+IFERROR(IF(Z290="",0,Z290),"0")+IFERROR(IF(Z291="",0,Z291),"0")</f>
        <v>0.1898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72</v>
      </c>
      <c r="Q293" s="570"/>
      <c r="R293" s="570"/>
      <c r="S293" s="570"/>
      <c r="T293" s="570"/>
      <c r="U293" s="570"/>
      <c r="V293" s="571"/>
      <c r="W293" s="37" t="s">
        <v>70</v>
      </c>
      <c r="X293" s="565">
        <f>IFERROR(SUM(X286:X291),"0")</f>
        <v>100</v>
      </c>
      <c r="Y293" s="565">
        <f>IFERROR(SUM(Y286:Y291),"0")</f>
        <v>108</v>
      </c>
      <c r="Z293" s="37"/>
      <c r="AA293" s="566"/>
      <c r="AB293" s="566"/>
      <c r="AC293" s="566"/>
    </row>
    <row r="294" spans="1:68" ht="14.25" hidden="1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70</v>
      </c>
      <c r="X295" s="563">
        <v>300</v>
      </c>
      <c r="Y295" s="564">
        <f t="shared" ref="Y295:Y301" si="47">IFERROR(IF(X295="",0,CEILING((X295/$H295),1)*$H295),"")</f>
        <v>302.40000000000003</v>
      </c>
      <c r="Z295" s="36">
        <f>IFERROR(IF(Y295=0,"",ROUNDUP(Y295/H295,0)*0.00902),"")</f>
        <v>0.64944000000000002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319.28571428571428</v>
      </c>
      <c r="BN295" s="64">
        <f t="shared" ref="BN295:BN301" si="49">IFERROR(Y295*I295/H295,"0")</f>
        <v>321.83999999999997</v>
      </c>
      <c r="BO295" s="64">
        <f t="shared" ref="BO295:BO301" si="50">IFERROR(1/J295*(X295/H295),"0")</f>
        <v>0.54112554112554112</v>
      </c>
      <c r="BP295" s="64">
        <f t="shared" ref="BP295:BP301" si="51">IFERROR(1/J295*(Y295/H295),"0")</f>
        <v>0.54545454545454541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72</v>
      </c>
      <c r="Q302" s="570"/>
      <c r="R302" s="570"/>
      <c r="S302" s="570"/>
      <c r="T302" s="570"/>
      <c r="U302" s="570"/>
      <c r="V302" s="571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71.428571428571431</v>
      </c>
      <c r="Y302" s="565">
        <f>IFERROR(Y295/H295,"0")+IFERROR(Y296/H296,"0")+IFERROR(Y297/H297,"0")+IFERROR(Y298/H298,"0")+IFERROR(Y299/H299,"0")+IFERROR(Y300/H300,"0")+IFERROR(Y301/H301,"0")</f>
        <v>72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0.64944000000000002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72</v>
      </c>
      <c r="Q303" s="570"/>
      <c r="R303" s="570"/>
      <c r="S303" s="570"/>
      <c r="T303" s="570"/>
      <c r="U303" s="570"/>
      <c r="V303" s="571"/>
      <c r="W303" s="37" t="s">
        <v>70</v>
      </c>
      <c r="X303" s="565">
        <f>IFERROR(SUM(X295:X301),"0")</f>
        <v>300</v>
      </c>
      <c r="Y303" s="565">
        <f>IFERROR(SUM(Y295:Y301),"0")</f>
        <v>302.40000000000003</v>
      </c>
      <c r="Z303" s="37"/>
      <c r="AA303" s="566"/>
      <c r="AB303" s="566"/>
      <c r="AC303" s="566"/>
    </row>
    <row r="304" spans="1:68" ht="14.25" hidden="1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72</v>
      </c>
      <c r="Q310" s="570"/>
      <c r="R310" s="570"/>
      <c r="S310" s="570"/>
      <c r="T310" s="570"/>
      <c r="U310" s="570"/>
      <c r="V310" s="571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72</v>
      </c>
      <c r="Q311" s="570"/>
      <c r="R311" s="570"/>
      <c r="S311" s="570"/>
      <c r="T311" s="570"/>
      <c r="U311" s="570"/>
      <c r="V311" s="571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70</v>
      </c>
      <c r="X314" s="563">
        <v>1580</v>
      </c>
      <c r="Y314" s="564">
        <f>IFERROR(IF(X314="",0,CEILING((X314/$H314),1)*$H314),"")</f>
        <v>1583.3999999999999</v>
      </c>
      <c r="Z314" s="36">
        <f>IFERROR(IF(Y314=0,"",ROUNDUP(Y314/H314,0)*0.01898),"")</f>
        <v>3.8529400000000003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1685.1307692307694</v>
      </c>
      <c r="BN314" s="64">
        <f>IFERROR(Y314*I314/H314,"0")</f>
        <v>1688.7570000000001</v>
      </c>
      <c r="BO314" s="64">
        <f>IFERROR(1/J314*(X314/H314),"0")</f>
        <v>3.1650641025641026</v>
      </c>
      <c r="BP314" s="64">
        <f>IFERROR(1/J314*(Y314/H314),"0")</f>
        <v>3.171875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72</v>
      </c>
      <c r="Q316" s="570"/>
      <c r="R316" s="570"/>
      <c r="S316" s="570"/>
      <c r="T316" s="570"/>
      <c r="U316" s="570"/>
      <c r="V316" s="571"/>
      <c r="W316" s="37" t="s">
        <v>73</v>
      </c>
      <c r="X316" s="565">
        <f>IFERROR(X313/H313,"0")+IFERROR(X314/H314,"0")+IFERROR(X315/H315,"0")</f>
        <v>202.56410256410257</v>
      </c>
      <c r="Y316" s="565">
        <f>IFERROR(Y313/H313,"0")+IFERROR(Y314/H314,"0")+IFERROR(Y315/H315,"0")</f>
        <v>203</v>
      </c>
      <c r="Z316" s="565">
        <f>IFERROR(IF(Z313="",0,Z313),"0")+IFERROR(IF(Z314="",0,Z314),"0")+IFERROR(IF(Z315="",0,Z315),"0")</f>
        <v>3.8529400000000003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72</v>
      </c>
      <c r="Q317" s="570"/>
      <c r="R317" s="570"/>
      <c r="S317" s="570"/>
      <c r="T317" s="570"/>
      <c r="U317" s="570"/>
      <c r="V317" s="571"/>
      <c r="W317" s="37" t="s">
        <v>70</v>
      </c>
      <c r="X317" s="565">
        <f>IFERROR(SUM(X313:X315),"0")</f>
        <v>1580</v>
      </c>
      <c r="Y317" s="565">
        <f>IFERROR(SUM(Y313:Y315),"0")</f>
        <v>1583.3999999999999</v>
      </c>
      <c r="Z317" s="37"/>
      <c r="AA317" s="566"/>
      <c r="AB317" s="566"/>
      <c r="AC317" s="566"/>
    </row>
    <row r="318" spans="1:68" ht="14.25" hidden="1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617" t="s">
        <v>515</v>
      </c>
      <c r="Q319" s="587"/>
      <c r="R319" s="587"/>
      <c r="S319" s="587"/>
      <c r="T319" s="588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38" t="s">
        <v>519</v>
      </c>
      <c r="Q320" s="587"/>
      <c r="R320" s="587"/>
      <c r="S320" s="587"/>
      <c r="T320" s="588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72</v>
      </c>
      <c r="Q323" s="570"/>
      <c r="R323" s="570"/>
      <c r="S323" s="570"/>
      <c r="T323" s="570"/>
      <c r="U323" s="570"/>
      <c r="V323" s="571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72</v>
      </c>
      <c r="Q324" s="570"/>
      <c r="R324" s="570"/>
      <c r="S324" s="570"/>
      <c r="T324" s="570"/>
      <c r="U324" s="570"/>
      <c r="V324" s="571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72</v>
      </c>
      <c r="Q329" s="570"/>
      <c r="R329" s="570"/>
      <c r="S329" s="570"/>
      <c r="T329" s="570"/>
      <c r="U329" s="570"/>
      <c r="V329" s="571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72</v>
      </c>
      <c r="Q330" s="570"/>
      <c r="R330" s="570"/>
      <c r="S330" s="570"/>
      <c r="T330" s="570"/>
      <c r="U330" s="570"/>
      <c r="V330" s="571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72</v>
      </c>
      <c r="Q336" s="570"/>
      <c r="R336" s="570"/>
      <c r="S336" s="570"/>
      <c r="T336" s="570"/>
      <c r="U336" s="570"/>
      <c r="V336" s="571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72</v>
      </c>
      <c r="Q337" s="570"/>
      <c r="R337" s="570"/>
      <c r="S337" s="570"/>
      <c r="T337" s="570"/>
      <c r="U337" s="570"/>
      <c r="V337" s="571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544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70</v>
      </c>
      <c r="X341" s="563">
        <v>2000</v>
      </c>
      <c r="Y341" s="564">
        <f t="shared" ref="Y341:Y347" si="52">IFERROR(IF(X341="",0,CEILING((X341/$H341),1)*$H341),"")</f>
        <v>2010</v>
      </c>
      <c r="Z341" s="36">
        <f>IFERROR(IF(Y341=0,"",ROUNDUP(Y341/H341,0)*0.02175),"")</f>
        <v>2.9144999999999999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2064</v>
      </c>
      <c r="BN341" s="64">
        <f t="shared" ref="BN341:BN347" si="54">IFERROR(Y341*I341/H341,"0")</f>
        <v>2074.3200000000002</v>
      </c>
      <c r="BO341" s="64">
        <f t="shared" ref="BO341:BO347" si="55">IFERROR(1/J341*(X341/H341),"0")</f>
        <v>2.7777777777777777</v>
      </c>
      <c r="BP341" s="64">
        <f t="shared" ref="BP341:BP347" si="56">IFERROR(1/J341*(Y341/H341),"0")</f>
        <v>2.7916666666666665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72</v>
      </c>
      <c r="Q348" s="570"/>
      <c r="R348" s="570"/>
      <c r="S348" s="570"/>
      <c r="T348" s="570"/>
      <c r="U348" s="570"/>
      <c r="V348" s="571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133.33333333333334</v>
      </c>
      <c r="Y348" s="565">
        <f>IFERROR(Y341/H341,"0")+IFERROR(Y342/H342,"0")+IFERROR(Y343/H343,"0")+IFERROR(Y344/H344,"0")+IFERROR(Y345/H345,"0")+IFERROR(Y346/H346,"0")+IFERROR(Y347/H347,"0")</f>
        <v>134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2.9144999999999999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72</v>
      </c>
      <c r="Q349" s="570"/>
      <c r="R349" s="570"/>
      <c r="S349" s="570"/>
      <c r="T349" s="570"/>
      <c r="U349" s="570"/>
      <c r="V349" s="571"/>
      <c r="W349" s="37" t="s">
        <v>70</v>
      </c>
      <c r="X349" s="565">
        <f>IFERROR(SUM(X341:X347),"0")</f>
        <v>2000</v>
      </c>
      <c r="Y349" s="565">
        <f>IFERROR(SUM(Y341:Y347),"0")</f>
        <v>2010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hidden="1" customHeight="1" x14ac:dyDescent="0.25">
      <c r="A351" s="54" t="s">
        <v>565</v>
      </c>
      <c r="B351" s="54" t="s">
        <v>566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72</v>
      </c>
      <c r="Q353" s="570"/>
      <c r="R353" s="570"/>
      <c r="S353" s="570"/>
      <c r="T353" s="570"/>
      <c r="U353" s="570"/>
      <c r="V353" s="571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72</v>
      </c>
      <c r="Q354" s="570"/>
      <c r="R354" s="570"/>
      <c r="S354" s="570"/>
      <c r="T354" s="570"/>
      <c r="U354" s="570"/>
      <c r="V354" s="571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72</v>
      </c>
      <c r="Q358" s="570"/>
      <c r="R358" s="570"/>
      <c r="S358" s="570"/>
      <c r="T358" s="570"/>
      <c r="U358" s="570"/>
      <c r="V358" s="571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72</v>
      </c>
      <c r="Q359" s="570"/>
      <c r="R359" s="570"/>
      <c r="S359" s="570"/>
      <c r="T359" s="570"/>
      <c r="U359" s="570"/>
      <c r="V359" s="571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72</v>
      </c>
      <c r="Q362" s="570"/>
      <c r="R362" s="570"/>
      <c r="S362" s="570"/>
      <c r="T362" s="570"/>
      <c r="U362" s="570"/>
      <c r="V362" s="571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72</v>
      </c>
      <c r="Q363" s="570"/>
      <c r="R363" s="570"/>
      <c r="S363" s="570"/>
      <c r="T363" s="570"/>
      <c r="U363" s="570"/>
      <c r="V363" s="571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72</v>
      </c>
      <c r="Q370" s="570"/>
      <c r="R370" s="570"/>
      <c r="S370" s="570"/>
      <c r="T370" s="570"/>
      <c r="U370" s="570"/>
      <c r="V370" s="571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72</v>
      </c>
      <c r="Q371" s="570"/>
      <c r="R371" s="570"/>
      <c r="S371" s="570"/>
      <c r="T371" s="570"/>
      <c r="U371" s="570"/>
      <c r="V371" s="571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72</v>
      </c>
      <c r="Q374" s="570"/>
      <c r="R374" s="570"/>
      <c r="S374" s="570"/>
      <c r="T374" s="570"/>
      <c r="U374" s="570"/>
      <c r="V374" s="571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72</v>
      </c>
      <c r="Q375" s="570"/>
      <c r="R375" s="570"/>
      <c r="S375" s="570"/>
      <c r="T375" s="570"/>
      <c r="U375" s="570"/>
      <c r="V375" s="571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70</v>
      </c>
      <c r="X377" s="563">
        <v>920</v>
      </c>
      <c r="Y377" s="564">
        <f>IFERROR(IF(X377="",0,CEILING((X377/$H377),1)*$H377),"")</f>
        <v>927</v>
      </c>
      <c r="Z377" s="36">
        <f>IFERROR(IF(Y377=0,"",ROUNDUP(Y377/H377,0)*0.01898),"")</f>
        <v>1.9549400000000001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973.05333333333328</v>
      </c>
      <c r="BN377" s="64">
        <f>IFERROR(Y377*I377/H377,"0")</f>
        <v>980.45699999999988</v>
      </c>
      <c r="BO377" s="64">
        <f>IFERROR(1/J377*(X377/H377),"0")</f>
        <v>1.5972222222222223</v>
      </c>
      <c r="BP377" s="64">
        <f>IFERROR(1/J377*(Y377/H377),"0")</f>
        <v>1.609375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72</v>
      </c>
      <c r="Q379" s="570"/>
      <c r="R379" s="570"/>
      <c r="S379" s="570"/>
      <c r="T379" s="570"/>
      <c r="U379" s="570"/>
      <c r="V379" s="571"/>
      <c r="W379" s="37" t="s">
        <v>73</v>
      </c>
      <c r="X379" s="565">
        <f>IFERROR(X377/H377,"0")+IFERROR(X378/H378,"0")</f>
        <v>102.22222222222223</v>
      </c>
      <c r="Y379" s="565">
        <f>IFERROR(Y377/H377,"0")+IFERROR(Y378/H378,"0")</f>
        <v>103</v>
      </c>
      <c r="Z379" s="565">
        <f>IFERROR(IF(Z377="",0,Z377),"0")+IFERROR(IF(Z378="",0,Z378),"0")</f>
        <v>1.9549400000000001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72</v>
      </c>
      <c r="Q380" s="570"/>
      <c r="R380" s="570"/>
      <c r="S380" s="570"/>
      <c r="T380" s="570"/>
      <c r="U380" s="570"/>
      <c r="V380" s="571"/>
      <c r="W380" s="37" t="s">
        <v>70</v>
      </c>
      <c r="X380" s="565">
        <f>IFERROR(SUM(X377:X378),"0")</f>
        <v>920</v>
      </c>
      <c r="Y380" s="565">
        <f>IFERROR(SUM(Y377:Y378),"0")</f>
        <v>927</v>
      </c>
      <c r="Z380" s="37"/>
      <c r="AA380" s="566"/>
      <c r="AB380" s="566"/>
      <c r="AC380" s="566"/>
    </row>
    <row r="381" spans="1:68" ht="14.25" hidden="1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72</v>
      </c>
      <c r="Q383" s="570"/>
      <c r="R383" s="570"/>
      <c r="S383" s="570"/>
      <c r="T383" s="570"/>
      <c r="U383" s="570"/>
      <c r="V383" s="571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72</v>
      </c>
      <c r="Q384" s="570"/>
      <c r="R384" s="570"/>
      <c r="S384" s="570"/>
      <c r="T384" s="570"/>
      <c r="U384" s="570"/>
      <c r="V384" s="571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601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70</v>
      </c>
      <c r="X388" s="563">
        <v>230</v>
      </c>
      <c r="Y388" s="564">
        <f t="shared" ref="Y388:Y397" si="57">IFERROR(IF(X388="",0,CEILING((X388/$H388),1)*$H388),"")</f>
        <v>232.20000000000002</v>
      </c>
      <c r="Z388" s="36">
        <f>IFERROR(IF(Y388=0,"",ROUNDUP(Y388/H388,0)*0.00902),"")</f>
        <v>0.38785999999999998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238.94444444444446</v>
      </c>
      <c r="BN388" s="64">
        <f t="shared" ref="BN388:BN397" si="59">IFERROR(Y388*I388/H388,"0")</f>
        <v>241.23000000000005</v>
      </c>
      <c r="BO388" s="64">
        <f t="shared" ref="BO388:BO397" si="60">IFERROR(1/J388*(X388/H388),"0")</f>
        <v>0.32267115600448931</v>
      </c>
      <c r="BP388" s="64">
        <f t="shared" ref="BP388:BP397" si="61">IFERROR(1/J388*(Y388/H388),"0")</f>
        <v>0.32575757575757575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70</v>
      </c>
      <c r="X391" s="563">
        <v>140</v>
      </c>
      <c r="Y391" s="564">
        <f t="shared" si="57"/>
        <v>140.4</v>
      </c>
      <c r="Z391" s="36">
        <f>IFERROR(IF(Y391=0,"",ROUNDUP(Y391/H391,0)*0.00902),"")</f>
        <v>0.23452000000000001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145.44444444444446</v>
      </c>
      <c r="BN391" s="64">
        <f t="shared" si="59"/>
        <v>145.86000000000001</v>
      </c>
      <c r="BO391" s="64">
        <f t="shared" si="60"/>
        <v>0.19640852974186307</v>
      </c>
      <c r="BP391" s="64">
        <f t="shared" si="61"/>
        <v>0.19696969696969696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72</v>
      </c>
      <c r="Q398" s="570"/>
      <c r="R398" s="570"/>
      <c r="S398" s="570"/>
      <c r="T398" s="570"/>
      <c r="U398" s="570"/>
      <c r="V398" s="571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68.518518518518505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69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0.62237999999999993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72</v>
      </c>
      <c r="Q399" s="570"/>
      <c r="R399" s="570"/>
      <c r="S399" s="570"/>
      <c r="T399" s="570"/>
      <c r="U399" s="570"/>
      <c r="V399" s="571"/>
      <c r="W399" s="37" t="s">
        <v>70</v>
      </c>
      <c r="X399" s="565">
        <f>IFERROR(SUM(X388:X397),"0")</f>
        <v>370</v>
      </c>
      <c r="Y399" s="565">
        <f>IFERROR(SUM(Y388:Y397),"0")</f>
        <v>372.6</v>
      </c>
      <c r="Z399" s="37"/>
      <c r="AA399" s="566"/>
      <c r="AB399" s="566"/>
      <c r="AC399" s="566"/>
    </row>
    <row r="400" spans="1:68" ht="14.25" hidden="1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72</v>
      </c>
      <c r="Q403" s="570"/>
      <c r="R403" s="570"/>
      <c r="S403" s="570"/>
      <c r="T403" s="570"/>
      <c r="U403" s="570"/>
      <c r="V403" s="571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72</v>
      </c>
      <c r="Q404" s="570"/>
      <c r="R404" s="570"/>
      <c r="S404" s="570"/>
      <c r="T404" s="570"/>
      <c r="U404" s="570"/>
      <c r="V404" s="571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72</v>
      </c>
      <c r="Q408" s="570"/>
      <c r="R408" s="570"/>
      <c r="S408" s="570"/>
      <c r="T408" s="570"/>
      <c r="U408" s="570"/>
      <c r="V408" s="571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72</v>
      </c>
      <c r="Q409" s="570"/>
      <c r="R409" s="570"/>
      <c r="S409" s="570"/>
      <c r="T409" s="570"/>
      <c r="U409" s="570"/>
      <c r="V409" s="571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70</v>
      </c>
      <c r="X411" s="563">
        <v>567</v>
      </c>
      <c r="Y411" s="564">
        <f>IFERROR(IF(X411="",0,CEILING((X411/$H411),1)*$H411),"")</f>
        <v>567</v>
      </c>
      <c r="Z411" s="36">
        <f>IFERROR(IF(Y411=0,"",ROUNDUP(Y411/H411,0)*0.00902),"")</f>
        <v>0.94710000000000005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589.05000000000007</v>
      </c>
      <c r="BN411" s="64">
        <f>IFERROR(Y411*I411/H411,"0")</f>
        <v>589.05000000000007</v>
      </c>
      <c r="BO411" s="64">
        <f>IFERROR(1/J411*(X411/H411),"0")</f>
        <v>0.79545454545454553</v>
      </c>
      <c r="BP411" s="64">
        <f>IFERROR(1/J411*(Y411/H411),"0")</f>
        <v>0.79545454545454553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72</v>
      </c>
      <c r="Q415" s="570"/>
      <c r="R415" s="570"/>
      <c r="S415" s="570"/>
      <c r="T415" s="570"/>
      <c r="U415" s="570"/>
      <c r="V415" s="571"/>
      <c r="W415" s="37" t="s">
        <v>73</v>
      </c>
      <c r="X415" s="565">
        <f>IFERROR(X411/H411,"0")+IFERROR(X412/H412,"0")+IFERROR(X413/H413,"0")+IFERROR(X414/H414,"0")</f>
        <v>105</v>
      </c>
      <c r="Y415" s="565">
        <f>IFERROR(Y411/H411,"0")+IFERROR(Y412/H412,"0")+IFERROR(Y413/H413,"0")+IFERROR(Y414/H414,"0")</f>
        <v>105</v>
      </c>
      <c r="Z415" s="565">
        <f>IFERROR(IF(Z411="",0,Z411),"0")+IFERROR(IF(Z412="",0,Z412),"0")+IFERROR(IF(Z413="",0,Z413),"0")+IFERROR(IF(Z414="",0,Z414),"0")</f>
        <v>0.94710000000000005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72</v>
      </c>
      <c r="Q416" s="570"/>
      <c r="R416" s="570"/>
      <c r="S416" s="570"/>
      <c r="T416" s="570"/>
      <c r="U416" s="570"/>
      <c r="V416" s="571"/>
      <c r="W416" s="37" t="s">
        <v>70</v>
      </c>
      <c r="X416" s="565">
        <f>IFERROR(SUM(X411:X414),"0")</f>
        <v>567</v>
      </c>
      <c r="Y416" s="565">
        <f>IFERROR(SUM(Y411:Y414),"0")</f>
        <v>567</v>
      </c>
      <c r="Z416" s="37"/>
      <c r="AA416" s="566"/>
      <c r="AB416" s="566"/>
      <c r="AC416" s="566"/>
    </row>
    <row r="417" spans="1:68" ht="16.5" hidden="1" customHeight="1" x14ac:dyDescent="0.25">
      <c r="A417" s="598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72</v>
      </c>
      <c r="Q420" s="570"/>
      <c r="R420" s="570"/>
      <c r="S420" s="570"/>
      <c r="T420" s="570"/>
      <c r="U420" s="570"/>
      <c r="V420" s="571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72</v>
      </c>
      <c r="Q421" s="570"/>
      <c r="R421" s="570"/>
      <c r="S421" s="570"/>
      <c r="T421" s="570"/>
      <c r="U421" s="570"/>
      <c r="V421" s="571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72</v>
      </c>
      <c r="Q425" s="570"/>
      <c r="R425" s="570"/>
      <c r="S425" s="570"/>
      <c r="T425" s="570"/>
      <c r="U425" s="570"/>
      <c r="V425" s="571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72</v>
      </c>
      <c r="Q426" s="570"/>
      <c r="R426" s="570"/>
      <c r="S426" s="570"/>
      <c r="T426" s="570"/>
      <c r="U426" s="570"/>
      <c r="V426" s="571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657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1" t="s">
        <v>669</v>
      </c>
      <c r="Q433" s="587"/>
      <c r="R433" s="587"/>
      <c r="S433" s="587"/>
      <c r="T433" s="588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70</v>
      </c>
      <c r="X435" s="563">
        <v>4715</v>
      </c>
      <c r="Y435" s="564">
        <f t="shared" si="63"/>
        <v>4715.04</v>
      </c>
      <c r="Z435" s="36">
        <f t="shared" si="64"/>
        <v>10.68028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5036.4772727272721</v>
      </c>
      <c r="BN435" s="64">
        <f t="shared" si="66"/>
        <v>5036.5199999999995</v>
      </c>
      <c r="BO435" s="64">
        <f t="shared" si="67"/>
        <v>8.5864656177156178</v>
      </c>
      <c r="BP435" s="64">
        <f t="shared" si="68"/>
        <v>8.5865384615384617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87"/>
      <c r="R440" s="587"/>
      <c r="S440" s="587"/>
      <c r="T440" s="588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72</v>
      </c>
      <c r="Q445" s="570"/>
      <c r="R445" s="570"/>
      <c r="S445" s="570"/>
      <c r="T445" s="570"/>
      <c r="U445" s="570"/>
      <c r="V445" s="571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892.99242424242425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893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10.68028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72</v>
      </c>
      <c r="Q446" s="570"/>
      <c r="R446" s="570"/>
      <c r="S446" s="570"/>
      <c r="T446" s="570"/>
      <c r="U446" s="570"/>
      <c r="V446" s="571"/>
      <c r="W446" s="37" t="s">
        <v>70</v>
      </c>
      <c r="X446" s="565">
        <f>IFERROR(SUM(X430:X444),"0")</f>
        <v>4715</v>
      </c>
      <c r="Y446" s="565">
        <f>IFERROR(SUM(Y430:Y444),"0")</f>
        <v>4715.04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70</v>
      </c>
      <c r="X448" s="563">
        <v>1700</v>
      </c>
      <c r="Y448" s="564">
        <f>IFERROR(IF(X448="",0,CEILING((X448/$H448),1)*$H448),"")</f>
        <v>1700.16</v>
      </c>
      <c r="Z448" s="36">
        <f>IFERROR(IF(Y448=0,"",ROUNDUP(Y448/H448,0)*0.01196),"")</f>
        <v>3.8511199999999999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1815.9090909090908</v>
      </c>
      <c r="BN448" s="64">
        <f>IFERROR(Y448*I448/H448,"0")</f>
        <v>1816.0799999999997</v>
      </c>
      <c r="BO448" s="64">
        <f>IFERROR(1/J448*(X448/H448),"0")</f>
        <v>3.0958624708624707</v>
      </c>
      <c r="BP448" s="64">
        <f>IFERROR(1/J448*(Y448/H448),"0")</f>
        <v>3.0961538461538463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72</v>
      </c>
      <c r="Q451" s="570"/>
      <c r="R451" s="570"/>
      <c r="S451" s="570"/>
      <c r="T451" s="570"/>
      <c r="U451" s="570"/>
      <c r="V451" s="571"/>
      <c r="W451" s="37" t="s">
        <v>73</v>
      </c>
      <c r="X451" s="565">
        <f>IFERROR(X448/H448,"0")+IFERROR(X449/H449,"0")+IFERROR(X450/H450,"0")</f>
        <v>321.96969696969694</v>
      </c>
      <c r="Y451" s="565">
        <f>IFERROR(Y448/H448,"0")+IFERROR(Y449/H449,"0")+IFERROR(Y450/H450,"0")</f>
        <v>322</v>
      </c>
      <c r="Z451" s="565">
        <f>IFERROR(IF(Z448="",0,Z448),"0")+IFERROR(IF(Z449="",0,Z449),"0")+IFERROR(IF(Z450="",0,Z450),"0")</f>
        <v>3.8511199999999999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72</v>
      </c>
      <c r="Q452" s="570"/>
      <c r="R452" s="570"/>
      <c r="S452" s="570"/>
      <c r="T452" s="570"/>
      <c r="U452" s="570"/>
      <c r="V452" s="571"/>
      <c r="W452" s="37" t="s">
        <v>70</v>
      </c>
      <c r="X452" s="565">
        <f>IFERROR(SUM(X448:X450),"0")</f>
        <v>1700</v>
      </c>
      <c r="Y452" s="565">
        <f>IFERROR(SUM(Y448:Y450),"0")</f>
        <v>1700.16</v>
      </c>
      <c r="Z452" s="37"/>
      <c r="AA452" s="566"/>
      <c r="AB452" s="566"/>
      <c r="AC452" s="566"/>
    </row>
    <row r="453" spans="1:68" ht="14.25" hidden="1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70</v>
      </c>
      <c r="X456" s="563">
        <v>1140</v>
      </c>
      <c r="Y456" s="564">
        <f t="shared" si="69"/>
        <v>1140.48</v>
      </c>
      <c r="Z456" s="36">
        <f>IFERROR(IF(Y456=0,"",ROUNDUP(Y456/H456,0)*0.01196),"")</f>
        <v>2.5833599999999999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1217.7272727272725</v>
      </c>
      <c r="BN456" s="64">
        <f t="shared" si="71"/>
        <v>1218.2399999999998</v>
      </c>
      <c r="BO456" s="64">
        <f t="shared" si="72"/>
        <v>2.0760489510489513</v>
      </c>
      <c r="BP456" s="64">
        <f t="shared" si="73"/>
        <v>2.0769230769230771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72</v>
      </c>
      <c r="Q461" s="570"/>
      <c r="R461" s="570"/>
      <c r="S461" s="570"/>
      <c r="T461" s="570"/>
      <c r="U461" s="570"/>
      <c r="V461" s="571"/>
      <c r="W461" s="37" t="s">
        <v>73</v>
      </c>
      <c r="X461" s="565">
        <f>IFERROR(X454/H454,"0")+IFERROR(X455/H455,"0")+IFERROR(X456/H456,"0")+IFERROR(X457/H457,"0")+IFERROR(X458/H458,"0")+IFERROR(X459/H459,"0")+IFERROR(X460/H460,"0")</f>
        <v>215.90909090909091</v>
      </c>
      <c r="Y461" s="565">
        <f>IFERROR(Y454/H454,"0")+IFERROR(Y455/H455,"0")+IFERROR(Y456/H456,"0")+IFERROR(Y457/H457,"0")+IFERROR(Y458/H458,"0")+IFERROR(Y459/H459,"0")+IFERROR(Y460/H460,"0")</f>
        <v>216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2.5833599999999999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72</v>
      </c>
      <c r="Q462" s="570"/>
      <c r="R462" s="570"/>
      <c r="S462" s="570"/>
      <c r="T462" s="570"/>
      <c r="U462" s="570"/>
      <c r="V462" s="571"/>
      <c r="W462" s="37" t="s">
        <v>70</v>
      </c>
      <c r="X462" s="565">
        <f>IFERROR(SUM(X454:X460),"0")</f>
        <v>1140</v>
      </c>
      <c r="Y462" s="565">
        <f>IFERROR(SUM(Y454:Y460),"0")</f>
        <v>1140.48</v>
      </c>
      <c r="Z462" s="37"/>
      <c r="AA462" s="566"/>
      <c r="AB462" s="566"/>
      <c r="AC462" s="566"/>
    </row>
    <row r="463" spans="1:68" ht="14.25" hidden="1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72</v>
      </c>
      <c r="Q467" s="570"/>
      <c r="R467" s="570"/>
      <c r="S467" s="570"/>
      <c r="T467" s="570"/>
      <c r="U467" s="570"/>
      <c r="V467" s="571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72</v>
      </c>
      <c r="Q468" s="570"/>
      <c r="R468" s="570"/>
      <c r="S468" s="570"/>
      <c r="T468" s="570"/>
      <c r="U468" s="570"/>
      <c r="V468" s="571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727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5" t="s">
        <v>730</v>
      </c>
      <c r="Q472" s="587"/>
      <c r="R472" s="587"/>
      <c r="S472" s="587"/>
      <c r="T472" s="588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7"/>
      <c r="R473" s="587"/>
      <c r="S473" s="587"/>
      <c r="T473" s="588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21" t="s">
        <v>738</v>
      </c>
      <c r="Q474" s="587"/>
      <c r="R474" s="587"/>
      <c r="S474" s="587"/>
      <c r="T474" s="588"/>
      <c r="U474" s="34"/>
      <c r="V474" s="34"/>
      <c r="W474" s="35" t="s">
        <v>70</v>
      </c>
      <c r="X474" s="563">
        <v>70</v>
      </c>
      <c r="Y474" s="564">
        <f>IFERROR(IF(X474="",0,CEILING((X474/$H474),1)*$H474),"")</f>
        <v>72</v>
      </c>
      <c r="Z474" s="36">
        <f>IFERROR(IF(Y474=0,"",ROUNDUP(Y474/H474,0)*0.01898),"")</f>
        <v>0.11388000000000001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72.537500000000009</v>
      </c>
      <c r="BN474" s="64">
        <f>IFERROR(Y474*I474/H474,"0")</f>
        <v>74.61</v>
      </c>
      <c r="BO474" s="64">
        <f>IFERROR(1/J474*(X474/H474),"0")</f>
        <v>9.1145833333333329E-2</v>
      </c>
      <c r="BP474" s="64">
        <f>IFERROR(1/J474*(Y474/H474),"0")</f>
        <v>9.375E-2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6" t="s">
        <v>742</v>
      </c>
      <c r="Q475" s="587"/>
      <c r="R475" s="587"/>
      <c r="S475" s="587"/>
      <c r="T475" s="588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72</v>
      </c>
      <c r="Q476" s="570"/>
      <c r="R476" s="570"/>
      <c r="S476" s="570"/>
      <c r="T476" s="570"/>
      <c r="U476" s="570"/>
      <c r="V476" s="571"/>
      <c r="W476" s="37" t="s">
        <v>73</v>
      </c>
      <c r="X476" s="565">
        <f>IFERROR(X472/H472,"0")+IFERROR(X473/H473,"0")+IFERROR(X474/H474,"0")+IFERROR(X475/H475,"0")</f>
        <v>5.833333333333333</v>
      </c>
      <c r="Y476" s="565">
        <f>IFERROR(Y472/H472,"0")+IFERROR(Y473/H473,"0")+IFERROR(Y474/H474,"0")+IFERROR(Y475/H475,"0")</f>
        <v>6</v>
      </c>
      <c r="Z476" s="565">
        <f>IFERROR(IF(Z472="",0,Z472),"0")+IFERROR(IF(Z473="",0,Z473),"0")+IFERROR(IF(Z474="",0,Z474),"0")+IFERROR(IF(Z475="",0,Z475),"0")</f>
        <v>0.11388000000000001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72</v>
      </c>
      <c r="Q477" s="570"/>
      <c r="R477" s="570"/>
      <c r="S477" s="570"/>
      <c r="T477" s="570"/>
      <c r="U477" s="570"/>
      <c r="V477" s="571"/>
      <c r="W477" s="37" t="s">
        <v>70</v>
      </c>
      <c r="X477" s="565">
        <f>IFERROR(SUM(X472:X475),"0")</f>
        <v>70</v>
      </c>
      <c r="Y477" s="565">
        <f>IFERROR(SUM(Y472:Y475),"0")</f>
        <v>72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15" t="s">
        <v>745</v>
      </c>
      <c r="Q479" s="587"/>
      <c r="R479" s="587"/>
      <c r="S479" s="587"/>
      <c r="T479" s="588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96" t="s">
        <v>748</v>
      </c>
      <c r="Q480" s="587"/>
      <c r="R480" s="587"/>
      <c r="S480" s="587"/>
      <c r="T480" s="588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7" t="s">
        <v>752</v>
      </c>
      <c r="Q481" s="587"/>
      <c r="R481" s="587"/>
      <c r="S481" s="587"/>
      <c r="T481" s="588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7"/>
      <c r="R482" s="587"/>
      <c r="S482" s="587"/>
      <c r="T482" s="588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72</v>
      </c>
      <c r="Q483" s="570"/>
      <c r="R483" s="570"/>
      <c r="S483" s="570"/>
      <c r="T483" s="570"/>
      <c r="U483" s="570"/>
      <c r="V483" s="571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72</v>
      </c>
      <c r="Q484" s="570"/>
      <c r="R484" s="570"/>
      <c r="S484" s="570"/>
      <c r="T484" s="570"/>
      <c r="U484" s="570"/>
      <c r="V484" s="571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65" t="s">
        <v>759</v>
      </c>
      <c r="Q486" s="587"/>
      <c r="R486" s="587"/>
      <c r="S486" s="587"/>
      <c r="T486" s="588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5" t="s">
        <v>763</v>
      </c>
      <c r="Q487" s="587"/>
      <c r="R487" s="587"/>
      <c r="S487" s="587"/>
      <c r="T487" s="588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72</v>
      </c>
      <c r="Q488" s="570"/>
      <c r="R488" s="570"/>
      <c r="S488" s="570"/>
      <c r="T488" s="570"/>
      <c r="U488" s="570"/>
      <c r="V488" s="571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72</v>
      </c>
      <c r="Q489" s="570"/>
      <c r="R489" s="570"/>
      <c r="S489" s="570"/>
      <c r="T489" s="570"/>
      <c r="U489" s="570"/>
      <c r="V489" s="571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8" t="s">
        <v>767</v>
      </c>
      <c r="Q491" s="587"/>
      <c r="R491" s="587"/>
      <c r="S491" s="587"/>
      <c r="T491" s="588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33" t="s">
        <v>771</v>
      </c>
      <c r="Q492" s="587"/>
      <c r="R492" s="587"/>
      <c r="S492" s="587"/>
      <c r="T492" s="588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72</v>
      </c>
      <c r="Q493" s="570"/>
      <c r="R493" s="570"/>
      <c r="S493" s="570"/>
      <c r="T493" s="570"/>
      <c r="U493" s="570"/>
      <c r="V493" s="571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72</v>
      </c>
      <c r="Q494" s="570"/>
      <c r="R494" s="570"/>
      <c r="S494" s="570"/>
      <c r="T494" s="570"/>
      <c r="U494" s="570"/>
      <c r="V494" s="571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0" t="s">
        <v>774</v>
      </c>
      <c r="Q496" s="587"/>
      <c r="R496" s="587"/>
      <c r="S496" s="587"/>
      <c r="T496" s="588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21" t="s">
        <v>778</v>
      </c>
      <c r="Q497" s="587"/>
      <c r="R497" s="587"/>
      <c r="S497" s="587"/>
      <c r="T497" s="588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72</v>
      </c>
      <c r="Q498" s="570"/>
      <c r="R498" s="570"/>
      <c r="S498" s="570"/>
      <c r="T498" s="570"/>
      <c r="U498" s="570"/>
      <c r="V498" s="571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72</v>
      </c>
      <c r="Q499" s="570"/>
      <c r="R499" s="570"/>
      <c r="S499" s="570"/>
      <c r="T499" s="570"/>
      <c r="U499" s="570"/>
      <c r="V499" s="571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7"/>
      <c r="R502" s="587"/>
      <c r="S502" s="587"/>
      <c r="T502" s="588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72</v>
      </c>
      <c r="Q503" s="570"/>
      <c r="R503" s="570"/>
      <c r="S503" s="570"/>
      <c r="T503" s="570"/>
      <c r="U503" s="570"/>
      <c r="V503" s="571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72</v>
      </c>
      <c r="Q504" s="570"/>
      <c r="R504" s="570"/>
      <c r="S504" s="570"/>
      <c r="T504" s="570"/>
      <c r="U504" s="570"/>
      <c r="V504" s="571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785</v>
      </c>
      <c r="Q505" s="596"/>
      <c r="R505" s="596"/>
      <c r="S505" s="596"/>
      <c r="T505" s="596"/>
      <c r="U505" s="596"/>
      <c r="V505" s="597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17923.400000000001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17966.879999999997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786</v>
      </c>
      <c r="Q506" s="596"/>
      <c r="R506" s="596"/>
      <c r="S506" s="596"/>
      <c r="T506" s="596"/>
      <c r="U506" s="596"/>
      <c r="V506" s="597"/>
      <c r="W506" s="37" t="s">
        <v>70</v>
      </c>
      <c r="X506" s="565">
        <f>IFERROR(SUM(BM22:BM502),"0")</f>
        <v>18988.400064324564</v>
      </c>
      <c r="Y506" s="565">
        <f>IFERROR(SUM(BN22:BN502),"0")</f>
        <v>19033.919999999998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787</v>
      </c>
      <c r="Q507" s="596"/>
      <c r="R507" s="596"/>
      <c r="S507" s="596"/>
      <c r="T507" s="596"/>
      <c r="U507" s="596"/>
      <c r="V507" s="597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789</v>
      </c>
      <c r="Q508" s="596"/>
      <c r="R508" s="596"/>
      <c r="S508" s="596"/>
      <c r="T508" s="596"/>
      <c r="U508" s="596"/>
      <c r="V508" s="597"/>
      <c r="W508" s="37" t="s">
        <v>70</v>
      </c>
      <c r="X508" s="565">
        <f>GrossWeightTotal+PalletQtyTotal*25</f>
        <v>19763.400064324564</v>
      </c>
      <c r="Y508" s="565">
        <f>GrossWeightTotalR+PalletQtyTotalR*25</f>
        <v>19808.919999999998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790</v>
      </c>
      <c r="Q509" s="596"/>
      <c r="R509" s="596"/>
      <c r="S509" s="596"/>
      <c r="T509" s="596"/>
      <c r="U509" s="596"/>
      <c r="V509" s="597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2977.8453675953674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2983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791</v>
      </c>
      <c r="Q510" s="596"/>
      <c r="R510" s="596"/>
      <c r="S510" s="596"/>
      <c r="T510" s="596"/>
      <c r="U510" s="596"/>
      <c r="V510" s="597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37.409779999999998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613" t="s">
        <v>101</v>
      </c>
      <c r="D512" s="641"/>
      <c r="E512" s="641"/>
      <c r="F512" s="641"/>
      <c r="G512" s="641"/>
      <c r="H512" s="642"/>
      <c r="I512" s="613" t="s">
        <v>258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544</v>
      </c>
      <c r="U512" s="642"/>
      <c r="V512" s="613" t="s">
        <v>601</v>
      </c>
      <c r="W512" s="641"/>
      <c r="X512" s="641"/>
      <c r="Y512" s="642"/>
      <c r="Z512" s="560" t="s">
        <v>657</v>
      </c>
      <c r="AA512" s="613" t="s">
        <v>727</v>
      </c>
      <c r="AB512" s="642"/>
      <c r="AC512" s="52"/>
      <c r="AF512" s="561"/>
    </row>
    <row r="513" spans="1:32" ht="14.25" customHeight="1" thickTop="1" x14ac:dyDescent="0.2">
      <c r="A513" s="889" t="s">
        <v>794</v>
      </c>
      <c r="B513" s="613" t="s">
        <v>63</v>
      </c>
      <c r="C513" s="613" t="s">
        <v>102</v>
      </c>
      <c r="D513" s="613" t="s">
        <v>119</v>
      </c>
      <c r="E513" s="613" t="s">
        <v>181</v>
      </c>
      <c r="F513" s="613" t="s">
        <v>204</v>
      </c>
      <c r="G513" s="613" t="s">
        <v>237</v>
      </c>
      <c r="H513" s="613" t="s">
        <v>101</v>
      </c>
      <c r="I513" s="613" t="s">
        <v>259</v>
      </c>
      <c r="J513" s="613" t="s">
        <v>299</v>
      </c>
      <c r="K513" s="613" t="s">
        <v>360</v>
      </c>
      <c r="L513" s="613" t="s">
        <v>401</v>
      </c>
      <c r="M513" s="613" t="s">
        <v>417</v>
      </c>
      <c r="N513" s="561"/>
      <c r="O513" s="613" t="s">
        <v>430</v>
      </c>
      <c r="P513" s="613" t="s">
        <v>440</v>
      </c>
      <c r="Q513" s="613" t="s">
        <v>447</v>
      </c>
      <c r="R513" s="613" t="s">
        <v>452</v>
      </c>
      <c r="S513" s="613" t="s">
        <v>534</v>
      </c>
      <c r="T513" s="613" t="s">
        <v>545</v>
      </c>
      <c r="U513" s="613" t="s">
        <v>579</v>
      </c>
      <c r="V513" s="613" t="s">
        <v>602</v>
      </c>
      <c r="W513" s="613" t="s">
        <v>634</v>
      </c>
      <c r="X513" s="613" t="s">
        <v>649</v>
      </c>
      <c r="Y513" s="613" t="s">
        <v>653</v>
      </c>
      <c r="Z513" s="613" t="s">
        <v>657</v>
      </c>
      <c r="AA513" s="613" t="s">
        <v>727</v>
      </c>
      <c r="AB513" s="613" t="s">
        <v>780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1922.4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1055.7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607.5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883.19999999999993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1993.8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2010</v>
      </c>
      <c r="U515" s="46">
        <f>IFERROR(Y366*1,"0")+IFERROR(Y367*1,"0")+IFERROR(Y368*1,"0")+IFERROR(Y369*1,"0")+IFERROR(Y373*1,"0")+IFERROR(Y377*1,"0")+IFERROR(Y378*1,"0")+IFERROR(Y382*1,"0")</f>
        <v>927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372.6</v>
      </c>
      <c r="W515" s="46">
        <f>IFERROR(Y407*1,"0")+IFERROR(Y411*1,"0")+IFERROR(Y412*1,"0")+IFERROR(Y413*1,"0")+IFERROR(Y414*1,"0")</f>
        <v>567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7555.68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72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580,00"/>
        <filter val="1 700,00"/>
        <filter val="1 920,00"/>
        <filter val="100,00"/>
        <filter val="102,22"/>
        <filter val="105,00"/>
        <filter val="112,67"/>
        <filter val="133,33"/>
        <filter val="140,00"/>
        <filter val="17 923,40"/>
        <filter val="177,78"/>
        <filter val="18 988,40"/>
        <filter val="19 763,40"/>
        <filter val="2 000,00"/>
        <filter val="2 977,85"/>
        <filter val="202,56"/>
        <filter val="215,91"/>
        <filter val="230,00"/>
        <filter val="234,00"/>
        <filter val="27,78"/>
        <filter val="300,00"/>
        <filter val="304,20"/>
        <filter val="31"/>
        <filter val="321,97"/>
        <filter val="368,00"/>
        <filter val="370,00"/>
        <filter val="4 715,00"/>
        <filter val="5,83"/>
        <filter val="567,00"/>
        <filter val="68,52"/>
        <filter val="70,00"/>
        <filter val="71,43"/>
        <filter val="75,93"/>
        <filter val="820,00"/>
        <filter val="86,67"/>
        <filter val="883,20"/>
        <filter val="892,99"/>
        <filter val="9,26"/>
        <filter val="920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